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3.111\data\R.Pogosyan\տեղեկագիր\1-N\"/>
    </mc:Choice>
  </mc:AlternateContent>
  <xr:revisionPtr revIDLastSave="0" documentId="13_ncr:1_{2BDF32F4-E8B1-44A3-B0FD-ED0396DBB933}" xr6:coauthVersionLast="45" xr6:coauthVersionMax="45" xr10:uidLastSave="{00000000-0000-0000-0000-000000000000}"/>
  <bookViews>
    <workbookView xWindow="-120" yWindow="-120" windowWidth="20730" windowHeight="11160" tabRatio="530" xr2:uid="{00000000-000D-0000-FFFF-FFFF00000000}"/>
  </bookViews>
  <sheets>
    <sheet name="BAZA" sheetId="1" r:id="rId1"/>
  </sheets>
  <externalReferences>
    <externalReference r:id="rId2"/>
    <externalReference r:id="rId3"/>
    <externalReference r:id="rId4"/>
  </externalReferences>
  <definedNames>
    <definedName name="_xlnm._FilterDatabase" localSheetId="0" hidden="1">BAZA!$A$11:$GI$2695</definedName>
    <definedName name="_xlnm.Print_Titles" localSheetId="0">BAZA!$11:$11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392" i="1" l="1"/>
  <c r="I1392" i="1"/>
  <c r="J1711" i="1"/>
  <c r="I1711" i="1"/>
  <c r="I1448" i="1" l="1"/>
  <c r="J1448" i="1"/>
  <c r="K1448" i="1"/>
  <c r="I1672" i="1" l="1"/>
  <c r="I1557" i="1"/>
  <c r="I933" i="1"/>
  <c r="L926" i="1"/>
  <c r="J902" i="1" l="1"/>
  <c r="I902" i="1"/>
  <c r="K2596" i="1"/>
  <c r="J2596" i="1"/>
  <c r="I2596" i="1"/>
  <c r="K2281" i="1" l="1"/>
  <c r="J2281" i="1"/>
  <c r="I2281" i="1"/>
  <c r="I1967" i="1"/>
  <c r="K1939" i="1" l="1"/>
  <c r="J1939" i="1"/>
  <c r="I1939" i="1"/>
  <c r="J1854" i="1"/>
  <c r="J1852" i="1"/>
  <c r="J1850" i="1"/>
  <c r="J1848" i="1"/>
  <c r="I1854" i="1"/>
  <c r="I1852" i="1"/>
  <c r="I1850" i="1"/>
  <c r="I1848" i="1"/>
  <c r="I1847" i="1" l="1"/>
  <c r="J1847" i="1"/>
  <c r="K2682" i="1"/>
  <c r="K2677" i="1"/>
  <c r="J2677" i="1"/>
  <c r="I2677" i="1"/>
  <c r="I2686" i="1"/>
  <c r="J2686" i="1"/>
  <c r="K2686" i="1"/>
  <c r="K2685" i="1"/>
  <c r="I2685" i="1"/>
  <c r="I1578" i="1" l="1"/>
  <c r="I102" i="1"/>
  <c r="I139" i="1"/>
  <c r="I806" i="1"/>
  <c r="I1591" i="1"/>
  <c r="J1591" i="1"/>
  <c r="K1591" i="1"/>
  <c r="J1578" i="1"/>
  <c r="I1558" i="1"/>
  <c r="I1579" i="1"/>
  <c r="I780" i="1"/>
  <c r="J780" i="1"/>
  <c r="K780" i="1"/>
  <c r="M1659" i="1" l="1"/>
  <c r="N1659" i="1"/>
  <c r="O1659" i="1"/>
  <c r="K1578" i="1"/>
  <c r="I1568" i="1"/>
  <c r="J1568" i="1"/>
  <c r="K1568" i="1"/>
  <c r="I969" i="1"/>
  <c r="J969" i="1"/>
  <c r="K969" i="1"/>
  <c r="I970" i="1"/>
  <c r="J970" i="1"/>
  <c r="K970" i="1"/>
  <c r="I1070" i="1"/>
  <c r="J1070" i="1"/>
  <c r="K1070" i="1"/>
  <c r="I1034" i="1"/>
  <c r="J1034" i="1"/>
  <c r="K1034" i="1"/>
  <c r="I993" i="1"/>
  <c r="J993" i="1"/>
  <c r="K993" i="1"/>
  <c r="K976" i="1"/>
  <c r="J976" i="1"/>
  <c r="I976" i="1"/>
  <c r="M660" i="1"/>
  <c r="N660" i="1"/>
  <c r="O660" i="1"/>
  <c r="I2632" i="1" l="1"/>
  <c r="I2631" i="1" s="1"/>
  <c r="J2632" i="1"/>
  <c r="J2631" i="1" s="1"/>
  <c r="K2632" i="1"/>
  <c r="K2631" i="1" s="1"/>
  <c r="I2638" i="1"/>
  <c r="I2637" i="1" s="1"/>
  <c r="J2638" i="1"/>
  <c r="J2637" i="1" s="1"/>
  <c r="K2638" i="1"/>
  <c r="K2637" i="1" s="1"/>
  <c r="I2642" i="1"/>
  <c r="I2641" i="1" s="1"/>
  <c r="J2642" i="1"/>
  <c r="J2641" i="1" s="1"/>
  <c r="K2642" i="1"/>
  <c r="K2641" i="1" s="1"/>
  <c r="L2642" i="1"/>
  <c r="L2641" i="1" s="1"/>
  <c r="I2646" i="1"/>
  <c r="I2645" i="1" s="1"/>
  <c r="J2646" i="1"/>
  <c r="J2645" i="1" s="1"/>
  <c r="K2646" i="1"/>
  <c r="K2645" i="1" s="1"/>
  <c r="I2649" i="1"/>
  <c r="I2648" i="1" s="1"/>
  <c r="J2649" i="1"/>
  <c r="J2648" i="1" s="1"/>
  <c r="K2649" i="1"/>
  <c r="K2648" i="1" s="1"/>
  <c r="I2659" i="1"/>
  <c r="I2658" i="1" s="1"/>
  <c r="J2659" i="1"/>
  <c r="J2658" i="1" s="1"/>
  <c r="K2659" i="1"/>
  <c r="K2658" i="1" s="1"/>
  <c r="I2662" i="1"/>
  <c r="I2661" i="1" s="1"/>
  <c r="J2662" i="1"/>
  <c r="J2661" i="1" s="1"/>
  <c r="K2662" i="1"/>
  <c r="K2661" i="1" s="1"/>
  <c r="L2665" i="1"/>
  <c r="L2664" i="1" s="1"/>
  <c r="K922" i="1" l="1"/>
  <c r="J922" i="1"/>
  <c r="I922" i="1"/>
  <c r="K918" i="1"/>
  <c r="J918" i="1"/>
  <c r="I918" i="1"/>
  <c r="K902" i="1"/>
  <c r="K898" i="1"/>
  <c r="J898" i="1"/>
  <c r="I898" i="1"/>
  <c r="K1285" i="1" l="1"/>
  <c r="J1285" i="1"/>
  <c r="I1285" i="1"/>
  <c r="J539" i="1" l="1"/>
  <c r="I539" i="1"/>
  <c r="I86" i="1" s="1"/>
  <c r="I253" i="1"/>
  <c r="J253" i="1"/>
  <c r="K253" i="1"/>
  <c r="K1248" i="1"/>
  <c r="J1248" i="1"/>
  <c r="I1248" i="1"/>
  <c r="K2064" i="1"/>
  <c r="J2064" i="1"/>
  <c r="I2064" i="1"/>
  <c r="K2071" i="1"/>
  <c r="J2071" i="1"/>
  <c r="I2071" i="1"/>
  <c r="K2483" i="1"/>
  <c r="J2483" i="1"/>
  <c r="I2483" i="1"/>
  <c r="K2636" i="1"/>
  <c r="K2635" i="1" s="1"/>
  <c r="K2634" i="1" s="1"/>
  <c r="I2636" i="1"/>
  <c r="I2635" i="1" s="1"/>
  <c r="I2634" i="1" s="1"/>
  <c r="J2636" i="1"/>
  <c r="J2635" i="1" s="1"/>
  <c r="J2634" i="1" s="1"/>
  <c r="M1443" i="1"/>
  <c r="N1443" i="1"/>
  <c r="O1443" i="1"/>
  <c r="M1444" i="1"/>
  <c r="N1444" i="1"/>
  <c r="O1444" i="1"/>
  <c r="I1442" i="1"/>
  <c r="J1442" i="1"/>
  <c r="K1442" i="1"/>
  <c r="L1442" i="1"/>
  <c r="M1434" i="1"/>
  <c r="N1434" i="1"/>
  <c r="O1434" i="1"/>
  <c r="L1433" i="1"/>
  <c r="M1433" i="1" s="1"/>
  <c r="I1432" i="1"/>
  <c r="J1432" i="1"/>
  <c r="K1432" i="1"/>
  <c r="M1283" i="1"/>
  <c r="N1283" i="1"/>
  <c r="O1283" i="1"/>
  <c r="M1286" i="1"/>
  <c r="N1286" i="1"/>
  <c r="O1286" i="1"/>
  <c r="M1287" i="1"/>
  <c r="N1287" i="1"/>
  <c r="O1287" i="1"/>
  <c r="M1288" i="1"/>
  <c r="N1288" i="1"/>
  <c r="O1288" i="1"/>
  <c r="M1289" i="1"/>
  <c r="N1289" i="1"/>
  <c r="O1289" i="1"/>
  <c r="M1290" i="1"/>
  <c r="N1290" i="1"/>
  <c r="O1290" i="1"/>
  <c r="M1291" i="1"/>
  <c r="N1291" i="1"/>
  <c r="O1291" i="1"/>
  <c r="M1292" i="1"/>
  <c r="N1292" i="1"/>
  <c r="O1292" i="1"/>
  <c r="M1293" i="1"/>
  <c r="N1293" i="1"/>
  <c r="O1293" i="1"/>
  <c r="M1296" i="1"/>
  <c r="N1296" i="1"/>
  <c r="O1296" i="1"/>
  <c r="L1285" i="1"/>
  <c r="L1277" i="1"/>
  <c r="N1277" i="1" s="1"/>
  <c r="O1433" i="1"/>
  <c r="M2599" i="1"/>
  <c r="N2599" i="1"/>
  <c r="O2599" i="1"/>
  <c r="M2600" i="1"/>
  <c r="N2600" i="1"/>
  <c r="O2600" i="1"/>
  <c r="M2564" i="1"/>
  <c r="N2564" i="1"/>
  <c r="O2564" i="1"/>
  <c r="M2565" i="1"/>
  <c r="N2565" i="1"/>
  <c r="O2565" i="1"/>
  <c r="M2566" i="1"/>
  <c r="N2566" i="1"/>
  <c r="O2566" i="1"/>
  <c r="M2567" i="1"/>
  <c r="N2567" i="1"/>
  <c r="O2567" i="1"/>
  <c r="I2251" i="1"/>
  <c r="J2251" i="1"/>
  <c r="L2251" i="1"/>
  <c r="K693" i="1"/>
  <c r="J693" i="1"/>
  <c r="I693" i="1"/>
  <c r="K2251" i="1"/>
  <c r="I1274" i="1"/>
  <c r="I1273" i="1" s="1"/>
  <c r="M1275" i="1"/>
  <c r="N1275" i="1"/>
  <c r="O1275" i="1"/>
  <c r="M1276" i="1"/>
  <c r="N1276" i="1"/>
  <c r="O1276" i="1"/>
  <c r="J1274" i="1"/>
  <c r="K1274" i="1"/>
  <c r="U2349" i="1"/>
  <c r="K2171" i="1"/>
  <c r="J2171" i="1"/>
  <c r="I2171" i="1"/>
  <c r="I737" i="1"/>
  <c r="I2266" i="1"/>
  <c r="J2266" i="1"/>
  <c r="K2266" i="1"/>
  <c r="L2266" i="1"/>
  <c r="I2244" i="1"/>
  <c r="J2244" i="1"/>
  <c r="K2244" i="1"/>
  <c r="I2242" i="1"/>
  <c r="J2242" i="1"/>
  <c r="K2242" i="1"/>
  <c r="I2240" i="1"/>
  <c r="J2240" i="1"/>
  <c r="K2240" i="1"/>
  <c r="I2238" i="1"/>
  <c r="J2238" i="1"/>
  <c r="K2238" i="1"/>
  <c r="I2236" i="1"/>
  <c r="J2236" i="1"/>
  <c r="K2236" i="1"/>
  <c r="I2234" i="1"/>
  <c r="J2234" i="1"/>
  <c r="K2234" i="1"/>
  <c r="I2223" i="1"/>
  <c r="J2223" i="1"/>
  <c r="K2223" i="1"/>
  <c r="I2220" i="1"/>
  <c r="J2220" i="1"/>
  <c r="K2220" i="1"/>
  <c r="I2218" i="1"/>
  <c r="J2218" i="1"/>
  <c r="K2218" i="1"/>
  <c r="I2216" i="1"/>
  <c r="J2216" i="1"/>
  <c r="K2216" i="1"/>
  <c r="I2214" i="1"/>
  <c r="J2214" i="1"/>
  <c r="K2214" i="1"/>
  <c r="I2212" i="1"/>
  <c r="J2212" i="1"/>
  <c r="K2212" i="1"/>
  <c r="I2210" i="1"/>
  <c r="J2210" i="1"/>
  <c r="K2210" i="1"/>
  <c r="I2167" i="1"/>
  <c r="J2167" i="1"/>
  <c r="K2167" i="1"/>
  <c r="I2165" i="1"/>
  <c r="J2165" i="1"/>
  <c r="K2165" i="1"/>
  <c r="I2163" i="1"/>
  <c r="J2163" i="1"/>
  <c r="K2163" i="1"/>
  <c r="I2161" i="1"/>
  <c r="J2161" i="1"/>
  <c r="K2161" i="1"/>
  <c r="I2159" i="1"/>
  <c r="J2159" i="1"/>
  <c r="K2159" i="1"/>
  <c r="I2563" i="1"/>
  <c r="J2563" i="1"/>
  <c r="K2563" i="1"/>
  <c r="I2571" i="1"/>
  <c r="I2570" i="1" s="1"/>
  <c r="J2571" i="1"/>
  <c r="J2570" i="1" s="1"/>
  <c r="K2571" i="1"/>
  <c r="K2570" i="1" s="1"/>
  <c r="I2574" i="1"/>
  <c r="I2573" i="1" s="1"/>
  <c r="J2574" i="1"/>
  <c r="J2573" i="1" s="1"/>
  <c r="K2574" i="1"/>
  <c r="K2573" i="1" s="1"/>
  <c r="I2580" i="1"/>
  <c r="I2579" i="1" s="1"/>
  <c r="J2580" i="1"/>
  <c r="J2579" i="1" s="1"/>
  <c r="K2580" i="1"/>
  <c r="K2579" i="1" s="1"/>
  <c r="I2583" i="1"/>
  <c r="I2582" i="1" s="1"/>
  <c r="J2583" i="1"/>
  <c r="J2582" i="1" s="1"/>
  <c r="K2583" i="1"/>
  <c r="K2582" i="1" s="1"/>
  <c r="I2586" i="1"/>
  <c r="J2586" i="1"/>
  <c r="K2586" i="1"/>
  <c r="I2589" i="1"/>
  <c r="J2589" i="1"/>
  <c r="K2589" i="1"/>
  <c r="I2594" i="1"/>
  <c r="J2594" i="1"/>
  <c r="K2594" i="1"/>
  <c r="I2592" i="1"/>
  <c r="J2592" i="1"/>
  <c r="K2592" i="1"/>
  <c r="I2598" i="1"/>
  <c r="J2598" i="1"/>
  <c r="K2598" i="1"/>
  <c r="K2496" i="1"/>
  <c r="I2496" i="1"/>
  <c r="K1389" i="1"/>
  <c r="J1389" i="1"/>
  <c r="K1378" i="1"/>
  <c r="J1378" i="1"/>
  <c r="I1378" i="1"/>
  <c r="K1854" i="1"/>
  <c r="K1852" i="1"/>
  <c r="K1850" i="1"/>
  <c r="K1848" i="1"/>
  <c r="L2456" i="1"/>
  <c r="L2455" i="1"/>
  <c r="L969" i="1"/>
  <c r="L970" i="1"/>
  <c r="O970" i="1" s="1"/>
  <c r="L1578" i="1"/>
  <c r="L2096" i="1"/>
  <c r="U2096" i="1" s="1"/>
  <c r="L2598" i="1"/>
  <c r="L2563" i="1"/>
  <c r="L2562" i="1" s="1"/>
  <c r="I2443" i="1"/>
  <c r="J2443" i="1"/>
  <c r="K2443" i="1"/>
  <c r="L2443" i="1"/>
  <c r="I2444" i="1"/>
  <c r="J2444" i="1"/>
  <c r="K2444" i="1"/>
  <c r="L2444" i="1"/>
  <c r="I89" i="1"/>
  <c r="I18" i="1" s="1"/>
  <c r="J89" i="1"/>
  <c r="J18" i="1" s="1"/>
  <c r="K89" i="1"/>
  <c r="K18" i="1" s="1"/>
  <c r="L89" i="1"/>
  <c r="L18" i="1" s="1"/>
  <c r="L759" i="1"/>
  <c r="I759" i="1"/>
  <c r="J759" i="1"/>
  <c r="K759" i="1"/>
  <c r="I85" i="1"/>
  <c r="J85" i="1"/>
  <c r="K85" i="1"/>
  <c r="L85" i="1"/>
  <c r="U85" i="1" s="1"/>
  <c r="J86" i="1"/>
  <c r="K86" i="1"/>
  <c r="L86" i="1"/>
  <c r="I87" i="1"/>
  <c r="I16" i="1" s="1"/>
  <c r="J87" i="1"/>
  <c r="J16" i="1" s="1"/>
  <c r="K87" i="1"/>
  <c r="L87" i="1"/>
  <c r="U87" i="1" s="1"/>
  <c r="L88" i="1"/>
  <c r="K90" i="1"/>
  <c r="L90" i="1"/>
  <c r="I91" i="1"/>
  <c r="J91" i="1"/>
  <c r="K91" i="1"/>
  <c r="L91" i="1"/>
  <c r="L92" i="1"/>
  <c r="U92" i="1" s="1"/>
  <c r="I93" i="1"/>
  <c r="J93" i="1"/>
  <c r="K93" i="1"/>
  <c r="L93" i="1"/>
  <c r="I94" i="1"/>
  <c r="J94" i="1"/>
  <c r="K94" i="1"/>
  <c r="L94" i="1"/>
  <c r="L95" i="1"/>
  <c r="L96" i="1"/>
  <c r="U96" i="1" s="1"/>
  <c r="I97" i="1"/>
  <c r="J97" i="1"/>
  <c r="K97" i="1"/>
  <c r="L97" i="1"/>
  <c r="U97" i="1" s="1"/>
  <c r="L98" i="1"/>
  <c r="U98" i="1" s="1"/>
  <c r="I99" i="1"/>
  <c r="J99" i="1"/>
  <c r="K99" i="1"/>
  <c r="L99" i="1"/>
  <c r="U99" i="1" s="1"/>
  <c r="L100" i="1"/>
  <c r="U100" i="1" s="1"/>
  <c r="I101" i="1"/>
  <c r="J101" i="1"/>
  <c r="K101" i="1"/>
  <c r="L101" i="1"/>
  <c r="U101" i="1" s="1"/>
  <c r="J102" i="1"/>
  <c r="K102" i="1"/>
  <c r="L102" i="1"/>
  <c r="I103" i="1"/>
  <c r="J103" i="1"/>
  <c r="K103" i="1"/>
  <c r="L103" i="1"/>
  <c r="U103" i="1" s="1"/>
  <c r="I104" i="1"/>
  <c r="J104" i="1"/>
  <c r="K104" i="1"/>
  <c r="L104" i="1"/>
  <c r="U104" i="1" s="1"/>
  <c r="L105" i="1"/>
  <c r="U105" i="1" s="1"/>
  <c r="I106" i="1"/>
  <c r="J106" i="1"/>
  <c r="K106" i="1"/>
  <c r="L106" i="1"/>
  <c r="U106" i="1" s="1"/>
  <c r="L107" i="1"/>
  <c r="L108" i="1"/>
  <c r="U108" i="1" s="1"/>
  <c r="I109" i="1"/>
  <c r="J109" i="1"/>
  <c r="K109" i="1"/>
  <c r="L109" i="1"/>
  <c r="U109" i="1" s="1"/>
  <c r="L110" i="1"/>
  <c r="U110" i="1" s="1"/>
  <c r="I111" i="1"/>
  <c r="J111" i="1"/>
  <c r="K111" i="1"/>
  <c r="L111" i="1"/>
  <c r="L112" i="1"/>
  <c r="U112" i="1" s="1"/>
  <c r="L113" i="1"/>
  <c r="L114" i="1"/>
  <c r="L46" i="1" s="1"/>
  <c r="U46" i="1" s="1"/>
  <c r="I115" i="1"/>
  <c r="J115" i="1"/>
  <c r="K115" i="1"/>
  <c r="L115" i="1"/>
  <c r="I116" i="1"/>
  <c r="J116" i="1"/>
  <c r="K116" i="1"/>
  <c r="L116" i="1"/>
  <c r="I117" i="1"/>
  <c r="J117" i="1"/>
  <c r="K117" i="1"/>
  <c r="L117" i="1"/>
  <c r="I118" i="1"/>
  <c r="I50" i="1" s="1"/>
  <c r="J118" i="1"/>
  <c r="J50" i="1" s="1"/>
  <c r="K118" i="1"/>
  <c r="K50" i="1" s="1"/>
  <c r="L118" i="1"/>
  <c r="L50" i="1" s="1"/>
  <c r="U50" i="1" s="1"/>
  <c r="I119" i="1"/>
  <c r="I52" i="1" s="1"/>
  <c r="J119" i="1"/>
  <c r="J52" i="1" s="1"/>
  <c r="K119" i="1"/>
  <c r="K52" i="1" s="1"/>
  <c r="L119" i="1"/>
  <c r="L52" i="1" s="1"/>
  <c r="U52" i="1" s="1"/>
  <c r="I120" i="1"/>
  <c r="J120" i="1"/>
  <c r="K120" i="1"/>
  <c r="L120" i="1"/>
  <c r="L121" i="1"/>
  <c r="U121" i="1" s="1"/>
  <c r="I122" i="1"/>
  <c r="J122" i="1"/>
  <c r="K122" i="1"/>
  <c r="L122" i="1"/>
  <c r="I123" i="1"/>
  <c r="J123" i="1"/>
  <c r="K123" i="1"/>
  <c r="L123" i="1"/>
  <c r="I124" i="1"/>
  <c r="J124" i="1"/>
  <c r="K124" i="1"/>
  <c r="L124" i="1"/>
  <c r="L125" i="1"/>
  <c r="U125" i="1" s="1"/>
  <c r="I126" i="1"/>
  <c r="J126" i="1"/>
  <c r="K126" i="1"/>
  <c r="L126" i="1"/>
  <c r="U126" i="1" s="1"/>
  <c r="I127" i="1"/>
  <c r="J127" i="1"/>
  <c r="K127" i="1"/>
  <c r="L127" i="1"/>
  <c r="L128" i="1"/>
  <c r="I129" i="1"/>
  <c r="J129" i="1"/>
  <c r="K129" i="1"/>
  <c r="L129" i="1"/>
  <c r="I130" i="1"/>
  <c r="J130" i="1"/>
  <c r="K130" i="1"/>
  <c r="L130" i="1"/>
  <c r="L131" i="1"/>
  <c r="U131" i="1" s="1"/>
  <c r="I132" i="1"/>
  <c r="J132" i="1"/>
  <c r="K132" i="1"/>
  <c r="L132" i="1"/>
  <c r="I133" i="1"/>
  <c r="J133" i="1"/>
  <c r="K133" i="1"/>
  <c r="L133" i="1"/>
  <c r="U133" i="1" s="1"/>
  <c r="I134" i="1"/>
  <c r="I80" i="1" s="1"/>
  <c r="J134" i="1"/>
  <c r="J80" i="1" s="1"/>
  <c r="K134" i="1"/>
  <c r="K80" i="1" s="1"/>
  <c r="L134" i="1"/>
  <c r="L80" i="1" s="1"/>
  <c r="U80" i="1" s="1"/>
  <c r="I135" i="1"/>
  <c r="J135" i="1"/>
  <c r="K135" i="1"/>
  <c r="L135" i="1"/>
  <c r="U135" i="1" s="1"/>
  <c r="L84" i="1"/>
  <c r="U84" i="1" s="1"/>
  <c r="I1065" i="1"/>
  <c r="I1064" i="1" s="1"/>
  <c r="J1065" i="1"/>
  <c r="J1064" i="1" s="1"/>
  <c r="K1065" i="1"/>
  <c r="K1064" i="1" s="1"/>
  <c r="I934" i="1"/>
  <c r="J934" i="1"/>
  <c r="K934" i="1"/>
  <c r="O934" i="1" s="1"/>
  <c r="L934" i="1"/>
  <c r="U934" i="1" s="1"/>
  <c r="I935" i="1"/>
  <c r="J935" i="1"/>
  <c r="K935" i="1"/>
  <c r="O935" i="1" s="1"/>
  <c r="L935" i="1"/>
  <c r="I936" i="1"/>
  <c r="J936" i="1"/>
  <c r="K936" i="1"/>
  <c r="O936" i="1" s="1"/>
  <c r="L936" i="1"/>
  <c r="I937" i="1"/>
  <c r="J937" i="1"/>
  <c r="K937" i="1"/>
  <c r="O937" i="1" s="1"/>
  <c r="L937" i="1"/>
  <c r="I938" i="1"/>
  <c r="J938" i="1"/>
  <c r="K938" i="1"/>
  <c r="O938" i="1" s="1"/>
  <c r="L938" i="1"/>
  <c r="U938" i="1" s="1"/>
  <c r="I939" i="1"/>
  <c r="J939" i="1"/>
  <c r="K939" i="1"/>
  <c r="L939" i="1"/>
  <c r="U939" i="1" s="1"/>
  <c r="I940" i="1"/>
  <c r="J940" i="1"/>
  <c r="K940" i="1"/>
  <c r="L940" i="1"/>
  <c r="U940" i="1" s="1"/>
  <c r="I941" i="1"/>
  <c r="J941" i="1"/>
  <c r="K941" i="1"/>
  <c r="L941" i="1"/>
  <c r="I942" i="1"/>
  <c r="J942" i="1"/>
  <c r="K942" i="1"/>
  <c r="L942" i="1"/>
  <c r="I943" i="1"/>
  <c r="I24" i="1" s="1"/>
  <c r="J943" i="1"/>
  <c r="K943" i="1"/>
  <c r="K24" i="1" s="1"/>
  <c r="L943" i="1"/>
  <c r="U943" i="1" s="1"/>
  <c r="I944" i="1"/>
  <c r="J944" i="1"/>
  <c r="K944" i="1"/>
  <c r="L944" i="1"/>
  <c r="I945" i="1"/>
  <c r="J945" i="1"/>
  <c r="K945" i="1"/>
  <c r="L945" i="1"/>
  <c r="I946" i="1"/>
  <c r="J946" i="1"/>
  <c r="K946" i="1"/>
  <c r="L946" i="1"/>
  <c r="U946" i="1" s="1"/>
  <c r="I947" i="1"/>
  <c r="J947" i="1"/>
  <c r="K947" i="1"/>
  <c r="L947" i="1"/>
  <c r="I948" i="1"/>
  <c r="J948" i="1"/>
  <c r="K948" i="1"/>
  <c r="L948" i="1"/>
  <c r="I949" i="1"/>
  <c r="J949" i="1"/>
  <c r="K949" i="1"/>
  <c r="L949" i="1"/>
  <c r="I950" i="1"/>
  <c r="J950" i="1"/>
  <c r="K950" i="1"/>
  <c r="O950" i="1" s="1"/>
  <c r="L950" i="1"/>
  <c r="I951" i="1"/>
  <c r="J951" i="1"/>
  <c r="K951" i="1"/>
  <c r="L951" i="1"/>
  <c r="I952" i="1"/>
  <c r="J952" i="1"/>
  <c r="K952" i="1"/>
  <c r="L952" i="1"/>
  <c r="I953" i="1"/>
  <c r="J953" i="1"/>
  <c r="K953" i="1"/>
  <c r="L953" i="1"/>
  <c r="I954" i="1"/>
  <c r="J954" i="1"/>
  <c r="K954" i="1"/>
  <c r="L954" i="1"/>
  <c r="U954" i="1" s="1"/>
  <c r="I955" i="1"/>
  <c r="M955" i="1" s="1"/>
  <c r="J955" i="1"/>
  <c r="K955" i="1"/>
  <c r="L955" i="1"/>
  <c r="U955" i="1" s="1"/>
  <c r="I956" i="1"/>
  <c r="J956" i="1"/>
  <c r="K956" i="1"/>
  <c r="L956" i="1"/>
  <c r="I957" i="1"/>
  <c r="M957" i="1" s="1"/>
  <c r="J957" i="1"/>
  <c r="K957" i="1"/>
  <c r="O957" i="1" s="1"/>
  <c r="L957" i="1"/>
  <c r="I958" i="1"/>
  <c r="J958" i="1"/>
  <c r="K958" i="1"/>
  <c r="O958" i="1" s="1"/>
  <c r="L958" i="1"/>
  <c r="I959" i="1"/>
  <c r="M959" i="1" s="1"/>
  <c r="J959" i="1"/>
  <c r="K959" i="1"/>
  <c r="L959" i="1"/>
  <c r="I960" i="1"/>
  <c r="M960" i="1" s="1"/>
  <c r="J960" i="1"/>
  <c r="K960" i="1"/>
  <c r="O960" i="1" s="1"/>
  <c r="L960" i="1"/>
  <c r="U960" i="1" s="1"/>
  <c r="I961" i="1"/>
  <c r="J961" i="1"/>
  <c r="K961" i="1"/>
  <c r="L961" i="1"/>
  <c r="I962" i="1"/>
  <c r="J962" i="1"/>
  <c r="K962" i="1"/>
  <c r="O962" i="1" s="1"/>
  <c r="L962" i="1"/>
  <c r="I963" i="1"/>
  <c r="M963" i="1" s="1"/>
  <c r="J963" i="1"/>
  <c r="K963" i="1"/>
  <c r="O963" i="1" s="1"/>
  <c r="L963" i="1"/>
  <c r="I964" i="1"/>
  <c r="M964" i="1" s="1"/>
  <c r="J964" i="1"/>
  <c r="K964" i="1"/>
  <c r="L964" i="1"/>
  <c r="I965" i="1"/>
  <c r="J965" i="1"/>
  <c r="K965" i="1"/>
  <c r="O965" i="1" s="1"/>
  <c r="L965" i="1"/>
  <c r="L966" i="1"/>
  <c r="U966" i="1" s="1"/>
  <c r="I967" i="1"/>
  <c r="J967" i="1"/>
  <c r="K967" i="1"/>
  <c r="L967" i="1"/>
  <c r="U967" i="1" s="1"/>
  <c r="I968" i="1"/>
  <c r="J968" i="1"/>
  <c r="K968" i="1"/>
  <c r="L968" i="1"/>
  <c r="N970" i="1"/>
  <c r="I971" i="1"/>
  <c r="M971" i="1" s="1"/>
  <c r="J971" i="1"/>
  <c r="K971" i="1"/>
  <c r="L971" i="1"/>
  <c r="U971" i="1" s="1"/>
  <c r="I972" i="1"/>
  <c r="J972" i="1"/>
  <c r="K972" i="1"/>
  <c r="L972" i="1"/>
  <c r="J933" i="1"/>
  <c r="K933" i="1"/>
  <c r="L933" i="1"/>
  <c r="U933" i="1" s="1"/>
  <c r="L1441" i="1"/>
  <c r="I1478" i="1"/>
  <c r="J1478" i="1"/>
  <c r="K1478" i="1"/>
  <c r="L1478" i="1"/>
  <c r="I1479" i="1"/>
  <c r="J1479" i="1"/>
  <c r="K1479" i="1"/>
  <c r="L1479" i="1"/>
  <c r="I1480" i="1"/>
  <c r="J1480" i="1"/>
  <c r="K1480" i="1"/>
  <c r="L1480" i="1"/>
  <c r="I1481" i="1"/>
  <c r="J1481" i="1"/>
  <c r="K1481" i="1"/>
  <c r="L1481" i="1"/>
  <c r="I1482" i="1"/>
  <c r="J1482" i="1"/>
  <c r="K1482" i="1"/>
  <c r="L1482" i="1"/>
  <c r="I1483" i="1"/>
  <c r="J1483" i="1"/>
  <c r="K1483" i="1"/>
  <c r="L1483" i="1"/>
  <c r="I1484" i="1"/>
  <c r="J1484" i="1"/>
  <c r="K1484" i="1"/>
  <c r="L1484" i="1"/>
  <c r="I1485" i="1"/>
  <c r="J1485" i="1"/>
  <c r="K1485" i="1"/>
  <c r="L1485" i="1"/>
  <c r="I1486" i="1"/>
  <c r="J1486" i="1"/>
  <c r="K1486" i="1"/>
  <c r="L1486" i="1"/>
  <c r="I1487" i="1"/>
  <c r="J1487" i="1"/>
  <c r="K1487" i="1"/>
  <c r="L1487" i="1"/>
  <c r="I1488" i="1"/>
  <c r="J1488" i="1"/>
  <c r="K1488" i="1"/>
  <c r="L1488" i="1"/>
  <c r="I1489" i="1"/>
  <c r="J1489" i="1"/>
  <c r="K1489" i="1"/>
  <c r="L1489" i="1"/>
  <c r="I1490" i="1"/>
  <c r="J1490" i="1"/>
  <c r="K1490" i="1"/>
  <c r="L1490" i="1"/>
  <c r="I1491" i="1"/>
  <c r="J1491" i="1"/>
  <c r="K1491" i="1"/>
  <c r="L1491" i="1"/>
  <c r="I1492" i="1"/>
  <c r="J1492" i="1"/>
  <c r="K1492" i="1"/>
  <c r="L1492" i="1"/>
  <c r="I1493" i="1"/>
  <c r="J1493" i="1"/>
  <c r="K1493" i="1"/>
  <c r="L1493" i="1"/>
  <c r="I1494" i="1"/>
  <c r="J1494" i="1"/>
  <c r="K1494" i="1"/>
  <c r="L1494" i="1"/>
  <c r="I1495" i="1"/>
  <c r="J1495" i="1"/>
  <c r="K1495" i="1"/>
  <c r="L1495" i="1"/>
  <c r="I1496" i="1"/>
  <c r="J1496" i="1"/>
  <c r="K1496" i="1"/>
  <c r="L1496" i="1"/>
  <c r="U1496" i="1" s="1"/>
  <c r="I1497" i="1"/>
  <c r="J1497" i="1"/>
  <c r="K1497" i="1"/>
  <c r="L1497" i="1"/>
  <c r="I1498" i="1"/>
  <c r="J1498" i="1"/>
  <c r="K1498" i="1"/>
  <c r="L1498" i="1"/>
  <c r="I1499" i="1"/>
  <c r="J1499" i="1"/>
  <c r="K1499" i="1"/>
  <c r="L1499" i="1"/>
  <c r="I1500" i="1"/>
  <c r="J1500" i="1"/>
  <c r="K1500" i="1"/>
  <c r="L1500" i="1"/>
  <c r="I1501" i="1"/>
  <c r="J1501" i="1"/>
  <c r="K1501" i="1"/>
  <c r="L1501" i="1"/>
  <c r="U1501" i="1" s="1"/>
  <c r="I1502" i="1"/>
  <c r="J1502" i="1"/>
  <c r="K1502" i="1"/>
  <c r="L1502" i="1"/>
  <c r="I1503" i="1"/>
  <c r="J1503" i="1"/>
  <c r="K1503" i="1"/>
  <c r="L1503" i="1"/>
  <c r="I1504" i="1"/>
  <c r="J1504" i="1"/>
  <c r="K1504" i="1"/>
  <c r="L1504" i="1"/>
  <c r="I1505" i="1"/>
  <c r="J1505" i="1"/>
  <c r="K1505" i="1"/>
  <c r="L1505" i="1"/>
  <c r="I1506" i="1"/>
  <c r="J1506" i="1"/>
  <c r="K1506" i="1"/>
  <c r="L1506" i="1"/>
  <c r="I1477" i="1"/>
  <c r="J1477" i="1"/>
  <c r="K1477" i="1"/>
  <c r="L1477" i="1"/>
  <c r="J1558" i="1"/>
  <c r="K1558" i="1"/>
  <c r="L1558" i="1"/>
  <c r="I1559" i="1"/>
  <c r="J1559" i="1"/>
  <c r="K1559" i="1"/>
  <c r="L1559" i="1"/>
  <c r="I1560" i="1"/>
  <c r="J1560" i="1"/>
  <c r="K1560" i="1"/>
  <c r="L1560" i="1"/>
  <c r="I1561" i="1"/>
  <c r="J1561" i="1"/>
  <c r="K1561" i="1"/>
  <c r="L1561" i="1"/>
  <c r="I1562" i="1"/>
  <c r="J1562" i="1"/>
  <c r="K1562" i="1"/>
  <c r="L1562" i="1"/>
  <c r="I1563" i="1"/>
  <c r="J1563" i="1"/>
  <c r="K1563" i="1"/>
  <c r="L1563" i="1"/>
  <c r="I1564" i="1"/>
  <c r="J1564" i="1"/>
  <c r="K1564" i="1"/>
  <c r="L1564" i="1"/>
  <c r="I1565" i="1"/>
  <c r="J1565" i="1"/>
  <c r="K1565" i="1"/>
  <c r="L1565" i="1"/>
  <c r="I1566" i="1"/>
  <c r="J1566" i="1"/>
  <c r="K1566" i="1"/>
  <c r="L1566" i="1"/>
  <c r="I1567" i="1"/>
  <c r="J1567" i="1"/>
  <c r="K1567" i="1"/>
  <c r="L1567" i="1"/>
  <c r="L1568" i="1"/>
  <c r="I1569" i="1"/>
  <c r="J1569" i="1"/>
  <c r="K1569" i="1"/>
  <c r="L1569" i="1"/>
  <c r="I1570" i="1"/>
  <c r="J1570" i="1"/>
  <c r="K1570" i="1"/>
  <c r="L1570" i="1"/>
  <c r="I1571" i="1"/>
  <c r="J1571" i="1"/>
  <c r="K1571" i="1"/>
  <c r="L1571" i="1"/>
  <c r="I1572" i="1"/>
  <c r="J1572" i="1"/>
  <c r="K1572" i="1"/>
  <c r="L1572" i="1"/>
  <c r="I1573" i="1"/>
  <c r="J1573" i="1"/>
  <c r="K1573" i="1"/>
  <c r="L1573" i="1"/>
  <c r="I1574" i="1"/>
  <c r="J1574" i="1"/>
  <c r="K1574" i="1"/>
  <c r="L1574" i="1"/>
  <c r="I1575" i="1"/>
  <c r="J1575" i="1"/>
  <c r="K1575" i="1"/>
  <c r="L1575" i="1"/>
  <c r="I1576" i="1"/>
  <c r="J1576" i="1"/>
  <c r="K1576" i="1"/>
  <c r="L1576" i="1"/>
  <c r="I1577" i="1"/>
  <c r="J1577" i="1"/>
  <c r="K1577" i="1"/>
  <c r="L1577" i="1"/>
  <c r="J1579" i="1"/>
  <c r="K1579" i="1"/>
  <c r="L1579" i="1"/>
  <c r="U1579" i="1" s="1"/>
  <c r="I1580" i="1"/>
  <c r="J1580" i="1"/>
  <c r="K1580" i="1"/>
  <c r="L1580" i="1"/>
  <c r="I1581" i="1"/>
  <c r="J1581" i="1"/>
  <c r="K1581" i="1"/>
  <c r="L1581" i="1"/>
  <c r="I1582" i="1"/>
  <c r="J1582" i="1"/>
  <c r="K1582" i="1"/>
  <c r="L1582" i="1"/>
  <c r="I1583" i="1"/>
  <c r="J1583" i="1"/>
  <c r="K1583" i="1"/>
  <c r="L1583" i="1"/>
  <c r="I1584" i="1"/>
  <c r="J1584" i="1"/>
  <c r="K1584" i="1"/>
  <c r="L1584" i="1"/>
  <c r="I1585" i="1"/>
  <c r="J1585" i="1"/>
  <c r="K1585" i="1"/>
  <c r="L1585" i="1"/>
  <c r="I1586" i="1"/>
  <c r="J1586" i="1"/>
  <c r="K1586" i="1"/>
  <c r="L1586" i="1"/>
  <c r="I1587" i="1"/>
  <c r="J1587" i="1"/>
  <c r="K1587" i="1"/>
  <c r="L1587" i="1"/>
  <c r="L1557" i="1"/>
  <c r="J1557" i="1"/>
  <c r="K1557" i="1"/>
  <c r="I1673" i="1"/>
  <c r="J1673" i="1"/>
  <c r="K1673" i="1"/>
  <c r="L1673" i="1"/>
  <c r="U1673" i="1" s="1"/>
  <c r="I1674" i="1"/>
  <c r="J1674" i="1"/>
  <c r="K1674" i="1"/>
  <c r="L1674" i="1"/>
  <c r="U1674" i="1" s="1"/>
  <c r="I1675" i="1"/>
  <c r="J1675" i="1"/>
  <c r="K1675" i="1"/>
  <c r="L1675" i="1"/>
  <c r="I1676" i="1"/>
  <c r="J1676" i="1"/>
  <c r="K1676" i="1"/>
  <c r="L1676" i="1"/>
  <c r="I1677" i="1"/>
  <c r="J1677" i="1"/>
  <c r="K1677" i="1"/>
  <c r="L1677" i="1"/>
  <c r="U1677" i="1" s="1"/>
  <c r="I1678" i="1"/>
  <c r="J1678" i="1"/>
  <c r="K1678" i="1"/>
  <c r="L1678" i="1"/>
  <c r="I1679" i="1"/>
  <c r="J1679" i="1"/>
  <c r="K1679" i="1"/>
  <c r="L1679" i="1"/>
  <c r="I1680" i="1"/>
  <c r="J1680" i="1"/>
  <c r="K1680" i="1"/>
  <c r="L1680" i="1"/>
  <c r="I1681" i="1"/>
  <c r="J1681" i="1"/>
  <c r="K1681" i="1"/>
  <c r="L1681" i="1"/>
  <c r="I1682" i="1"/>
  <c r="J1682" i="1"/>
  <c r="K1682" i="1"/>
  <c r="L1682" i="1"/>
  <c r="I1683" i="1"/>
  <c r="J1683" i="1"/>
  <c r="K1683" i="1"/>
  <c r="L1683" i="1"/>
  <c r="U1683" i="1" s="1"/>
  <c r="I1684" i="1"/>
  <c r="J1684" i="1"/>
  <c r="K1684" i="1"/>
  <c r="L1684" i="1"/>
  <c r="L1685" i="1"/>
  <c r="U1685" i="1" s="1"/>
  <c r="I1686" i="1"/>
  <c r="J1686" i="1"/>
  <c r="K1686" i="1"/>
  <c r="L1686" i="1"/>
  <c r="I1687" i="1"/>
  <c r="J1687" i="1"/>
  <c r="K1687" i="1"/>
  <c r="L1687" i="1"/>
  <c r="I1688" i="1"/>
  <c r="J1688" i="1"/>
  <c r="K1688" i="1"/>
  <c r="L1688" i="1"/>
  <c r="I1689" i="1"/>
  <c r="J1689" i="1"/>
  <c r="K1689" i="1"/>
  <c r="L1689" i="1"/>
  <c r="U1689" i="1" s="1"/>
  <c r="I1690" i="1"/>
  <c r="J1690" i="1"/>
  <c r="K1690" i="1"/>
  <c r="L1690" i="1"/>
  <c r="I1691" i="1"/>
  <c r="J1691" i="1"/>
  <c r="K1691" i="1"/>
  <c r="L1691" i="1"/>
  <c r="U1691" i="1" s="1"/>
  <c r="I1692" i="1"/>
  <c r="J1692" i="1"/>
  <c r="K1692" i="1"/>
  <c r="L1692" i="1"/>
  <c r="U1692" i="1" s="1"/>
  <c r="I1693" i="1"/>
  <c r="J1693" i="1"/>
  <c r="K1693" i="1"/>
  <c r="L1693" i="1"/>
  <c r="L1694" i="1"/>
  <c r="I1695" i="1"/>
  <c r="J1695" i="1"/>
  <c r="K1695" i="1"/>
  <c r="L1695" i="1"/>
  <c r="I1696" i="1"/>
  <c r="J1696" i="1"/>
  <c r="K1696" i="1"/>
  <c r="L1696" i="1"/>
  <c r="N1696" i="1" s="1"/>
  <c r="I1697" i="1"/>
  <c r="J1697" i="1"/>
  <c r="K1697" i="1"/>
  <c r="L1697" i="1"/>
  <c r="N1697" i="1" s="1"/>
  <c r="L1698" i="1"/>
  <c r="U1698" i="1" s="1"/>
  <c r="I1699" i="1"/>
  <c r="J1699" i="1"/>
  <c r="K1699" i="1"/>
  <c r="L1699" i="1"/>
  <c r="I1700" i="1"/>
  <c r="J1700" i="1"/>
  <c r="K1700" i="1"/>
  <c r="L1700" i="1"/>
  <c r="I1701" i="1"/>
  <c r="J1701" i="1"/>
  <c r="K1701" i="1"/>
  <c r="L1701" i="1"/>
  <c r="I1702" i="1"/>
  <c r="J1702" i="1"/>
  <c r="K1702" i="1"/>
  <c r="L1702" i="1"/>
  <c r="I1703" i="1"/>
  <c r="J1703" i="1"/>
  <c r="K1703" i="1"/>
  <c r="L1703" i="1"/>
  <c r="U1703" i="1" s="1"/>
  <c r="I1704" i="1"/>
  <c r="J1704" i="1"/>
  <c r="K1704" i="1"/>
  <c r="L1704" i="1"/>
  <c r="I1705" i="1"/>
  <c r="J1705" i="1"/>
  <c r="K1705" i="1"/>
  <c r="L1705" i="1"/>
  <c r="J1672" i="1"/>
  <c r="K1672" i="1"/>
  <c r="L1672" i="1"/>
  <c r="I1883" i="1"/>
  <c r="J1883" i="1"/>
  <c r="K1883" i="1"/>
  <c r="L1883" i="1"/>
  <c r="I1884" i="1"/>
  <c r="J1884" i="1"/>
  <c r="K1884" i="1"/>
  <c r="L1884" i="1"/>
  <c r="U1884" i="1" s="1"/>
  <c r="L1885" i="1"/>
  <c r="I1886" i="1"/>
  <c r="J1886" i="1"/>
  <c r="K1886" i="1"/>
  <c r="L1886" i="1"/>
  <c r="U1886" i="1" s="1"/>
  <c r="I1887" i="1"/>
  <c r="J1887" i="1"/>
  <c r="K1887" i="1"/>
  <c r="L1887" i="1"/>
  <c r="L1888" i="1"/>
  <c r="U1888" i="1" s="1"/>
  <c r="I1889" i="1"/>
  <c r="J1889" i="1"/>
  <c r="K1889" i="1"/>
  <c r="L1889" i="1"/>
  <c r="I1890" i="1"/>
  <c r="J1890" i="1"/>
  <c r="K1890" i="1"/>
  <c r="L1890" i="1"/>
  <c r="I1892" i="1"/>
  <c r="J1892" i="1"/>
  <c r="K1892" i="1"/>
  <c r="L1892" i="1"/>
  <c r="U1892" i="1" s="1"/>
  <c r="I1893" i="1"/>
  <c r="J1893" i="1"/>
  <c r="K1893" i="1"/>
  <c r="L1893" i="1"/>
  <c r="I1894" i="1"/>
  <c r="J1894" i="1"/>
  <c r="K1894" i="1"/>
  <c r="L1894" i="1"/>
  <c r="I1895" i="1"/>
  <c r="J1895" i="1"/>
  <c r="K1895" i="1"/>
  <c r="L1895" i="1"/>
  <c r="U1895" i="1" s="1"/>
  <c r="I1896" i="1"/>
  <c r="J1896" i="1"/>
  <c r="K1896" i="1"/>
  <c r="L1896" i="1"/>
  <c r="I1897" i="1"/>
  <c r="J1897" i="1"/>
  <c r="K1897" i="1"/>
  <c r="L1897" i="1"/>
  <c r="U1897" i="1" s="1"/>
  <c r="I1898" i="1"/>
  <c r="J1898" i="1"/>
  <c r="K1898" i="1"/>
  <c r="L1898" i="1"/>
  <c r="I1899" i="1"/>
  <c r="J1899" i="1"/>
  <c r="K1899" i="1"/>
  <c r="L1899" i="1"/>
  <c r="I1900" i="1"/>
  <c r="J1900" i="1"/>
  <c r="K1900" i="1"/>
  <c r="L1900" i="1"/>
  <c r="U1900" i="1" s="1"/>
  <c r="L1901" i="1"/>
  <c r="L1902" i="1"/>
  <c r="U1902" i="1" s="1"/>
  <c r="I1903" i="1"/>
  <c r="J1903" i="1"/>
  <c r="K1903" i="1"/>
  <c r="L1903" i="1"/>
  <c r="I1904" i="1"/>
  <c r="J1904" i="1"/>
  <c r="K1904" i="1"/>
  <c r="L1904" i="1"/>
  <c r="U1904" i="1" s="1"/>
  <c r="I1905" i="1"/>
  <c r="J1905" i="1"/>
  <c r="K1905" i="1"/>
  <c r="L1905" i="1"/>
  <c r="U1905" i="1" s="1"/>
  <c r="L1906" i="1"/>
  <c r="I1907" i="1"/>
  <c r="I51" i="1" s="1"/>
  <c r="J1907" i="1"/>
  <c r="J51" i="1" s="1"/>
  <c r="K1907" i="1"/>
  <c r="K51" i="1" s="1"/>
  <c r="L1907" i="1"/>
  <c r="L51" i="1" s="1"/>
  <c r="U51" i="1" s="1"/>
  <c r="I1908" i="1"/>
  <c r="J1908" i="1"/>
  <c r="K1908" i="1"/>
  <c r="L1908" i="1"/>
  <c r="I1909" i="1"/>
  <c r="J1909" i="1"/>
  <c r="K1909" i="1"/>
  <c r="L1909" i="1"/>
  <c r="U1909" i="1" s="1"/>
  <c r="I1910" i="1"/>
  <c r="J1910" i="1"/>
  <c r="K1910" i="1"/>
  <c r="L1910" i="1"/>
  <c r="I1911" i="1"/>
  <c r="J1911" i="1"/>
  <c r="K1911" i="1"/>
  <c r="L1911" i="1"/>
  <c r="U1911" i="1" s="1"/>
  <c r="I1912" i="1"/>
  <c r="J1912" i="1"/>
  <c r="K1912" i="1"/>
  <c r="L1912" i="1"/>
  <c r="U1912" i="1" s="1"/>
  <c r="I1913" i="1"/>
  <c r="J1913" i="1"/>
  <c r="K1913" i="1"/>
  <c r="L1913" i="1"/>
  <c r="U1913" i="1" s="1"/>
  <c r="I1914" i="1"/>
  <c r="J1914" i="1"/>
  <c r="K1914" i="1"/>
  <c r="L1914" i="1"/>
  <c r="U1914" i="1" s="1"/>
  <c r="I1915" i="1"/>
  <c r="J1915" i="1"/>
  <c r="K1915" i="1"/>
  <c r="L1915" i="1"/>
  <c r="U1915" i="1" s="1"/>
  <c r="I1916" i="1"/>
  <c r="J1916" i="1"/>
  <c r="K1916" i="1"/>
  <c r="L1916" i="1"/>
  <c r="U1916" i="1" s="1"/>
  <c r="I1917" i="1"/>
  <c r="J1917" i="1"/>
  <c r="K1917" i="1"/>
  <c r="L1917" i="1"/>
  <c r="I1918" i="1"/>
  <c r="J1918" i="1"/>
  <c r="K1918" i="1"/>
  <c r="L1918" i="1"/>
  <c r="I1919" i="1"/>
  <c r="J1919" i="1"/>
  <c r="K1919" i="1"/>
  <c r="L1919" i="1"/>
  <c r="L1882" i="1"/>
  <c r="U1882" i="1" s="1"/>
  <c r="I2082" i="1"/>
  <c r="J2082" i="1"/>
  <c r="K2082" i="1"/>
  <c r="L2082" i="1"/>
  <c r="U2082" i="1" s="1"/>
  <c r="I2083" i="1"/>
  <c r="J2083" i="1"/>
  <c r="K2083" i="1"/>
  <c r="L2083" i="1"/>
  <c r="U2083" i="1" s="1"/>
  <c r="I2084" i="1"/>
  <c r="J2084" i="1"/>
  <c r="K2084" i="1"/>
  <c r="L2084" i="1"/>
  <c r="U2084" i="1" s="1"/>
  <c r="I2085" i="1"/>
  <c r="J2085" i="1"/>
  <c r="K2085" i="1"/>
  <c r="L2085" i="1"/>
  <c r="U2085" i="1" s="1"/>
  <c r="I2086" i="1"/>
  <c r="J2086" i="1"/>
  <c r="K2086" i="1"/>
  <c r="L2086" i="1"/>
  <c r="U2086" i="1" s="1"/>
  <c r="I2087" i="1"/>
  <c r="J2087" i="1"/>
  <c r="K2087" i="1"/>
  <c r="L2087" i="1"/>
  <c r="U2087" i="1" s="1"/>
  <c r="I2088" i="1"/>
  <c r="J2088" i="1"/>
  <c r="K2088" i="1"/>
  <c r="L2088" i="1"/>
  <c r="U2088" i="1" s="1"/>
  <c r="I2089" i="1"/>
  <c r="J2089" i="1"/>
  <c r="K2089" i="1"/>
  <c r="L2089" i="1"/>
  <c r="I2090" i="1"/>
  <c r="J2090" i="1"/>
  <c r="K2090" i="1"/>
  <c r="L2090" i="1"/>
  <c r="I2091" i="1"/>
  <c r="J2091" i="1"/>
  <c r="K2091" i="1"/>
  <c r="L2091" i="1"/>
  <c r="U2091" i="1" s="1"/>
  <c r="I2092" i="1"/>
  <c r="J2092" i="1"/>
  <c r="K2092" i="1"/>
  <c r="L2092" i="1"/>
  <c r="I2093" i="1"/>
  <c r="J2093" i="1"/>
  <c r="K2093" i="1"/>
  <c r="I2094" i="1"/>
  <c r="J2094" i="1"/>
  <c r="K2094" i="1"/>
  <c r="I2095" i="1"/>
  <c r="J2095" i="1"/>
  <c r="K2095" i="1"/>
  <c r="L2095" i="1"/>
  <c r="I2096" i="1"/>
  <c r="M2096" i="1" s="1"/>
  <c r="J2096" i="1"/>
  <c r="K2096" i="1"/>
  <c r="O2096" i="1" s="1"/>
  <c r="I2097" i="1"/>
  <c r="J2097" i="1"/>
  <c r="K2097" i="1"/>
  <c r="L2097" i="1"/>
  <c r="I2098" i="1"/>
  <c r="J2098" i="1"/>
  <c r="K2098" i="1"/>
  <c r="L2098" i="1"/>
  <c r="I2099" i="1"/>
  <c r="J2099" i="1"/>
  <c r="K2099" i="1"/>
  <c r="L2099" i="1"/>
  <c r="U2099" i="1" s="1"/>
  <c r="I2100" i="1"/>
  <c r="J2100" i="1"/>
  <c r="K2100" i="1"/>
  <c r="L2100" i="1"/>
  <c r="I2101" i="1"/>
  <c r="J2101" i="1"/>
  <c r="K2101" i="1"/>
  <c r="L2101" i="1"/>
  <c r="I2102" i="1"/>
  <c r="J2102" i="1"/>
  <c r="K2102" i="1"/>
  <c r="L2102" i="1"/>
  <c r="U2102" i="1" s="1"/>
  <c r="I2103" i="1"/>
  <c r="J2103" i="1"/>
  <c r="K2103" i="1"/>
  <c r="L2103" i="1"/>
  <c r="I2104" i="1"/>
  <c r="J2104" i="1"/>
  <c r="K2104" i="1"/>
  <c r="L2104" i="1"/>
  <c r="I2105" i="1"/>
  <c r="J2105" i="1"/>
  <c r="K2105" i="1"/>
  <c r="L2105" i="1"/>
  <c r="U2105" i="1" s="1"/>
  <c r="I2106" i="1"/>
  <c r="J2106" i="1"/>
  <c r="K2106" i="1"/>
  <c r="L2106" i="1"/>
  <c r="I2107" i="1"/>
  <c r="J2107" i="1"/>
  <c r="K2107" i="1"/>
  <c r="L2107" i="1"/>
  <c r="I2108" i="1"/>
  <c r="J2108" i="1"/>
  <c r="K2108" i="1"/>
  <c r="L2108" i="1"/>
  <c r="I2109" i="1"/>
  <c r="J2109" i="1"/>
  <c r="K2109" i="1"/>
  <c r="L2109" i="1"/>
  <c r="U2109" i="1" s="1"/>
  <c r="L2110" i="1"/>
  <c r="U2110" i="1" s="1"/>
  <c r="I2111" i="1"/>
  <c r="J2111" i="1"/>
  <c r="K2111" i="1"/>
  <c r="L2111" i="1"/>
  <c r="I2113" i="1"/>
  <c r="J2113" i="1"/>
  <c r="K2113" i="1"/>
  <c r="L2113" i="1"/>
  <c r="U2113" i="1" s="1"/>
  <c r="L2114" i="1"/>
  <c r="U2114" i="1" s="1"/>
  <c r="I2115" i="1"/>
  <c r="J2115" i="1"/>
  <c r="K2115" i="1"/>
  <c r="L2115" i="1"/>
  <c r="U2115" i="1" s="1"/>
  <c r="I2116" i="1"/>
  <c r="J2116" i="1"/>
  <c r="K2116" i="1"/>
  <c r="L2116" i="1"/>
  <c r="I2081" i="1"/>
  <c r="J2081" i="1"/>
  <c r="K2081" i="1"/>
  <c r="L2081" i="1"/>
  <c r="I2381" i="1"/>
  <c r="I2380" i="1" s="1"/>
  <c r="I2379" i="1" s="1"/>
  <c r="I2378" i="1" s="1"/>
  <c r="I2405" i="1"/>
  <c r="J2405" i="1"/>
  <c r="K2405" i="1"/>
  <c r="L2405" i="1"/>
  <c r="U2405" i="1" s="1"/>
  <c r="I2406" i="1"/>
  <c r="J2406" i="1"/>
  <c r="K2406" i="1"/>
  <c r="L2406" i="1"/>
  <c r="I2407" i="1"/>
  <c r="J2407" i="1"/>
  <c r="K2407" i="1"/>
  <c r="L2407" i="1"/>
  <c r="U2407" i="1" s="1"/>
  <c r="I2408" i="1"/>
  <c r="J2408" i="1"/>
  <c r="K2408" i="1"/>
  <c r="L2408" i="1"/>
  <c r="I2409" i="1"/>
  <c r="J2409" i="1"/>
  <c r="K2409" i="1"/>
  <c r="L2409" i="1"/>
  <c r="I2410" i="1"/>
  <c r="J2410" i="1"/>
  <c r="K2410" i="1"/>
  <c r="L2410" i="1"/>
  <c r="I2411" i="1"/>
  <c r="J2411" i="1"/>
  <c r="K2411" i="1"/>
  <c r="L2411" i="1"/>
  <c r="I2412" i="1"/>
  <c r="J2412" i="1"/>
  <c r="K2412" i="1"/>
  <c r="I2413" i="1"/>
  <c r="J2413" i="1"/>
  <c r="K2413" i="1"/>
  <c r="L2413" i="1"/>
  <c r="U2413" i="1" s="1"/>
  <c r="I2414" i="1"/>
  <c r="I27" i="1" s="1"/>
  <c r="J2414" i="1"/>
  <c r="J27" i="1" s="1"/>
  <c r="K2414" i="1"/>
  <c r="K27" i="1" s="1"/>
  <c r="L2414" i="1"/>
  <c r="L27" i="1" s="1"/>
  <c r="I2415" i="1"/>
  <c r="J2415" i="1"/>
  <c r="K2415" i="1"/>
  <c r="L2415" i="1"/>
  <c r="U2415" i="1" s="1"/>
  <c r="I2416" i="1"/>
  <c r="J2416" i="1"/>
  <c r="K2416" i="1"/>
  <c r="L2416" i="1"/>
  <c r="I2417" i="1"/>
  <c r="J2417" i="1"/>
  <c r="K2417" i="1"/>
  <c r="L2417" i="1"/>
  <c r="I2418" i="1"/>
  <c r="J2418" i="1"/>
  <c r="K2418" i="1"/>
  <c r="L2418" i="1"/>
  <c r="U2418" i="1" s="1"/>
  <c r="I2419" i="1"/>
  <c r="J2419" i="1"/>
  <c r="K2419" i="1"/>
  <c r="L2419" i="1"/>
  <c r="U2419" i="1" s="1"/>
  <c r="L2420" i="1"/>
  <c r="I2421" i="1"/>
  <c r="J2421" i="1"/>
  <c r="K2421" i="1"/>
  <c r="L2421" i="1"/>
  <c r="I2422" i="1"/>
  <c r="J2422" i="1"/>
  <c r="K2422" i="1"/>
  <c r="L2422" i="1"/>
  <c r="I2423" i="1"/>
  <c r="J2423" i="1"/>
  <c r="K2423" i="1"/>
  <c r="L2423" i="1"/>
  <c r="I2424" i="1"/>
  <c r="J2424" i="1"/>
  <c r="K2424" i="1"/>
  <c r="L2424" i="1"/>
  <c r="U2424" i="1" s="1"/>
  <c r="I2425" i="1"/>
  <c r="J2425" i="1"/>
  <c r="K2425" i="1"/>
  <c r="L2425" i="1"/>
  <c r="U2425" i="1" s="1"/>
  <c r="I2426" i="1"/>
  <c r="J2426" i="1"/>
  <c r="K2426" i="1"/>
  <c r="L2426" i="1"/>
  <c r="U2426" i="1" s="1"/>
  <c r="I2427" i="1"/>
  <c r="J2427" i="1"/>
  <c r="K2427" i="1"/>
  <c r="L2427" i="1"/>
  <c r="U2427" i="1" s="1"/>
  <c r="I2428" i="1"/>
  <c r="J2428" i="1"/>
  <c r="K2428" i="1"/>
  <c r="L2428" i="1"/>
  <c r="I2429" i="1"/>
  <c r="J2429" i="1"/>
  <c r="K2429" i="1"/>
  <c r="L2429" i="1"/>
  <c r="I2430" i="1"/>
  <c r="J2430" i="1"/>
  <c r="K2430" i="1"/>
  <c r="L2430" i="1"/>
  <c r="I2431" i="1"/>
  <c r="I57" i="1" s="1"/>
  <c r="J2431" i="1"/>
  <c r="J57" i="1" s="1"/>
  <c r="K2431" i="1"/>
  <c r="K57" i="1" s="1"/>
  <c r="L2431" i="1"/>
  <c r="U2431" i="1" s="1"/>
  <c r="I2432" i="1"/>
  <c r="J2432" i="1"/>
  <c r="J58" i="1" s="1"/>
  <c r="K2432" i="1"/>
  <c r="K58" i="1" s="1"/>
  <c r="L2432" i="1"/>
  <c r="L58" i="1" s="1"/>
  <c r="U58" i="1" s="1"/>
  <c r="I2433" i="1"/>
  <c r="J2433" i="1"/>
  <c r="J59" i="1" s="1"/>
  <c r="K2433" i="1"/>
  <c r="K59" i="1" s="1"/>
  <c r="L2433" i="1"/>
  <c r="L59" i="1" s="1"/>
  <c r="U59" i="1" s="1"/>
  <c r="I2434" i="1"/>
  <c r="I60" i="1" s="1"/>
  <c r="J2434" i="1"/>
  <c r="J60" i="1" s="1"/>
  <c r="K2434" i="1"/>
  <c r="K60" i="1" s="1"/>
  <c r="L2434" i="1"/>
  <c r="I2435" i="1"/>
  <c r="I61" i="1" s="1"/>
  <c r="J2435" i="1"/>
  <c r="J61" i="1" s="1"/>
  <c r="K2435" i="1"/>
  <c r="K61" i="1" s="1"/>
  <c r="L2435" i="1"/>
  <c r="U2435" i="1" s="1"/>
  <c r="I2436" i="1"/>
  <c r="J2436" i="1"/>
  <c r="K2436" i="1"/>
  <c r="L2436" i="1"/>
  <c r="I2437" i="1"/>
  <c r="J2437" i="1"/>
  <c r="K2437" i="1"/>
  <c r="L2437" i="1"/>
  <c r="U2437" i="1" s="1"/>
  <c r="L2438" i="1"/>
  <c r="U2438" i="1" s="1"/>
  <c r="I2439" i="1"/>
  <c r="I65" i="1" s="1"/>
  <c r="J2439" i="1"/>
  <c r="J65" i="1" s="1"/>
  <c r="K2439" i="1"/>
  <c r="K65" i="1" s="1"/>
  <c r="L2439" i="1"/>
  <c r="L65" i="1" s="1"/>
  <c r="U65" i="1" s="1"/>
  <c r="I2440" i="1"/>
  <c r="J2440" i="1"/>
  <c r="K2440" i="1"/>
  <c r="L2440" i="1"/>
  <c r="I2441" i="1"/>
  <c r="J2441" i="1"/>
  <c r="K2441" i="1"/>
  <c r="L2441" i="1"/>
  <c r="U2441" i="1" s="1"/>
  <c r="I2442" i="1"/>
  <c r="J2442" i="1"/>
  <c r="K2442" i="1"/>
  <c r="L2442" i="1"/>
  <c r="I2445" i="1"/>
  <c r="J2445" i="1"/>
  <c r="K2445" i="1"/>
  <c r="L2445" i="1"/>
  <c r="I2446" i="1"/>
  <c r="J2446" i="1"/>
  <c r="K2446" i="1"/>
  <c r="L2446" i="1"/>
  <c r="L2404" i="1"/>
  <c r="U2404" i="1" s="1"/>
  <c r="I2404" i="1"/>
  <c r="J2404" i="1"/>
  <c r="K2404" i="1"/>
  <c r="L2597" i="1"/>
  <c r="L2594" i="1"/>
  <c r="O2595" i="1"/>
  <c r="N2595" i="1"/>
  <c r="M2595" i="1"/>
  <c r="O2596" i="1"/>
  <c r="N2596" i="1"/>
  <c r="M2596" i="1"/>
  <c r="M2578" i="1"/>
  <c r="N2578" i="1"/>
  <c r="O2578" i="1"/>
  <c r="U2563" i="1"/>
  <c r="U2535" i="1"/>
  <c r="O2535" i="1"/>
  <c r="N2535" i="1"/>
  <c r="M2535" i="1"/>
  <c r="L2534" i="1"/>
  <c r="K2534" i="1"/>
  <c r="K2533" i="1" s="1"/>
  <c r="J2534" i="1"/>
  <c r="J2533" i="1" s="1"/>
  <c r="I2534" i="1"/>
  <c r="U2486" i="1"/>
  <c r="O2486" i="1"/>
  <c r="N2486" i="1"/>
  <c r="M2486" i="1"/>
  <c r="L2485" i="1"/>
  <c r="U2485" i="1" s="1"/>
  <c r="K2485" i="1"/>
  <c r="K2484" i="1" s="1"/>
  <c r="J2485" i="1"/>
  <c r="J2484" i="1" s="1"/>
  <c r="I2485" i="1"/>
  <c r="I2374" i="1"/>
  <c r="I2373" i="1" s="1"/>
  <c r="J2374" i="1"/>
  <c r="J2373" i="1" s="1"/>
  <c r="K2374" i="1"/>
  <c r="K2373" i="1" s="1"/>
  <c r="L2374" i="1"/>
  <c r="O2376" i="1"/>
  <c r="N2376" i="1"/>
  <c r="M2376" i="1"/>
  <c r="O2377" i="1"/>
  <c r="N2377" i="1"/>
  <c r="M2377" i="1"/>
  <c r="M2363" i="1"/>
  <c r="N2363" i="1"/>
  <c r="O2363" i="1"/>
  <c r="U2346" i="1"/>
  <c r="U2336" i="1"/>
  <c r="U2335" i="1"/>
  <c r="U2324" i="1"/>
  <c r="U2323" i="1"/>
  <c r="U2321" i="1"/>
  <c r="U2310" i="1"/>
  <c r="U2309" i="1"/>
  <c r="L2290" i="1"/>
  <c r="U2261" i="1"/>
  <c r="U2260" i="1"/>
  <c r="U2259" i="1"/>
  <c r="U2258" i="1"/>
  <c r="L2229" i="1"/>
  <c r="L2206" i="1"/>
  <c r="J2206" i="1" s="1"/>
  <c r="N2206" i="1" s="1"/>
  <c r="L2202" i="1"/>
  <c r="U2202" i="1" s="1"/>
  <c r="O2195" i="1"/>
  <c r="N2195" i="1"/>
  <c r="M2195" i="1"/>
  <c r="L2196" i="1"/>
  <c r="U2196" i="1" s="1"/>
  <c r="K2179" i="1"/>
  <c r="J2179" i="1"/>
  <c r="J2178" i="1" s="1"/>
  <c r="J2177" i="1" s="1"/>
  <c r="J2176" i="1" s="1"/>
  <c r="I2179" i="1"/>
  <c r="N2184" i="1"/>
  <c r="L2189" i="1"/>
  <c r="M2189" i="1" s="1"/>
  <c r="L2185" i="1"/>
  <c r="N2185" i="1" s="1"/>
  <c r="L2613" i="1"/>
  <c r="O2613" i="1" s="1"/>
  <c r="L2391" i="1"/>
  <c r="L2381" i="1" s="1"/>
  <c r="L193" i="1"/>
  <c r="U193" i="1" s="1"/>
  <c r="L2128" i="1"/>
  <c r="U2128" i="1" s="1"/>
  <c r="U2000" i="1"/>
  <c r="U1999" i="1"/>
  <c r="U1998" i="1"/>
  <c r="U1997" i="1"/>
  <c r="U1996" i="1"/>
  <c r="L1964" i="1"/>
  <c r="U1964" i="1" s="1"/>
  <c r="M1929" i="1"/>
  <c r="U1931" i="1"/>
  <c r="L1854" i="1"/>
  <c r="K1843" i="1"/>
  <c r="K1842" i="1" s="1"/>
  <c r="K1841" i="1" s="1"/>
  <c r="M1837" i="1"/>
  <c r="N1837" i="1"/>
  <c r="O1837" i="1"/>
  <c r="M1838" i="1"/>
  <c r="N1838" i="1"/>
  <c r="O1838" i="1"/>
  <c r="M1839" i="1"/>
  <c r="N1839" i="1"/>
  <c r="O1839" i="1"/>
  <c r="M1840" i="1"/>
  <c r="N1840" i="1"/>
  <c r="O1840" i="1"/>
  <c r="I1836" i="1"/>
  <c r="J1836" i="1"/>
  <c r="J1835" i="1" s="1"/>
  <c r="K1836" i="1"/>
  <c r="L1836" i="1"/>
  <c r="U1817" i="1"/>
  <c r="U1815" i="1"/>
  <c r="U1813" i="1"/>
  <c r="U1812" i="1"/>
  <c r="U1811" i="1"/>
  <c r="L1783" i="1"/>
  <c r="I1715" i="1"/>
  <c r="I1714" i="1" s="1"/>
  <c r="I1713" i="1" s="1"/>
  <c r="J1715" i="1"/>
  <c r="J1714" i="1" s="1"/>
  <c r="J1713" i="1" s="1"/>
  <c r="K1715" i="1"/>
  <c r="L1715" i="1"/>
  <c r="M1717" i="1"/>
  <c r="N1717" i="1"/>
  <c r="O1717" i="1"/>
  <c r="M1718" i="1"/>
  <c r="N1718" i="1"/>
  <c r="O1718" i="1"/>
  <c r="I1669" i="1"/>
  <c r="I1668" i="1" s="1"/>
  <c r="J1669" i="1"/>
  <c r="K1669" i="1"/>
  <c r="K1668" i="1" s="1"/>
  <c r="L1669" i="1"/>
  <c r="L1668" i="1" s="1"/>
  <c r="U1670" i="1"/>
  <c r="O1670" i="1"/>
  <c r="N1670" i="1"/>
  <c r="M1670" i="1"/>
  <c r="L1616" i="1"/>
  <c r="L1615" i="1" s="1"/>
  <c r="U1618" i="1"/>
  <c r="O1618" i="1"/>
  <c r="N1618" i="1"/>
  <c r="M1618" i="1"/>
  <c r="U1619" i="1"/>
  <c r="O1619" i="1"/>
  <c r="N1619" i="1"/>
  <c r="M1619" i="1"/>
  <c r="L1549" i="1"/>
  <c r="M1541" i="1"/>
  <c r="N1541" i="1"/>
  <c r="O1541" i="1"/>
  <c r="M1542" i="1"/>
  <c r="N1542" i="1"/>
  <c r="O1542" i="1"/>
  <c r="M1543" i="1"/>
  <c r="N1543" i="1"/>
  <c r="O1543" i="1"/>
  <c r="M1544" i="1"/>
  <c r="N1544" i="1"/>
  <c r="O1544" i="1"/>
  <c r="M1545" i="1"/>
  <c r="N1545" i="1"/>
  <c r="O1545" i="1"/>
  <c r="M1546" i="1"/>
  <c r="N1546" i="1"/>
  <c r="O1546" i="1"/>
  <c r="M1547" i="1"/>
  <c r="N1547" i="1"/>
  <c r="O1547" i="1"/>
  <c r="U1443" i="1"/>
  <c r="L1425" i="1"/>
  <c r="N1425" i="1" s="1"/>
  <c r="J1402" i="1"/>
  <c r="J1401" i="1" s="1"/>
  <c r="K1402" i="1"/>
  <c r="K1401" i="1" s="1"/>
  <c r="K1400" i="1" s="1"/>
  <c r="L1402" i="1"/>
  <c r="L1401" i="1" s="1"/>
  <c r="L1400" i="1" s="1"/>
  <c r="I1402" i="1"/>
  <c r="I1401" i="1" s="1"/>
  <c r="I1400" i="1" s="1"/>
  <c r="U1420" i="1"/>
  <c r="O1420" i="1"/>
  <c r="N1420" i="1"/>
  <c r="M1420" i="1"/>
  <c r="U1419" i="1"/>
  <c r="O1419" i="1"/>
  <c r="N1419" i="1"/>
  <c r="M1419" i="1"/>
  <c r="O1418" i="1"/>
  <c r="N1418" i="1"/>
  <c r="M1418" i="1"/>
  <c r="U1417" i="1"/>
  <c r="O1417" i="1"/>
  <c r="N1417" i="1"/>
  <c r="M1417" i="1"/>
  <c r="U1416" i="1"/>
  <c r="O1416" i="1"/>
  <c r="N1416" i="1"/>
  <c r="M1416" i="1"/>
  <c r="U1415" i="1"/>
  <c r="O1415" i="1"/>
  <c r="N1415" i="1"/>
  <c r="M1415" i="1"/>
  <c r="U1414" i="1"/>
  <c r="O1414" i="1"/>
  <c r="N1414" i="1"/>
  <c r="M1414" i="1"/>
  <c r="U1413" i="1"/>
  <c r="O1413" i="1"/>
  <c r="N1413" i="1"/>
  <c r="M1413" i="1"/>
  <c r="U1412" i="1"/>
  <c r="O1412" i="1"/>
  <c r="N1412" i="1"/>
  <c r="M1412" i="1"/>
  <c r="O1411" i="1"/>
  <c r="N1411" i="1"/>
  <c r="M1411" i="1"/>
  <c r="U1410" i="1"/>
  <c r="O1410" i="1"/>
  <c r="N1410" i="1"/>
  <c r="M1410" i="1"/>
  <c r="O1409" i="1"/>
  <c r="N1409" i="1"/>
  <c r="M1409" i="1"/>
  <c r="U1408" i="1"/>
  <c r="O1408" i="1"/>
  <c r="N1408" i="1"/>
  <c r="M1408" i="1"/>
  <c r="O1407" i="1"/>
  <c r="N1407" i="1"/>
  <c r="M1407" i="1"/>
  <c r="O1406" i="1"/>
  <c r="N1406" i="1"/>
  <c r="M1406" i="1"/>
  <c r="U1405" i="1"/>
  <c r="O1405" i="1"/>
  <c r="N1405" i="1"/>
  <c r="M1405" i="1"/>
  <c r="U1404" i="1"/>
  <c r="O1404" i="1"/>
  <c r="N1404" i="1"/>
  <c r="M1404" i="1"/>
  <c r="U1403" i="1"/>
  <c r="O1403" i="1"/>
  <c r="N1403" i="1"/>
  <c r="M1403" i="1"/>
  <c r="U1384" i="1"/>
  <c r="U1383" i="1"/>
  <c r="M1355" i="1"/>
  <c r="N1355" i="1"/>
  <c r="O1355" i="1"/>
  <c r="M1356" i="1"/>
  <c r="N1356" i="1"/>
  <c r="O1356" i="1"/>
  <c r="U1346" i="1"/>
  <c r="U1345" i="1"/>
  <c r="U1344" i="1"/>
  <c r="U1335" i="1"/>
  <c r="K1102" i="1"/>
  <c r="O1102" i="1" s="1"/>
  <c r="J1102" i="1"/>
  <c r="N1102" i="1" s="1"/>
  <c r="I1102" i="1"/>
  <c r="M918" i="1"/>
  <c r="K890" i="1"/>
  <c r="J890" i="1"/>
  <c r="N890" i="1" s="1"/>
  <c r="I890" i="1"/>
  <c r="K886" i="1"/>
  <c r="I886" i="1"/>
  <c r="K882" i="1"/>
  <c r="O882" i="1" s="1"/>
  <c r="J882" i="1"/>
  <c r="J131" i="1" s="1"/>
  <c r="I882" i="1"/>
  <c r="M882" i="1" s="1"/>
  <c r="K881" i="1"/>
  <c r="K128" i="1" s="1"/>
  <c r="O128" i="1" s="1"/>
  <c r="J881" i="1"/>
  <c r="I881" i="1"/>
  <c r="I128" i="1" s="1"/>
  <c r="K880" i="1"/>
  <c r="O880" i="1" s="1"/>
  <c r="J880" i="1"/>
  <c r="N880" i="1" s="1"/>
  <c r="I880" i="1"/>
  <c r="M880" i="1" s="1"/>
  <c r="K879" i="1"/>
  <c r="O879" i="1" s="1"/>
  <c r="J879" i="1"/>
  <c r="N879" i="1" s="1"/>
  <c r="I879" i="1"/>
  <c r="M879" i="1" s="1"/>
  <c r="K878" i="1"/>
  <c r="J878" i="1"/>
  <c r="N878" i="1" s="1"/>
  <c r="I878" i="1"/>
  <c r="K877" i="1"/>
  <c r="O877" i="1" s="1"/>
  <c r="J877" i="1"/>
  <c r="N877" i="1" s="1"/>
  <c r="I877" i="1"/>
  <c r="I105" i="1" s="1"/>
  <c r="M105" i="1" s="1"/>
  <c r="K876" i="1"/>
  <c r="O876" i="1" s="1"/>
  <c r="J876" i="1"/>
  <c r="N876" i="1" s="1"/>
  <c r="I876" i="1"/>
  <c r="K875" i="1"/>
  <c r="J875" i="1"/>
  <c r="I875" i="1"/>
  <c r="M875" i="1" s="1"/>
  <c r="U881" i="1"/>
  <c r="U880" i="1"/>
  <c r="U878" i="1"/>
  <c r="U876" i="1"/>
  <c r="U866" i="1"/>
  <c r="O866" i="1"/>
  <c r="N866" i="1"/>
  <c r="M866" i="1"/>
  <c r="O865" i="1"/>
  <c r="N865" i="1"/>
  <c r="M865" i="1"/>
  <c r="O864" i="1"/>
  <c r="N864" i="1"/>
  <c r="M864" i="1"/>
  <c r="O863" i="1"/>
  <c r="N863" i="1"/>
  <c r="M863" i="1"/>
  <c r="U862" i="1"/>
  <c r="O862" i="1"/>
  <c r="N862" i="1"/>
  <c r="M862" i="1"/>
  <c r="U860" i="1"/>
  <c r="O860" i="1"/>
  <c r="N860" i="1"/>
  <c r="M860" i="1"/>
  <c r="U859" i="1"/>
  <c r="O859" i="1"/>
  <c r="N859" i="1"/>
  <c r="M859" i="1"/>
  <c r="U858" i="1"/>
  <c r="O858" i="1"/>
  <c r="N858" i="1"/>
  <c r="M858" i="1"/>
  <c r="U857" i="1"/>
  <c r="O857" i="1"/>
  <c r="N857" i="1"/>
  <c r="M857" i="1"/>
  <c r="U856" i="1"/>
  <c r="O856" i="1"/>
  <c r="N856" i="1"/>
  <c r="M856" i="1"/>
  <c r="O855" i="1"/>
  <c r="N855" i="1"/>
  <c r="M855" i="1"/>
  <c r="O854" i="1"/>
  <c r="N854" i="1"/>
  <c r="M854" i="1"/>
  <c r="U853" i="1"/>
  <c r="O853" i="1"/>
  <c r="N853" i="1"/>
  <c r="M853" i="1"/>
  <c r="O852" i="1"/>
  <c r="N852" i="1"/>
  <c r="M852" i="1"/>
  <c r="U851" i="1"/>
  <c r="O851" i="1"/>
  <c r="N851" i="1"/>
  <c r="M851" i="1"/>
  <c r="O850" i="1"/>
  <c r="N850" i="1"/>
  <c r="M850" i="1"/>
  <c r="U849" i="1"/>
  <c r="O849" i="1"/>
  <c r="N849" i="1"/>
  <c r="M849" i="1"/>
  <c r="U848" i="1"/>
  <c r="O848" i="1"/>
  <c r="N848" i="1"/>
  <c r="M848" i="1"/>
  <c r="L847" i="1"/>
  <c r="K847" i="1"/>
  <c r="J847" i="1"/>
  <c r="I847" i="1"/>
  <c r="U846" i="1"/>
  <c r="O846" i="1"/>
  <c r="N846" i="1"/>
  <c r="M846" i="1"/>
  <c r="O845" i="1"/>
  <c r="N845" i="1"/>
  <c r="M845" i="1"/>
  <c r="U844" i="1"/>
  <c r="O844" i="1"/>
  <c r="N844" i="1"/>
  <c r="M844" i="1"/>
  <c r="U843" i="1"/>
  <c r="O843" i="1"/>
  <c r="N843" i="1"/>
  <c r="M843" i="1"/>
  <c r="U842" i="1"/>
  <c r="O842" i="1"/>
  <c r="N842" i="1"/>
  <c r="M842" i="1"/>
  <c r="U841" i="1"/>
  <c r="O841" i="1"/>
  <c r="N841" i="1"/>
  <c r="M841" i="1"/>
  <c r="U840" i="1"/>
  <c r="O840" i="1"/>
  <c r="N840" i="1"/>
  <c r="M840" i="1"/>
  <c r="O839" i="1"/>
  <c r="N839" i="1"/>
  <c r="M839" i="1"/>
  <c r="O838" i="1"/>
  <c r="N838" i="1"/>
  <c r="M838" i="1"/>
  <c r="U837" i="1"/>
  <c r="O837" i="1"/>
  <c r="N837" i="1"/>
  <c r="M837" i="1"/>
  <c r="O836" i="1"/>
  <c r="N836" i="1"/>
  <c r="M836" i="1"/>
  <c r="U835" i="1"/>
  <c r="O835" i="1"/>
  <c r="N835" i="1"/>
  <c r="M835" i="1"/>
  <c r="O834" i="1"/>
  <c r="N834" i="1"/>
  <c r="M834" i="1"/>
  <c r="O833" i="1"/>
  <c r="N833" i="1"/>
  <c r="M833" i="1"/>
  <c r="U832" i="1"/>
  <c r="O832" i="1"/>
  <c r="N832" i="1"/>
  <c r="M832" i="1"/>
  <c r="U831" i="1"/>
  <c r="O831" i="1"/>
  <c r="N831" i="1"/>
  <c r="M831" i="1"/>
  <c r="L830" i="1"/>
  <c r="K830" i="1"/>
  <c r="J830" i="1"/>
  <c r="I830" i="1"/>
  <c r="I728" i="1"/>
  <c r="K730" i="1"/>
  <c r="O730" i="1" s="1"/>
  <c r="J730" i="1"/>
  <c r="N730" i="1" s="1"/>
  <c r="I730" i="1"/>
  <c r="M730" i="1" s="1"/>
  <c r="K729" i="1"/>
  <c r="O729" i="1" s="1"/>
  <c r="J729" i="1"/>
  <c r="N729" i="1" s="1"/>
  <c r="I729" i="1"/>
  <c r="M729" i="1" s="1"/>
  <c r="K728" i="1"/>
  <c r="O728" i="1" s="1"/>
  <c r="J728" i="1"/>
  <c r="N728" i="1" s="1"/>
  <c r="K725" i="1"/>
  <c r="O725" i="1" s="1"/>
  <c r="J725" i="1"/>
  <c r="N725" i="1" s="1"/>
  <c r="I725" i="1"/>
  <c r="M725" i="1" s="1"/>
  <c r="K731" i="1"/>
  <c r="O731" i="1" s="1"/>
  <c r="J731" i="1"/>
  <c r="N731" i="1" s="1"/>
  <c r="I731" i="1"/>
  <c r="M731" i="1" s="1"/>
  <c r="K727" i="1"/>
  <c r="J727" i="1"/>
  <c r="N727" i="1" s="1"/>
  <c r="I727" i="1"/>
  <c r="M727" i="1" s="1"/>
  <c r="J724" i="1"/>
  <c r="N724" i="1" s="1"/>
  <c r="I724" i="1"/>
  <c r="M724" i="1" s="1"/>
  <c r="J741" i="1"/>
  <c r="N741" i="1" s="1"/>
  <c r="K743" i="1"/>
  <c r="I740" i="1"/>
  <c r="M740" i="1" s="1"/>
  <c r="K741" i="1"/>
  <c r="O741" i="1" s="1"/>
  <c r="I741" i="1"/>
  <c r="K740" i="1"/>
  <c r="O740" i="1" s="1"/>
  <c r="J740" i="1"/>
  <c r="K738" i="1"/>
  <c r="O738" i="1" s="1"/>
  <c r="J738" i="1"/>
  <c r="N738" i="1" s="1"/>
  <c r="I738" i="1"/>
  <c r="M738" i="1" s="1"/>
  <c r="J737" i="1"/>
  <c r="N737" i="1" s="1"/>
  <c r="K737" i="1"/>
  <c r="O737" i="1" s="1"/>
  <c r="K736" i="1"/>
  <c r="O736" i="1" s="1"/>
  <c r="J736" i="1"/>
  <c r="N736" i="1" s="1"/>
  <c r="I736" i="1"/>
  <c r="J735" i="1"/>
  <c r="I735" i="1"/>
  <c r="O724" i="1"/>
  <c r="K692" i="1"/>
  <c r="K691" i="1" s="1"/>
  <c r="J692" i="1"/>
  <c r="I692" i="1"/>
  <c r="I691" i="1" s="1"/>
  <c r="K671" i="1"/>
  <c r="J671" i="1"/>
  <c r="I671" i="1"/>
  <c r="K618" i="1"/>
  <c r="K617" i="1" s="1"/>
  <c r="J618" i="1"/>
  <c r="I618" i="1"/>
  <c r="I617" i="1" s="1"/>
  <c r="J619" i="1"/>
  <c r="M620" i="1"/>
  <c r="K623" i="1"/>
  <c r="J623" i="1"/>
  <c r="N623" i="1" s="1"/>
  <c r="M623" i="1"/>
  <c r="U382" i="1"/>
  <c r="O382" i="1"/>
  <c r="N382" i="1"/>
  <c r="M382" i="1"/>
  <c r="U381" i="1"/>
  <c r="O381" i="1"/>
  <c r="N381" i="1"/>
  <c r="M381" i="1"/>
  <c r="U380" i="1"/>
  <c r="O380" i="1"/>
  <c r="N380" i="1"/>
  <c r="M380" i="1"/>
  <c r="U379" i="1"/>
  <c r="O379" i="1"/>
  <c r="N379" i="1"/>
  <c r="M379" i="1"/>
  <c r="U378" i="1"/>
  <c r="O378" i="1"/>
  <c r="N378" i="1"/>
  <c r="M378" i="1"/>
  <c r="U376" i="1"/>
  <c r="O376" i="1"/>
  <c r="N376" i="1"/>
  <c r="M376" i="1"/>
  <c r="U375" i="1"/>
  <c r="O375" i="1"/>
  <c r="N375" i="1"/>
  <c r="M375" i="1"/>
  <c r="O374" i="1"/>
  <c r="N374" i="1"/>
  <c r="M374" i="1"/>
  <c r="U373" i="1"/>
  <c r="O373" i="1"/>
  <c r="N373" i="1"/>
  <c r="M373" i="1"/>
  <c r="O372" i="1"/>
  <c r="N372" i="1"/>
  <c r="M372" i="1"/>
  <c r="U371" i="1"/>
  <c r="O371" i="1"/>
  <c r="N371" i="1"/>
  <c r="M371" i="1"/>
  <c r="U369" i="1"/>
  <c r="O369" i="1"/>
  <c r="N369" i="1"/>
  <c r="M369" i="1"/>
  <c r="U368" i="1"/>
  <c r="O368" i="1"/>
  <c r="N368" i="1"/>
  <c r="M368" i="1"/>
  <c r="L367" i="1"/>
  <c r="K367" i="1"/>
  <c r="J367" i="1"/>
  <c r="I367" i="1"/>
  <c r="K2666" i="1"/>
  <c r="K2438" i="1" s="1"/>
  <c r="O2438" i="1" s="1"/>
  <c r="J2666" i="1"/>
  <c r="I2666" i="1"/>
  <c r="I2438" i="1" s="1"/>
  <c r="U2666" i="1"/>
  <c r="O2677" i="1"/>
  <c r="N2677" i="1"/>
  <c r="M2677" i="1"/>
  <c r="K2681" i="1"/>
  <c r="K2680" i="1" s="1"/>
  <c r="J2682" i="1"/>
  <c r="I2682" i="1"/>
  <c r="U1" i="1"/>
  <c r="J2685" i="1"/>
  <c r="K2689" i="1"/>
  <c r="K2688" i="1" s="1"/>
  <c r="J2689" i="1"/>
  <c r="N2689" i="1" s="1"/>
  <c r="I2689" i="1"/>
  <c r="M2689" i="1" s="1"/>
  <c r="K2692" i="1"/>
  <c r="O2692" i="1" s="1"/>
  <c r="J2692" i="1"/>
  <c r="N2692" i="1" s="1"/>
  <c r="I2692" i="1"/>
  <c r="I2691" i="1" s="1"/>
  <c r="I2690" i="1" s="1"/>
  <c r="K2695" i="1"/>
  <c r="J2695" i="1"/>
  <c r="N2695" i="1" s="1"/>
  <c r="I2695" i="1"/>
  <c r="L2063" i="1"/>
  <c r="I2063" i="1"/>
  <c r="I2062" i="1" s="1"/>
  <c r="J2063" i="1"/>
  <c r="K2063" i="1"/>
  <c r="K2062" i="1" s="1"/>
  <c r="J1781" i="1"/>
  <c r="I1781" i="1"/>
  <c r="I1780" i="1" s="1"/>
  <c r="I1779" i="1" s="1"/>
  <c r="I1771" i="1"/>
  <c r="M1771" i="1" s="1"/>
  <c r="K1765" i="1"/>
  <c r="J1765" i="1"/>
  <c r="K1761" i="1"/>
  <c r="J1761" i="1"/>
  <c r="I1761" i="1"/>
  <c r="K1758" i="1"/>
  <c r="I1758" i="1"/>
  <c r="M1758" i="1" s="1"/>
  <c r="J1744" i="1"/>
  <c r="I1744" i="1"/>
  <c r="K1741" i="1"/>
  <c r="J1741" i="1"/>
  <c r="I1741" i="1"/>
  <c r="K1737" i="1"/>
  <c r="J1737" i="1"/>
  <c r="I1737" i="1"/>
  <c r="K1734" i="1"/>
  <c r="J1734" i="1"/>
  <c r="I1734" i="1"/>
  <c r="K1730" i="1"/>
  <c r="J1730" i="1"/>
  <c r="N1730" i="1" s="1"/>
  <c r="I1730" i="1"/>
  <c r="K1727" i="1"/>
  <c r="J1727" i="1"/>
  <c r="I1727" i="1"/>
  <c r="M1727" i="1" s="1"/>
  <c r="K1723" i="1"/>
  <c r="J1723" i="1"/>
  <c r="I1723" i="1"/>
  <c r="I1722" i="1" s="1"/>
  <c r="I1721" i="1" s="1"/>
  <c r="J1323" i="1"/>
  <c r="J1322" i="1" s="1"/>
  <c r="K1323" i="1"/>
  <c r="K1322" i="1" s="1"/>
  <c r="L1323" i="1"/>
  <c r="I1323" i="1"/>
  <c r="I1322" i="1" s="1"/>
  <c r="K1239" i="1"/>
  <c r="K1238" i="1" s="1"/>
  <c r="L976" i="1"/>
  <c r="M976" i="1" s="1"/>
  <c r="L670" i="1"/>
  <c r="L669" i="1" s="1"/>
  <c r="L611" i="1"/>
  <c r="L610" i="1" s="1"/>
  <c r="U610" i="1" s="1"/>
  <c r="L270" i="1"/>
  <c r="L253" i="1"/>
  <c r="O253" i="1" s="1"/>
  <c r="K2331" i="1"/>
  <c r="K2330" i="1" s="1"/>
  <c r="I2306" i="1"/>
  <c r="M1999" i="1"/>
  <c r="N1999" i="1"/>
  <c r="O1999" i="1"/>
  <c r="M2000" i="1"/>
  <c r="N2000" i="1"/>
  <c r="O2000" i="1"/>
  <c r="M2001" i="1"/>
  <c r="N2001" i="1"/>
  <c r="O2001" i="1"/>
  <c r="M1989" i="1"/>
  <c r="N1989" i="1"/>
  <c r="O1989" i="1"/>
  <c r="M1990" i="1"/>
  <c r="N1990" i="1"/>
  <c r="O1990" i="1"/>
  <c r="M1991" i="1"/>
  <c r="N1991" i="1"/>
  <c r="O1991" i="1"/>
  <c r="M1992" i="1"/>
  <c r="N1992" i="1"/>
  <c r="O1992" i="1"/>
  <c r="M1993" i="1"/>
  <c r="N1993" i="1"/>
  <c r="O1993" i="1"/>
  <c r="M1994" i="1"/>
  <c r="N1994" i="1"/>
  <c r="O1994" i="1"/>
  <c r="M1995" i="1"/>
  <c r="N1995" i="1"/>
  <c r="O1995" i="1"/>
  <c r="M1996" i="1"/>
  <c r="N1996" i="1"/>
  <c r="O1996" i="1"/>
  <c r="M1997" i="1"/>
  <c r="N1997" i="1"/>
  <c r="O1997" i="1"/>
  <c r="M1998" i="1"/>
  <c r="N1998" i="1"/>
  <c r="O1998" i="1"/>
  <c r="I1923" i="1"/>
  <c r="I1922" i="1" s="1"/>
  <c r="J1923" i="1"/>
  <c r="J1922" i="1" s="1"/>
  <c r="K1923" i="1"/>
  <c r="K1922" i="1" s="1"/>
  <c r="N1939" i="1"/>
  <c r="K1781" i="1"/>
  <c r="L1780" i="1"/>
  <c r="K1774" i="1"/>
  <c r="K1771" i="1"/>
  <c r="K1753" i="1"/>
  <c r="K1747" i="1"/>
  <c r="J1747" i="1"/>
  <c r="I1747" i="1"/>
  <c r="I1746" i="1" s="1"/>
  <c r="K1744" i="1"/>
  <c r="I2341" i="1"/>
  <c r="I2340" i="1" s="1"/>
  <c r="J2341" i="1"/>
  <c r="K2341" i="1"/>
  <c r="K2340" i="1" s="1"/>
  <c r="I2353" i="1"/>
  <c r="I2352" i="1" s="1"/>
  <c r="J2353" i="1"/>
  <c r="J2352" i="1" s="1"/>
  <c r="K2353" i="1"/>
  <c r="I2255" i="1"/>
  <c r="I2254" i="1" s="1"/>
  <c r="J2255" i="1"/>
  <c r="J2254" i="1" s="1"/>
  <c r="K2255" i="1"/>
  <c r="K2254" i="1" s="1"/>
  <c r="I2273" i="1"/>
  <c r="I2272" i="1" s="1"/>
  <c r="J2273" i="1"/>
  <c r="J2272" i="1" s="1"/>
  <c r="K2273" i="1"/>
  <c r="I2283" i="1"/>
  <c r="I2282" i="1" s="1"/>
  <c r="J2283" i="1"/>
  <c r="J2282" i="1" s="1"/>
  <c r="K2283" i="1"/>
  <c r="K2282" i="1" s="1"/>
  <c r="I2289" i="1"/>
  <c r="I2288" i="1" s="1"/>
  <c r="J2289" i="1"/>
  <c r="J2288" i="1" s="1"/>
  <c r="K2289" i="1"/>
  <c r="K2288" i="1" s="1"/>
  <c r="J2293" i="1"/>
  <c r="J2292" i="1" s="1"/>
  <c r="K2293" i="1"/>
  <c r="K2292" i="1" s="1"/>
  <c r="J2306" i="1"/>
  <c r="K2306" i="1"/>
  <c r="I2314" i="1"/>
  <c r="J2314" i="1"/>
  <c r="K2314" i="1"/>
  <c r="I2265" i="1"/>
  <c r="J2265" i="1"/>
  <c r="K2265" i="1"/>
  <c r="M2451" i="1"/>
  <c r="N2451" i="1"/>
  <c r="O2451" i="1"/>
  <c r="M2455" i="1"/>
  <c r="M2456" i="1"/>
  <c r="N2456" i="1"/>
  <c r="O2456" i="1"/>
  <c r="M2457" i="1"/>
  <c r="N2457" i="1"/>
  <c r="O2457" i="1"/>
  <c r="M2460" i="1"/>
  <c r="N2460" i="1"/>
  <c r="O2460" i="1"/>
  <c r="M2465" i="1"/>
  <c r="N2465" i="1"/>
  <c r="O2465" i="1"/>
  <c r="M2468" i="1"/>
  <c r="N2468" i="1"/>
  <c r="O2468" i="1"/>
  <c r="M2471" i="1"/>
  <c r="N2471" i="1"/>
  <c r="O2471" i="1"/>
  <c r="M2477" i="1"/>
  <c r="N2477" i="1"/>
  <c r="O2477" i="1"/>
  <c r="M2480" i="1"/>
  <c r="N2480" i="1"/>
  <c r="O2480" i="1"/>
  <c r="M2483" i="1"/>
  <c r="N2483" i="1"/>
  <c r="O2483" i="1"/>
  <c r="M2491" i="1"/>
  <c r="N2491" i="1"/>
  <c r="O2491" i="1"/>
  <c r="M2499" i="1"/>
  <c r="N2499" i="1"/>
  <c r="O2499" i="1"/>
  <c r="M2502" i="1"/>
  <c r="N2502" i="1"/>
  <c r="O2502" i="1"/>
  <c r="M2505" i="1"/>
  <c r="N2505" i="1"/>
  <c r="O2505" i="1"/>
  <c r="M2506" i="1"/>
  <c r="N2506" i="1"/>
  <c r="O2506" i="1"/>
  <c r="M2507" i="1"/>
  <c r="N2507" i="1"/>
  <c r="O2507" i="1"/>
  <c r="M2510" i="1"/>
  <c r="N2510" i="1"/>
  <c r="O2510" i="1"/>
  <c r="M2511" i="1"/>
  <c r="N2511" i="1"/>
  <c r="O2511" i="1"/>
  <c r="M2514" i="1"/>
  <c r="N2514" i="1"/>
  <c r="O2514" i="1"/>
  <c r="M2517" i="1"/>
  <c r="N2517" i="1"/>
  <c r="O2517" i="1"/>
  <c r="M2520" i="1"/>
  <c r="N2520" i="1"/>
  <c r="O2520" i="1"/>
  <c r="M2523" i="1"/>
  <c r="N2523" i="1"/>
  <c r="O2523" i="1"/>
  <c r="M2526" i="1"/>
  <c r="N2526" i="1"/>
  <c r="O2526" i="1"/>
  <c r="M2529" i="1"/>
  <c r="N2529" i="1"/>
  <c r="O2529" i="1"/>
  <c r="M2532" i="1"/>
  <c r="N2532" i="1"/>
  <c r="O2532" i="1"/>
  <c r="M2540" i="1"/>
  <c r="N2540" i="1"/>
  <c r="O2540" i="1"/>
  <c r="M2543" i="1"/>
  <c r="N2543" i="1"/>
  <c r="O2543" i="1"/>
  <c r="M2544" i="1"/>
  <c r="N2544" i="1"/>
  <c r="O2544" i="1"/>
  <c r="M2545" i="1"/>
  <c r="N2545" i="1"/>
  <c r="O2545" i="1"/>
  <c r="M2548" i="1"/>
  <c r="N2548" i="1"/>
  <c r="O2548" i="1"/>
  <c r="M2549" i="1"/>
  <c r="N2549" i="1"/>
  <c r="O2549" i="1"/>
  <c r="M2550" i="1"/>
  <c r="N2550" i="1"/>
  <c r="O2550" i="1"/>
  <c r="M2553" i="1"/>
  <c r="N2553" i="1"/>
  <c r="O2553" i="1"/>
  <c r="M2556" i="1"/>
  <c r="N2556" i="1"/>
  <c r="O2556" i="1"/>
  <c r="M2572" i="1"/>
  <c r="N2572" i="1"/>
  <c r="O2572" i="1"/>
  <c r="M2575" i="1"/>
  <c r="N2575" i="1"/>
  <c r="O2575" i="1"/>
  <c r="M2576" i="1"/>
  <c r="N2576" i="1"/>
  <c r="O2576" i="1"/>
  <c r="M2577" i="1"/>
  <c r="N2577" i="1"/>
  <c r="O2577" i="1"/>
  <c r="N2581" i="1"/>
  <c r="O2581" i="1"/>
  <c r="M2584" i="1"/>
  <c r="N2584" i="1"/>
  <c r="O2584" i="1"/>
  <c r="M2587" i="1"/>
  <c r="N2587" i="1"/>
  <c r="O2587" i="1"/>
  <c r="M2588" i="1"/>
  <c r="N2588" i="1"/>
  <c r="O2588" i="1"/>
  <c r="M2590" i="1"/>
  <c r="N2590" i="1"/>
  <c r="O2590" i="1"/>
  <c r="M2593" i="1"/>
  <c r="N2593" i="1"/>
  <c r="O2593" i="1"/>
  <c r="M2605" i="1"/>
  <c r="N2605" i="1"/>
  <c r="O2605" i="1"/>
  <c r="M2606" i="1"/>
  <c r="N2606" i="1"/>
  <c r="O2606" i="1"/>
  <c r="M2607" i="1"/>
  <c r="N2607" i="1"/>
  <c r="O2607" i="1"/>
  <c r="M2608" i="1"/>
  <c r="N2608" i="1"/>
  <c r="O2608" i="1"/>
  <c r="M2609" i="1"/>
  <c r="N2609" i="1"/>
  <c r="O2609" i="1"/>
  <c r="M2610" i="1"/>
  <c r="N2610" i="1"/>
  <c r="O2610" i="1"/>
  <c r="M2611" i="1"/>
  <c r="N2611" i="1"/>
  <c r="O2611" i="1"/>
  <c r="M2612" i="1"/>
  <c r="N2612" i="1"/>
  <c r="O2612" i="1"/>
  <c r="M2614" i="1"/>
  <c r="N2614" i="1"/>
  <c r="O2614" i="1"/>
  <c r="M2615" i="1"/>
  <c r="N2615" i="1"/>
  <c r="O2615" i="1"/>
  <c r="M2616" i="1"/>
  <c r="N2616" i="1"/>
  <c r="O2616" i="1"/>
  <c r="M2617" i="1"/>
  <c r="N2617" i="1"/>
  <c r="O2617" i="1"/>
  <c r="M2618" i="1"/>
  <c r="N2618" i="1"/>
  <c r="O2618" i="1"/>
  <c r="M2619" i="1"/>
  <c r="N2619" i="1"/>
  <c r="O2619" i="1"/>
  <c r="M2620" i="1"/>
  <c r="N2620" i="1"/>
  <c r="O2620" i="1"/>
  <c r="M2621" i="1"/>
  <c r="N2621" i="1"/>
  <c r="O2621" i="1"/>
  <c r="M2622" i="1"/>
  <c r="N2622" i="1"/>
  <c r="O2622" i="1"/>
  <c r="M2623" i="1"/>
  <c r="N2623" i="1"/>
  <c r="O2623" i="1"/>
  <c r="M2624" i="1"/>
  <c r="N2624" i="1"/>
  <c r="O2624" i="1"/>
  <c r="M2625" i="1"/>
  <c r="N2625" i="1"/>
  <c r="O2625" i="1"/>
  <c r="M2626" i="1"/>
  <c r="N2626" i="1"/>
  <c r="O2626" i="1"/>
  <c r="M2627" i="1"/>
  <c r="N2627" i="1"/>
  <c r="O2627" i="1"/>
  <c r="M2628" i="1"/>
  <c r="N2628" i="1"/>
  <c r="O2628" i="1"/>
  <c r="M2629" i="1"/>
  <c r="N2629" i="1"/>
  <c r="O2629" i="1"/>
  <c r="M2633" i="1"/>
  <c r="N2633" i="1"/>
  <c r="O2633" i="1"/>
  <c r="M2636" i="1"/>
  <c r="N2636" i="1"/>
  <c r="O2636" i="1"/>
  <c r="M2639" i="1"/>
  <c r="N2639" i="1"/>
  <c r="O2639" i="1"/>
  <c r="M2640" i="1"/>
  <c r="N2640" i="1"/>
  <c r="O2640" i="1"/>
  <c r="M2643" i="1"/>
  <c r="N2643" i="1"/>
  <c r="O2643" i="1"/>
  <c r="M2644" i="1"/>
  <c r="N2644" i="1"/>
  <c r="O2644" i="1"/>
  <c r="M2647" i="1"/>
  <c r="N2647" i="1"/>
  <c r="O2647" i="1"/>
  <c r="M2650" i="1"/>
  <c r="N2650" i="1"/>
  <c r="O2650" i="1"/>
  <c r="M2651" i="1"/>
  <c r="N2651" i="1"/>
  <c r="O2651" i="1"/>
  <c r="M2652" i="1"/>
  <c r="N2652" i="1"/>
  <c r="O2652" i="1"/>
  <c r="M2653" i="1"/>
  <c r="N2653" i="1"/>
  <c r="O2653" i="1"/>
  <c r="M2654" i="1"/>
  <c r="N2654" i="1"/>
  <c r="O2654" i="1"/>
  <c r="M2660" i="1"/>
  <c r="N2660" i="1"/>
  <c r="O2660" i="1"/>
  <c r="M2663" i="1"/>
  <c r="N2663" i="1"/>
  <c r="O2663" i="1"/>
  <c r="M2121" i="1"/>
  <c r="N2121" i="1"/>
  <c r="O2121" i="1"/>
  <c r="M2123" i="1"/>
  <c r="N2123" i="1"/>
  <c r="O2123" i="1"/>
  <c r="M2125" i="1"/>
  <c r="N2125" i="1"/>
  <c r="O2125" i="1"/>
  <c r="M2127" i="1"/>
  <c r="N2127" i="1"/>
  <c r="O2127" i="1"/>
  <c r="M2129" i="1"/>
  <c r="N2129" i="1"/>
  <c r="O2129" i="1"/>
  <c r="M2131" i="1"/>
  <c r="N2131" i="1"/>
  <c r="O2131" i="1"/>
  <c r="M2134" i="1"/>
  <c r="N2134" i="1"/>
  <c r="O2134" i="1"/>
  <c r="M2142" i="1"/>
  <c r="N2142" i="1"/>
  <c r="O2142" i="1"/>
  <c r="M2144" i="1"/>
  <c r="N2144" i="1"/>
  <c r="O2144" i="1"/>
  <c r="M2146" i="1"/>
  <c r="N2146" i="1"/>
  <c r="O2146" i="1"/>
  <c r="M2148" i="1"/>
  <c r="N2148" i="1"/>
  <c r="O2148" i="1"/>
  <c r="M2150" i="1"/>
  <c r="N2150" i="1"/>
  <c r="O2150" i="1"/>
  <c r="M2152" i="1"/>
  <c r="N2152" i="1"/>
  <c r="O2152" i="1"/>
  <c r="M2154" i="1"/>
  <c r="N2154" i="1"/>
  <c r="O2154" i="1"/>
  <c r="M2157" i="1"/>
  <c r="N2157" i="1"/>
  <c r="O2157" i="1"/>
  <c r="M2160" i="1"/>
  <c r="N2160" i="1"/>
  <c r="O2160" i="1"/>
  <c r="M2162" i="1"/>
  <c r="N2162" i="1"/>
  <c r="O2162" i="1"/>
  <c r="M2164" i="1"/>
  <c r="N2164" i="1"/>
  <c r="O2164" i="1"/>
  <c r="M2166" i="1"/>
  <c r="N2166" i="1"/>
  <c r="O2166" i="1"/>
  <c r="M2168" i="1"/>
  <c r="N2168" i="1"/>
  <c r="O2168" i="1"/>
  <c r="M2171" i="1"/>
  <c r="N2171" i="1"/>
  <c r="O2171" i="1"/>
  <c r="M2174" i="1"/>
  <c r="N2174" i="1"/>
  <c r="O2174" i="1"/>
  <c r="M2180" i="1"/>
  <c r="N2180" i="1"/>
  <c r="O2180" i="1"/>
  <c r="O2184" i="1"/>
  <c r="M2192" i="1"/>
  <c r="N2192" i="1"/>
  <c r="O2192" i="1"/>
  <c r="M2211" i="1"/>
  <c r="N2211" i="1"/>
  <c r="O2211" i="1"/>
  <c r="M2213" i="1"/>
  <c r="N2213" i="1"/>
  <c r="O2213" i="1"/>
  <c r="M2215" i="1"/>
  <c r="N2215" i="1"/>
  <c r="O2215" i="1"/>
  <c r="M2217" i="1"/>
  <c r="N2217" i="1"/>
  <c r="O2217" i="1"/>
  <c r="M2219" i="1"/>
  <c r="N2219" i="1"/>
  <c r="O2219" i="1"/>
  <c r="M2221" i="1"/>
  <c r="N2221" i="1"/>
  <c r="O2221" i="1"/>
  <c r="M2224" i="1"/>
  <c r="N2224" i="1"/>
  <c r="O2224" i="1"/>
  <c r="M2226" i="1"/>
  <c r="N2226" i="1"/>
  <c r="O2226" i="1"/>
  <c r="M2228" i="1"/>
  <c r="N2228" i="1"/>
  <c r="O2228" i="1"/>
  <c r="M2230" i="1"/>
  <c r="N2230" i="1"/>
  <c r="O2230" i="1"/>
  <c r="M2232" i="1"/>
  <c r="N2232" i="1"/>
  <c r="O2232" i="1"/>
  <c r="M2235" i="1"/>
  <c r="N2235" i="1"/>
  <c r="O2235" i="1"/>
  <c r="M2237" i="1"/>
  <c r="N2237" i="1"/>
  <c r="O2237" i="1"/>
  <c r="M2239" i="1"/>
  <c r="N2239" i="1"/>
  <c r="O2239" i="1"/>
  <c r="M2241" i="1"/>
  <c r="N2241" i="1"/>
  <c r="O2241" i="1"/>
  <c r="M2243" i="1"/>
  <c r="N2243" i="1"/>
  <c r="O2243" i="1"/>
  <c r="M2245" i="1"/>
  <c r="N2245" i="1"/>
  <c r="O2245" i="1"/>
  <c r="M2248" i="1"/>
  <c r="N2248" i="1"/>
  <c r="O2248" i="1"/>
  <c r="M2252" i="1"/>
  <c r="N2252" i="1"/>
  <c r="O2252" i="1"/>
  <c r="M2253" i="1"/>
  <c r="N2253" i="1"/>
  <c r="O2253" i="1"/>
  <c r="M2256" i="1"/>
  <c r="N2256" i="1"/>
  <c r="O2256" i="1"/>
  <c r="M2259" i="1"/>
  <c r="N2259" i="1"/>
  <c r="O2259" i="1"/>
  <c r="M2261" i="1"/>
  <c r="N2261" i="1"/>
  <c r="O2261" i="1"/>
  <c r="M2263" i="1"/>
  <c r="N2263" i="1"/>
  <c r="O2263" i="1"/>
  <c r="M2268" i="1"/>
  <c r="N2268" i="1"/>
  <c r="O2268" i="1"/>
  <c r="M2274" i="1"/>
  <c r="N2274" i="1"/>
  <c r="O2274" i="1"/>
  <c r="M2275" i="1"/>
  <c r="N2275" i="1"/>
  <c r="O2275" i="1"/>
  <c r="M2278" i="1"/>
  <c r="N2278" i="1"/>
  <c r="O2278" i="1"/>
  <c r="M2281" i="1"/>
  <c r="N2281" i="1"/>
  <c r="O2281" i="1"/>
  <c r="M2284" i="1"/>
  <c r="N2284" i="1"/>
  <c r="O2284" i="1"/>
  <c r="M2285" i="1"/>
  <c r="N2285" i="1"/>
  <c r="O2285" i="1"/>
  <c r="M2286" i="1"/>
  <c r="N2286" i="1"/>
  <c r="O2286" i="1"/>
  <c r="M2287" i="1"/>
  <c r="N2287" i="1"/>
  <c r="O2287" i="1"/>
  <c r="M2291" i="1"/>
  <c r="N2291" i="1"/>
  <c r="O2291" i="1"/>
  <c r="M2294" i="1"/>
  <c r="N2294" i="1"/>
  <c r="O2294" i="1"/>
  <c r="M2295" i="1"/>
  <c r="N2295" i="1"/>
  <c r="O2295" i="1"/>
  <c r="M2296" i="1"/>
  <c r="N2296" i="1"/>
  <c r="O2296" i="1"/>
  <c r="M2297" i="1"/>
  <c r="N2297" i="1"/>
  <c r="O2297" i="1"/>
  <c r="M2298" i="1"/>
  <c r="N2298" i="1"/>
  <c r="O2298" i="1"/>
  <c r="M2299" i="1"/>
  <c r="N2299" i="1"/>
  <c r="O2299" i="1"/>
  <c r="M2300" i="1"/>
  <c r="N2300" i="1"/>
  <c r="O2300" i="1"/>
  <c r="M2301" i="1"/>
  <c r="N2301" i="1"/>
  <c r="O2301" i="1"/>
  <c r="M2302" i="1"/>
  <c r="N2302" i="1"/>
  <c r="O2302" i="1"/>
  <c r="M2303" i="1"/>
  <c r="N2303" i="1"/>
  <c r="O2303" i="1"/>
  <c r="M2304" i="1"/>
  <c r="N2304" i="1"/>
  <c r="O2304" i="1"/>
  <c r="M2307" i="1"/>
  <c r="N2307" i="1"/>
  <c r="O2307" i="1"/>
  <c r="M2308" i="1"/>
  <c r="N2308" i="1"/>
  <c r="O2308" i="1"/>
  <c r="M2309" i="1"/>
  <c r="N2309" i="1"/>
  <c r="O2309" i="1"/>
  <c r="M2310" i="1"/>
  <c r="N2310" i="1"/>
  <c r="O2310" i="1"/>
  <c r="M2311" i="1"/>
  <c r="N2311" i="1"/>
  <c r="O2311" i="1"/>
  <c r="M2312" i="1"/>
  <c r="N2312" i="1"/>
  <c r="O2312" i="1"/>
  <c r="M2313" i="1"/>
  <c r="N2313" i="1"/>
  <c r="O2313" i="1"/>
  <c r="M2315" i="1"/>
  <c r="N2315" i="1"/>
  <c r="O2315" i="1"/>
  <c r="M2316" i="1"/>
  <c r="N2316" i="1"/>
  <c r="O2316" i="1"/>
  <c r="M2317" i="1"/>
  <c r="N2317" i="1"/>
  <c r="O2317" i="1"/>
  <c r="M2320" i="1"/>
  <c r="N2320" i="1"/>
  <c r="O2320" i="1"/>
  <c r="M2321" i="1"/>
  <c r="N2321" i="1"/>
  <c r="O2321" i="1"/>
  <c r="M2322" i="1"/>
  <c r="N2322" i="1"/>
  <c r="O2322" i="1"/>
  <c r="M2323" i="1"/>
  <c r="N2323" i="1"/>
  <c r="O2323" i="1"/>
  <c r="M2324" i="1"/>
  <c r="N2324" i="1"/>
  <c r="O2324" i="1"/>
  <c r="M2325" i="1"/>
  <c r="N2325" i="1"/>
  <c r="O2325" i="1"/>
  <c r="M2326" i="1"/>
  <c r="N2326" i="1"/>
  <c r="O2326" i="1"/>
  <c r="M2328" i="1"/>
  <c r="N2328" i="1"/>
  <c r="O2328" i="1"/>
  <c r="M2329" i="1"/>
  <c r="N2329" i="1"/>
  <c r="O2329" i="1"/>
  <c r="M2332" i="1"/>
  <c r="N2332" i="1"/>
  <c r="O2332" i="1"/>
  <c r="M2334" i="1"/>
  <c r="N2334" i="1"/>
  <c r="O2334" i="1"/>
  <c r="M2335" i="1"/>
  <c r="N2335" i="1"/>
  <c r="O2335" i="1"/>
  <c r="M2336" i="1"/>
  <c r="N2336" i="1"/>
  <c r="O2336" i="1"/>
  <c r="M2337" i="1"/>
  <c r="N2337" i="1"/>
  <c r="O2337" i="1"/>
  <c r="M2338" i="1"/>
  <c r="N2338" i="1"/>
  <c r="O2338" i="1"/>
  <c r="M2339" i="1"/>
  <c r="N2339" i="1"/>
  <c r="O2339" i="1"/>
  <c r="M2342" i="1"/>
  <c r="N2342" i="1"/>
  <c r="O2342" i="1"/>
  <c r="M2343" i="1"/>
  <c r="N2343" i="1"/>
  <c r="O2343" i="1"/>
  <c r="M2344" i="1"/>
  <c r="N2344" i="1"/>
  <c r="O2344" i="1"/>
  <c r="M2345" i="1"/>
  <c r="N2345" i="1"/>
  <c r="O2345" i="1"/>
  <c r="M2346" i="1"/>
  <c r="N2346" i="1"/>
  <c r="O2346" i="1"/>
  <c r="M2347" i="1"/>
  <c r="N2347" i="1"/>
  <c r="O2347" i="1"/>
  <c r="M2348" i="1"/>
  <c r="N2348" i="1"/>
  <c r="O2348" i="1"/>
  <c r="M2349" i="1"/>
  <c r="N2349" i="1"/>
  <c r="O2349" i="1"/>
  <c r="M2350" i="1"/>
  <c r="N2350" i="1"/>
  <c r="O2350" i="1"/>
  <c r="M2351" i="1"/>
  <c r="N2351" i="1"/>
  <c r="O2351" i="1"/>
  <c r="M2354" i="1"/>
  <c r="N2354" i="1"/>
  <c r="O2354" i="1"/>
  <c r="M2355" i="1"/>
  <c r="N2355" i="1"/>
  <c r="O2355" i="1"/>
  <c r="M2356" i="1"/>
  <c r="N2356" i="1"/>
  <c r="O2356" i="1"/>
  <c r="M2357" i="1"/>
  <c r="N2357" i="1"/>
  <c r="O2357" i="1"/>
  <c r="M2358" i="1"/>
  <c r="N2358" i="1"/>
  <c r="O2358" i="1"/>
  <c r="M2359" i="1"/>
  <c r="N2359" i="1"/>
  <c r="O2359" i="1"/>
  <c r="M2362" i="1"/>
  <c r="N2362" i="1"/>
  <c r="O2362" i="1"/>
  <c r="M2364" i="1"/>
  <c r="N2364" i="1"/>
  <c r="O2364" i="1"/>
  <c r="M2367" i="1"/>
  <c r="M2368" i="1"/>
  <c r="M2369" i="1"/>
  <c r="M2370" i="1"/>
  <c r="M2371" i="1"/>
  <c r="M2372" i="1"/>
  <c r="M2375" i="1"/>
  <c r="N2375" i="1"/>
  <c r="O2375" i="1"/>
  <c r="M2382" i="1"/>
  <c r="N2382" i="1"/>
  <c r="O2382" i="1"/>
  <c r="M2383" i="1"/>
  <c r="N2383" i="1"/>
  <c r="O2383" i="1"/>
  <c r="M2384" i="1"/>
  <c r="N2384" i="1"/>
  <c r="O2384" i="1"/>
  <c r="M2385" i="1"/>
  <c r="N2385" i="1"/>
  <c r="O2385" i="1"/>
  <c r="M2386" i="1"/>
  <c r="N2386" i="1"/>
  <c r="O2386" i="1"/>
  <c r="M2387" i="1"/>
  <c r="N2387" i="1"/>
  <c r="O2387" i="1"/>
  <c r="M2388" i="1"/>
  <c r="N2388" i="1"/>
  <c r="O2388" i="1"/>
  <c r="M2389" i="1"/>
  <c r="N2389" i="1"/>
  <c r="O2389" i="1"/>
  <c r="M2390" i="1"/>
  <c r="N2390" i="1"/>
  <c r="O2390" i="1"/>
  <c r="M2392" i="1"/>
  <c r="N2392" i="1"/>
  <c r="O2392" i="1"/>
  <c r="M2393" i="1"/>
  <c r="N2393" i="1"/>
  <c r="O2393" i="1"/>
  <c r="M2394" i="1"/>
  <c r="N2394" i="1"/>
  <c r="O2394" i="1"/>
  <c r="M2395" i="1"/>
  <c r="N2395" i="1"/>
  <c r="O2395" i="1"/>
  <c r="M2396" i="1"/>
  <c r="N2396" i="1"/>
  <c r="O2396" i="1"/>
  <c r="M2397" i="1"/>
  <c r="N2397" i="1"/>
  <c r="O2397" i="1"/>
  <c r="M2398" i="1"/>
  <c r="N2398" i="1"/>
  <c r="O2398" i="1"/>
  <c r="M2399" i="1"/>
  <c r="N2399" i="1"/>
  <c r="O2399" i="1"/>
  <c r="M2400" i="1"/>
  <c r="N2400" i="1"/>
  <c r="O2400" i="1"/>
  <c r="M2401" i="1"/>
  <c r="N2401" i="1"/>
  <c r="O2401" i="1"/>
  <c r="M2402" i="1"/>
  <c r="N2402" i="1"/>
  <c r="O2402" i="1"/>
  <c r="M1924" i="1"/>
  <c r="N1924" i="1"/>
  <c r="O1924" i="1"/>
  <c r="M1927" i="1"/>
  <c r="N1927" i="1"/>
  <c r="O1927" i="1"/>
  <c r="M1928" i="1"/>
  <c r="N1928" i="1"/>
  <c r="O1928" i="1"/>
  <c r="M1930" i="1"/>
  <c r="N1930" i="1"/>
  <c r="O1930" i="1"/>
  <c r="M1931" i="1"/>
  <c r="N1931" i="1"/>
  <c r="O1931" i="1"/>
  <c r="M1932" i="1"/>
  <c r="N1932" i="1"/>
  <c r="O1932" i="1"/>
  <c r="M1933" i="1"/>
  <c r="N1933" i="1"/>
  <c r="O1933" i="1"/>
  <c r="M1936" i="1"/>
  <c r="N1936" i="1"/>
  <c r="O1936" i="1"/>
  <c r="O1939" i="1"/>
  <c r="M1944" i="1"/>
  <c r="N1944" i="1"/>
  <c r="O1944" i="1"/>
  <c r="M1946" i="1"/>
  <c r="N1946" i="1"/>
  <c r="O1946" i="1"/>
  <c r="M1948" i="1"/>
  <c r="N1948" i="1"/>
  <c r="O1948" i="1"/>
  <c r="M1950" i="1"/>
  <c r="N1950" i="1"/>
  <c r="O1950" i="1"/>
  <c r="M1954" i="1"/>
  <c r="N1954" i="1"/>
  <c r="O1954" i="1"/>
  <c r="M1957" i="1"/>
  <c r="N1957" i="1"/>
  <c r="O1957" i="1"/>
  <c r="M1961" i="1"/>
  <c r="N1961" i="1"/>
  <c r="O1961" i="1"/>
  <c r="M1963" i="1"/>
  <c r="N1963" i="1"/>
  <c r="O1963" i="1"/>
  <c r="M1965" i="1"/>
  <c r="N1965" i="1"/>
  <c r="O1965" i="1"/>
  <c r="M1967" i="1"/>
  <c r="N1967" i="1"/>
  <c r="O1967" i="1"/>
  <c r="M1970" i="1"/>
  <c r="N1970" i="1"/>
  <c r="O1970" i="1"/>
  <c r="M1974" i="1"/>
  <c r="N1974" i="1"/>
  <c r="O1974" i="1"/>
  <c r="M1978" i="1"/>
  <c r="N1978" i="1"/>
  <c r="O1978" i="1"/>
  <c r="M1981" i="1"/>
  <c r="N1981" i="1"/>
  <c r="O1981" i="1"/>
  <c r="M1984" i="1"/>
  <c r="N1984" i="1"/>
  <c r="O1984" i="1"/>
  <c r="M1986" i="1"/>
  <c r="N1986" i="1"/>
  <c r="O1986" i="1"/>
  <c r="M2005" i="1"/>
  <c r="N2005" i="1"/>
  <c r="O2005" i="1"/>
  <c r="M2008" i="1"/>
  <c r="N2008" i="1"/>
  <c r="O2008" i="1"/>
  <c r="M2009" i="1"/>
  <c r="N2009" i="1"/>
  <c r="O2009" i="1"/>
  <c r="M2010" i="1"/>
  <c r="N2010" i="1"/>
  <c r="O2010" i="1"/>
  <c r="M2011" i="1"/>
  <c r="N2011" i="1"/>
  <c r="O2011" i="1"/>
  <c r="M2013" i="1"/>
  <c r="N2013" i="1"/>
  <c r="O2013" i="1"/>
  <c r="M2018" i="1"/>
  <c r="N2018" i="1"/>
  <c r="O2018" i="1"/>
  <c r="M2021" i="1"/>
  <c r="N2021" i="1"/>
  <c r="O2021" i="1"/>
  <c r="M2049" i="1"/>
  <c r="N2049" i="1"/>
  <c r="O2049" i="1"/>
  <c r="M2050" i="1"/>
  <c r="N2050" i="1"/>
  <c r="O2050" i="1"/>
  <c r="M2051" i="1"/>
  <c r="N2051" i="1"/>
  <c r="O2051" i="1"/>
  <c r="M2052" i="1"/>
  <c r="N2052" i="1"/>
  <c r="O2052" i="1"/>
  <c r="M2053" i="1"/>
  <c r="N2053" i="1"/>
  <c r="O2053" i="1"/>
  <c r="M2054" i="1"/>
  <c r="N2054" i="1"/>
  <c r="O2054" i="1"/>
  <c r="M2055" i="1"/>
  <c r="N2055" i="1"/>
  <c r="O2055" i="1"/>
  <c r="M2056" i="1"/>
  <c r="N2056" i="1"/>
  <c r="O2056" i="1"/>
  <c r="M2057" i="1"/>
  <c r="N2057" i="1"/>
  <c r="O2057" i="1"/>
  <c r="M2058" i="1"/>
  <c r="N2058" i="1"/>
  <c r="O2058" i="1"/>
  <c r="M2059" i="1"/>
  <c r="N2059" i="1"/>
  <c r="O2059" i="1"/>
  <c r="M2060" i="1"/>
  <c r="N2060" i="1"/>
  <c r="O2060" i="1"/>
  <c r="M2064" i="1"/>
  <c r="N2064" i="1"/>
  <c r="O2064" i="1"/>
  <c r="M2067" i="1"/>
  <c r="N2067" i="1"/>
  <c r="O2067" i="1"/>
  <c r="M2071" i="1"/>
  <c r="N2071" i="1"/>
  <c r="O2071" i="1"/>
  <c r="M2074" i="1"/>
  <c r="N2074" i="1"/>
  <c r="O2074" i="1"/>
  <c r="M2075" i="1"/>
  <c r="N2075" i="1"/>
  <c r="O2075" i="1"/>
  <c r="M2076" i="1"/>
  <c r="N2076" i="1"/>
  <c r="O2076" i="1"/>
  <c r="M2077" i="1"/>
  <c r="N2077" i="1"/>
  <c r="O2077" i="1"/>
  <c r="M2078" i="1"/>
  <c r="N2078" i="1"/>
  <c r="O2078" i="1"/>
  <c r="M2079" i="1"/>
  <c r="N2079" i="1"/>
  <c r="O2079" i="1"/>
  <c r="M1710" i="1"/>
  <c r="N1710" i="1"/>
  <c r="O1710" i="1"/>
  <c r="M1711" i="1"/>
  <c r="N1711" i="1"/>
  <c r="O1711" i="1"/>
  <c r="M1712" i="1"/>
  <c r="N1712" i="1"/>
  <c r="O1712" i="1"/>
  <c r="M1716" i="1"/>
  <c r="N1716" i="1"/>
  <c r="O1716" i="1"/>
  <c r="M1789" i="1"/>
  <c r="N1789" i="1"/>
  <c r="O1789" i="1"/>
  <c r="M1795" i="1"/>
  <c r="N1795" i="1"/>
  <c r="O1795" i="1"/>
  <c r="M1798" i="1"/>
  <c r="N1798" i="1"/>
  <c r="O1798" i="1"/>
  <c r="M1803" i="1"/>
  <c r="N1803" i="1"/>
  <c r="O1803" i="1"/>
  <c r="M1806" i="1"/>
  <c r="N1806" i="1"/>
  <c r="O1806" i="1"/>
  <c r="M1807" i="1"/>
  <c r="N1807" i="1"/>
  <c r="O1807" i="1"/>
  <c r="M1808" i="1"/>
  <c r="N1808" i="1"/>
  <c r="O1808" i="1"/>
  <c r="M1809" i="1"/>
  <c r="N1809" i="1"/>
  <c r="O1809" i="1"/>
  <c r="M1810" i="1"/>
  <c r="N1810" i="1"/>
  <c r="O1810" i="1"/>
  <c r="M1811" i="1"/>
  <c r="N1811" i="1"/>
  <c r="O1811" i="1"/>
  <c r="M1812" i="1"/>
  <c r="N1812" i="1"/>
  <c r="O1812" i="1"/>
  <c r="M1813" i="1"/>
  <c r="N1813" i="1"/>
  <c r="O1813" i="1"/>
  <c r="M1814" i="1"/>
  <c r="N1814" i="1"/>
  <c r="O1814" i="1"/>
  <c r="M1815" i="1"/>
  <c r="N1815" i="1"/>
  <c r="O1815" i="1"/>
  <c r="M1816" i="1"/>
  <c r="N1816" i="1"/>
  <c r="O1816" i="1"/>
  <c r="M1817" i="1"/>
  <c r="N1817" i="1"/>
  <c r="O1817" i="1"/>
  <c r="M1818" i="1"/>
  <c r="N1818" i="1"/>
  <c r="O1818" i="1"/>
  <c r="M1821" i="1"/>
  <c r="N1821" i="1"/>
  <c r="O1821" i="1"/>
  <c r="M1822" i="1"/>
  <c r="N1822" i="1"/>
  <c r="O1822" i="1"/>
  <c r="M1831" i="1"/>
  <c r="N1831" i="1"/>
  <c r="O1831" i="1"/>
  <c r="M1849" i="1"/>
  <c r="N1849" i="1"/>
  <c r="O1849" i="1"/>
  <c r="M1851" i="1"/>
  <c r="N1851" i="1"/>
  <c r="O1851" i="1"/>
  <c r="M1853" i="1"/>
  <c r="N1853" i="1"/>
  <c r="O1853" i="1"/>
  <c r="M1855" i="1"/>
  <c r="N1855" i="1"/>
  <c r="O1855" i="1"/>
  <c r="M1862" i="1"/>
  <c r="N1862" i="1"/>
  <c r="O1862" i="1"/>
  <c r="M1863" i="1"/>
  <c r="N1863" i="1"/>
  <c r="O1863" i="1"/>
  <c r="M1864" i="1"/>
  <c r="N1864" i="1"/>
  <c r="O1864" i="1"/>
  <c r="M1865" i="1"/>
  <c r="N1865" i="1"/>
  <c r="O1865" i="1"/>
  <c r="M1866" i="1"/>
  <c r="N1866" i="1"/>
  <c r="O1866" i="1"/>
  <c r="M1867" i="1"/>
  <c r="N1867" i="1"/>
  <c r="O1867" i="1"/>
  <c r="M1868" i="1"/>
  <c r="N1868" i="1"/>
  <c r="O1868" i="1"/>
  <c r="M1869" i="1"/>
  <c r="N1869" i="1"/>
  <c r="O1869" i="1"/>
  <c r="M1870" i="1"/>
  <c r="N1870" i="1"/>
  <c r="O1870" i="1"/>
  <c r="M1871" i="1"/>
  <c r="N1871" i="1"/>
  <c r="O1871" i="1"/>
  <c r="M1872" i="1"/>
  <c r="N1872" i="1"/>
  <c r="O1872" i="1"/>
  <c r="M1873" i="1"/>
  <c r="N1873" i="1"/>
  <c r="O1873" i="1"/>
  <c r="M1874" i="1"/>
  <c r="N1874" i="1"/>
  <c r="O1874" i="1"/>
  <c r="M1875" i="1"/>
  <c r="N1875" i="1"/>
  <c r="O1875" i="1"/>
  <c r="M1876" i="1"/>
  <c r="N1876" i="1"/>
  <c r="O1876" i="1"/>
  <c r="M1877" i="1"/>
  <c r="N1877" i="1"/>
  <c r="O1877" i="1"/>
  <c r="M1878" i="1"/>
  <c r="N1878" i="1"/>
  <c r="O1878" i="1"/>
  <c r="M1879" i="1"/>
  <c r="N1879" i="1"/>
  <c r="O1879" i="1"/>
  <c r="M1880" i="1"/>
  <c r="N1880" i="1"/>
  <c r="O1880" i="1"/>
  <c r="M1592" i="1"/>
  <c r="N1592" i="1"/>
  <c r="O1592" i="1"/>
  <c r="M1593" i="1"/>
  <c r="N1593" i="1"/>
  <c r="O1593" i="1"/>
  <c r="M1594" i="1"/>
  <c r="N1594" i="1"/>
  <c r="O1594" i="1"/>
  <c r="M1596" i="1"/>
  <c r="N1596" i="1"/>
  <c r="O1596" i="1"/>
  <c r="M1597" i="1"/>
  <c r="N1597" i="1"/>
  <c r="O1597" i="1"/>
  <c r="M1598" i="1"/>
  <c r="N1598" i="1"/>
  <c r="O1598" i="1"/>
  <c r="M1599" i="1"/>
  <c r="N1599" i="1"/>
  <c r="O1599" i="1"/>
  <c r="M1600" i="1"/>
  <c r="N1600" i="1"/>
  <c r="O1600" i="1"/>
  <c r="M1601" i="1"/>
  <c r="N1601" i="1"/>
  <c r="O1601" i="1"/>
  <c r="M1602" i="1"/>
  <c r="N1602" i="1"/>
  <c r="O1602" i="1"/>
  <c r="M1603" i="1"/>
  <c r="N1603" i="1"/>
  <c r="O1603" i="1"/>
  <c r="M1604" i="1"/>
  <c r="N1604" i="1"/>
  <c r="O1604" i="1"/>
  <c r="M1605" i="1"/>
  <c r="N1605" i="1"/>
  <c r="O1605" i="1"/>
  <c r="M1606" i="1"/>
  <c r="N1606" i="1"/>
  <c r="O1606" i="1"/>
  <c r="M1607" i="1"/>
  <c r="N1607" i="1"/>
  <c r="O1607" i="1"/>
  <c r="M1609" i="1"/>
  <c r="N1609" i="1"/>
  <c r="O1609" i="1"/>
  <c r="M1610" i="1"/>
  <c r="N1610" i="1"/>
  <c r="O1610" i="1"/>
  <c r="M1611" i="1"/>
  <c r="N1611" i="1"/>
  <c r="O1611" i="1"/>
  <c r="M1614" i="1"/>
  <c r="N1614" i="1"/>
  <c r="O1614" i="1"/>
  <c r="M1617" i="1"/>
  <c r="N1617" i="1"/>
  <c r="O1617" i="1"/>
  <c r="M1620" i="1"/>
  <c r="N1620" i="1"/>
  <c r="O1620" i="1"/>
  <c r="M1625" i="1"/>
  <c r="N1625" i="1"/>
  <c r="O1625" i="1"/>
  <c r="M1626" i="1"/>
  <c r="N1626" i="1"/>
  <c r="O1626" i="1"/>
  <c r="M1627" i="1"/>
  <c r="N1627" i="1"/>
  <c r="O1627" i="1"/>
  <c r="M1628" i="1"/>
  <c r="N1628" i="1"/>
  <c r="O1628" i="1"/>
  <c r="M1629" i="1"/>
  <c r="N1629" i="1"/>
  <c r="O1629" i="1"/>
  <c r="M1630" i="1"/>
  <c r="N1630" i="1"/>
  <c r="O1630" i="1"/>
  <c r="M1631" i="1"/>
  <c r="N1631" i="1"/>
  <c r="O1631" i="1"/>
  <c r="M1632" i="1"/>
  <c r="N1632" i="1"/>
  <c r="O1632" i="1"/>
  <c r="M1633" i="1"/>
  <c r="N1633" i="1"/>
  <c r="O1633" i="1"/>
  <c r="M1634" i="1"/>
  <c r="N1634" i="1"/>
  <c r="O1634" i="1"/>
  <c r="M1635" i="1"/>
  <c r="N1635" i="1"/>
  <c r="O1635" i="1"/>
  <c r="M1636" i="1"/>
  <c r="N1636" i="1"/>
  <c r="O1636" i="1"/>
  <c r="M1637" i="1"/>
  <c r="N1637" i="1"/>
  <c r="O1637" i="1"/>
  <c r="M1638" i="1"/>
  <c r="N1638" i="1"/>
  <c r="O1638" i="1"/>
  <c r="M1639" i="1"/>
  <c r="N1639" i="1"/>
  <c r="O1639" i="1"/>
  <c r="M1640" i="1"/>
  <c r="N1640" i="1"/>
  <c r="O1640" i="1"/>
  <c r="M1641" i="1"/>
  <c r="N1641" i="1"/>
  <c r="O1641" i="1"/>
  <c r="M1642" i="1"/>
  <c r="N1642" i="1"/>
  <c r="O1642" i="1"/>
  <c r="M1643" i="1"/>
  <c r="N1643" i="1"/>
  <c r="O1643" i="1"/>
  <c r="M1644" i="1"/>
  <c r="N1644" i="1"/>
  <c r="O1644" i="1"/>
  <c r="M1645" i="1"/>
  <c r="N1645" i="1"/>
  <c r="O1645" i="1"/>
  <c r="M1646" i="1"/>
  <c r="N1646" i="1"/>
  <c r="O1646" i="1"/>
  <c r="M1648" i="1"/>
  <c r="N1648" i="1"/>
  <c r="O1648" i="1"/>
  <c r="M1649" i="1"/>
  <c r="N1649" i="1"/>
  <c r="O1649" i="1"/>
  <c r="M1650" i="1"/>
  <c r="N1650" i="1"/>
  <c r="O1650" i="1"/>
  <c r="M1651" i="1"/>
  <c r="N1651" i="1"/>
  <c r="O1651" i="1"/>
  <c r="M1652" i="1"/>
  <c r="N1652" i="1"/>
  <c r="O1652" i="1"/>
  <c r="M1653" i="1"/>
  <c r="N1653" i="1"/>
  <c r="O1653" i="1"/>
  <c r="M1654" i="1"/>
  <c r="N1654" i="1"/>
  <c r="O1654" i="1"/>
  <c r="M1655" i="1"/>
  <c r="N1655" i="1"/>
  <c r="O1655" i="1"/>
  <c r="M1656" i="1"/>
  <c r="N1656" i="1"/>
  <c r="O1656" i="1"/>
  <c r="M1657" i="1"/>
  <c r="N1657" i="1"/>
  <c r="O1657" i="1"/>
  <c r="M1658" i="1"/>
  <c r="N1658" i="1"/>
  <c r="O1658" i="1"/>
  <c r="M1660" i="1"/>
  <c r="N1660" i="1"/>
  <c r="O1660" i="1"/>
  <c r="M1661" i="1"/>
  <c r="N1661" i="1"/>
  <c r="O1661" i="1"/>
  <c r="M1662" i="1"/>
  <c r="N1662" i="1"/>
  <c r="O1662" i="1"/>
  <c r="M1663" i="1"/>
  <c r="N1663" i="1"/>
  <c r="O1663" i="1"/>
  <c r="M1664" i="1"/>
  <c r="N1664" i="1"/>
  <c r="O1664" i="1"/>
  <c r="M1665" i="1"/>
  <c r="N1665" i="1"/>
  <c r="O1665" i="1"/>
  <c r="M1666" i="1"/>
  <c r="N1666" i="1"/>
  <c r="O1666" i="1"/>
  <c r="M1667" i="1"/>
  <c r="N1667" i="1"/>
  <c r="O1667" i="1"/>
  <c r="M1511" i="1"/>
  <c r="N1511" i="1"/>
  <c r="O1511" i="1"/>
  <c r="M1516" i="1"/>
  <c r="N1516" i="1"/>
  <c r="O1516" i="1"/>
  <c r="M1517" i="1"/>
  <c r="N1517" i="1"/>
  <c r="O1517" i="1"/>
  <c r="M1518" i="1"/>
  <c r="N1518" i="1"/>
  <c r="O1518" i="1"/>
  <c r="M1519" i="1"/>
  <c r="N1519" i="1"/>
  <c r="O1519" i="1"/>
  <c r="M1520" i="1"/>
  <c r="N1520" i="1"/>
  <c r="O1520" i="1"/>
  <c r="M1521" i="1"/>
  <c r="N1521" i="1"/>
  <c r="O1521" i="1"/>
  <c r="M1522" i="1"/>
  <c r="N1522" i="1"/>
  <c r="O1522" i="1"/>
  <c r="M1523" i="1"/>
  <c r="N1523" i="1"/>
  <c r="O1523" i="1"/>
  <c r="M1524" i="1"/>
  <c r="N1524" i="1"/>
  <c r="O1524" i="1"/>
  <c r="M1525" i="1"/>
  <c r="N1525" i="1"/>
  <c r="O1525" i="1"/>
  <c r="M1526" i="1"/>
  <c r="N1526" i="1"/>
  <c r="O1526" i="1"/>
  <c r="M1527" i="1"/>
  <c r="N1527" i="1"/>
  <c r="O1527" i="1"/>
  <c r="M1529" i="1"/>
  <c r="N1529" i="1"/>
  <c r="O1529" i="1"/>
  <c r="M1530" i="1"/>
  <c r="N1530" i="1"/>
  <c r="O1530" i="1"/>
  <c r="M1531" i="1"/>
  <c r="N1531" i="1"/>
  <c r="O1531" i="1"/>
  <c r="M1532" i="1"/>
  <c r="N1532" i="1"/>
  <c r="O1532" i="1"/>
  <c r="M1533" i="1"/>
  <c r="N1533" i="1"/>
  <c r="O1533" i="1"/>
  <c r="M1534" i="1"/>
  <c r="N1534" i="1"/>
  <c r="O1534" i="1"/>
  <c r="M1535" i="1"/>
  <c r="N1535" i="1"/>
  <c r="O1535" i="1"/>
  <c r="M1536" i="1"/>
  <c r="N1536" i="1"/>
  <c r="O1536" i="1"/>
  <c r="M1537" i="1"/>
  <c r="N1537" i="1"/>
  <c r="O1537" i="1"/>
  <c r="M1540" i="1"/>
  <c r="N1540" i="1"/>
  <c r="O1540" i="1"/>
  <c r="M1550" i="1"/>
  <c r="N1550" i="1"/>
  <c r="O1550" i="1"/>
  <c r="M1551" i="1"/>
  <c r="N1551" i="1"/>
  <c r="O1551" i="1"/>
  <c r="M1552" i="1"/>
  <c r="N1552" i="1"/>
  <c r="O1552" i="1"/>
  <c r="M1555" i="1"/>
  <c r="N1555" i="1"/>
  <c r="O1555" i="1"/>
  <c r="M1553" i="1"/>
  <c r="N1553" i="1"/>
  <c r="O1553" i="1"/>
  <c r="M1554" i="1"/>
  <c r="N1554" i="1"/>
  <c r="O1554" i="1"/>
  <c r="M1381" i="1"/>
  <c r="N1381" i="1"/>
  <c r="O1381" i="1"/>
  <c r="M1382" i="1"/>
  <c r="N1382" i="1"/>
  <c r="O1382" i="1"/>
  <c r="M1383" i="1"/>
  <c r="N1383" i="1"/>
  <c r="O1383" i="1"/>
  <c r="M1384" i="1"/>
  <c r="N1384" i="1"/>
  <c r="O1384" i="1"/>
  <c r="M1387" i="1"/>
  <c r="N1387" i="1"/>
  <c r="O1387" i="1"/>
  <c r="M1388" i="1"/>
  <c r="N1388" i="1"/>
  <c r="O1388" i="1"/>
  <c r="M1389" i="1"/>
  <c r="N1389" i="1"/>
  <c r="O1389" i="1"/>
  <c r="M1392" i="1"/>
  <c r="N1392" i="1"/>
  <c r="O1392" i="1"/>
  <c r="M1393" i="1"/>
  <c r="N1393" i="1"/>
  <c r="O1393" i="1"/>
  <c r="M1396" i="1"/>
  <c r="N1396" i="1"/>
  <c r="O1396" i="1"/>
  <c r="M1399" i="1"/>
  <c r="N1399" i="1"/>
  <c r="O1399" i="1"/>
  <c r="M1426" i="1"/>
  <c r="N1426" i="1"/>
  <c r="O1426" i="1"/>
  <c r="M1427" i="1"/>
  <c r="N1427" i="1"/>
  <c r="O1427" i="1"/>
  <c r="M1428" i="1"/>
  <c r="N1428" i="1"/>
  <c r="O1428" i="1"/>
  <c r="M1438" i="1"/>
  <c r="N1438" i="1"/>
  <c r="O1438" i="1"/>
  <c r="M1449" i="1"/>
  <c r="N1449" i="1"/>
  <c r="O1449" i="1"/>
  <c r="M1450" i="1"/>
  <c r="N1450" i="1"/>
  <c r="O1450" i="1"/>
  <c r="M1454" i="1"/>
  <c r="N1454" i="1"/>
  <c r="O1454" i="1"/>
  <c r="M1455" i="1"/>
  <c r="N1455" i="1"/>
  <c r="O1455" i="1"/>
  <c r="M1457" i="1"/>
  <c r="N1457" i="1"/>
  <c r="O1457" i="1"/>
  <c r="M1459" i="1"/>
  <c r="N1459" i="1"/>
  <c r="O1459" i="1"/>
  <c r="M1460" i="1"/>
  <c r="N1460" i="1"/>
  <c r="O1460" i="1"/>
  <c r="M1461" i="1"/>
  <c r="N1461" i="1"/>
  <c r="O1461" i="1"/>
  <c r="M1466" i="1"/>
  <c r="N1466" i="1"/>
  <c r="O1466" i="1"/>
  <c r="N1469" i="1"/>
  <c r="O1469" i="1"/>
  <c r="M1472" i="1"/>
  <c r="N1472" i="1"/>
  <c r="O1472" i="1"/>
  <c r="M1475" i="1"/>
  <c r="N1475" i="1"/>
  <c r="O1475" i="1"/>
  <c r="M1375" i="1"/>
  <c r="N1375" i="1"/>
  <c r="O1375" i="1"/>
  <c r="M1376" i="1"/>
  <c r="N1376" i="1"/>
  <c r="O1376" i="1"/>
  <c r="M1377" i="1"/>
  <c r="N1377" i="1"/>
  <c r="O1377" i="1"/>
  <c r="I138" i="1"/>
  <c r="J139" i="1"/>
  <c r="J138" i="1" s="1"/>
  <c r="K139" i="1"/>
  <c r="K138" i="1" s="1"/>
  <c r="I1647" i="1"/>
  <c r="J1647" i="1"/>
  <c r="K1647" i="1"/>
  <c r="M977" i="1"/>
  <c r="N977" i="1"/>
  <c r="O977" i="1"/>
  <c r="M978" i="1"/>
  <c r="N978" i="1"/>
  <c r="O978" i="1"/>
  <c r="M979" i="1"/>
  <c r="N979" i="1"/>
  <c r="O979" i="1"/>
  <c r="M980" i="1"/>
  <c r="N980" i="1"/>
  <c r="O980" i="1"/>
  <c r="M981" i="1"/>
  <c r="N981" i="1"/>
  <c r="O981" i="1"/>
  <c r="M982" i="1"/>
  <c r="N982" i="1"/>
  <c r="O982" i="1"/>
  <c r="M983" i="1"/>
  <c r="N983" i="1"/>
  <c r="O983" i="1"/>
  <c r="M984" i="1"/>
  <c r="N984" i="1"/>
  <c r="O984" i="1"/>
  <c r="M985" i="1"/>
  <c r="N985" i="1"/>
  <c r="O985" i="1"/>
  <c r="M986" i="1"/>
  <c r="N986" i="1"/>
  <c r="O986" i="1"/>
  <c r="M987" i="1"/>
  <c r="N987" i="1"/>
  <c r="O987" i="1"/>
  <c r="M988" i="1"/>
  <c r="N988" i="1"/>
  <c r="O988" i="1"/>
  <c r="M989" i="1"/>
  <c r="N989" i="1"/>
  <c r="O989" i="1"/>
  <c r="M990" i="1"/>
  <c r="N990" i="1"/>
  <c r="O990" i="1"/>
  <c r="M991" i="1"/>
  <c r="N991" i="1"/>
  <c r="O991" i="1"/>
  <c r="M992" i="1"/>
  <c r="N992" i="1"/>
  <c r="O992" i="1"/>
  <c r="M254" i="1"/>
  <c r="N254" i="1"/>
  <c r="O254" i="1"/>
  <c r="M255" i="1"/>
  <c r="N255" i="1"/>
  <c r="O255" i="1"/>
  <c r="M256" i="1"/>
  <c r="N256" i="1"/>
  <c r="O256" i="1"/>
  <c r="M257" i="1"/>
  <c r="N257" i="1"/>
  <c r="O257" i="1"/>
  <c r="M258" i="1"/>
  <c r="N258" i="1"/>
  <c r="O258" i="1"/>
  <c r="M259" i="1"/>
  <c r="N259" i="1"/>
  <c r="O259" i="1"/>
  <c r="M260" i="1"/>
  <c r="N260" i="1"/>
  <c r="O260" i="1"/>
  <c r="M261" i="1"/>
  <c r="N261" i="1"/>
  <c r="O261" i="1"/>
  <c r="M262" i="1"/>
  <c r="N262" i="1"/>
  <c r="O262" i="1"/>
  <c r="M263" i="1"/>
  <c r="N263" i="1"/>
  <c r="O263" i="1"/>
  <c r="M264" i="1"/>
  <c r="N264" i="1"/>
  <c r="O264" i="1"/>
  <c r="M265" i="1"/>
  <c r="N265" i="1"/>
  <c r="O265" i="1"/>
  <c r="M266" i="1"/>
  <c r="N266" i="1"/>
  <c r="O266" i="1"/>
  <c r="M267" i="1"/>
  <c r="N267" i="1"/>
  <c r="O267" i="1"/>
  <c r="M268" i="1"/>
  <c r="N268" i="1"/>
  <c r="O268" i="1"/>
  <c r="M269" i="1"/>
  <c r="N269" i="1"/>
  <c r="O269" i="1"/>
  <c r="M251" i="1"/>
  <c r="N251" i="1"/>
  <c r="O251" i="1"/>
  <c r="M252" i="1"/>
  <c r="N252" i="1"/>
  <c r="O252" i="1"/>
  <c r="M271" i="1"/>
  <c r="N271" i="1"/>
  <c r="O271" i="1"/>
  <c r="M272" i="1"/>
  <c r="N272" i="1"/>
  <c r="O272" i="1"/>
  <c r="M273" i="1"/>
  <c r="N273" i="1"/>
  <c r="O273" i="1"/>
  <c r="M274" i="1"/>
  <c r="N274" i="1"/>
  <c r="O274" i="1"/>
  <c r="M275" i="1"/>
  <c r="N275" i="1"/>
  <c r="O275" i="1"/>
  <c r="M276" i="1"/>
  <c r="N276" i="1"/>
  <c r="O276" i="1"/>
  <c r="M277" i="1"/>
  <c r="N277" i="1"/>
  <c r="O277" i="1"/>
  <c r="M278" i="1"/>
  <c r="N278" i="1"/>
  <c r="O278" i="1"/>
  <c r="M279" i="1"/>
  <c r="N279" i="1"/>
  <c r="O279" i="1"/>
  <c r="M280" i="1"/>
  <c r="N280" i="1"/>
  <c r="O280" i="1"/>
  <c r="M281" i="1"/>
  <c r="N281" i="1"/>
  <c r="O281" i="1"/>
  <c r="M282" i="1"/>
  <c r="N282" i="1"/>
  <c r="O282" i="1"/>
  <c r="M283" i="1"/>
  <c r="N283" i="1"/>
  <c r="O283" i="1"/>
  <c r="M284" i="1"/>
  <c r="N284" i="1"/>
  <c r="O284" i="1"/>
  <c r="M285" i="1"/>
  <c r="N285" i="1"/>
  <c r="O285" i="1"/>
  <c r="M286" i="1"/>
  <c r="N286" i="1"/>
  <c r="O286" i="1"/>
  <c r="M287" i="1"/>
  <c r="N287" i="1"/>
  <c r="O287" i="1"/>
  <c r="M288" i="1"/>
  <c r="N288" i="1"/>
  <c r="O288" i="1"/>
  <c r="M289" i="1"/>
  <c r="N289" i="1"/>
  <c r="O289" i="1"/>
  <c r="M290" i="1"/>
  <c r="N290" i="1"/>
  <c r="O290" i="1"/>
  <c r="M291" i="1"/>
  <c r="N291" i="1"/>
  <c r="O291" i="1"/>
  <c r="M292" i="1"/>
  <c r="N292" i="1"/>
  <c r="O292" i="1"/>
  <c r="M293" i="1"/>
  <c r="N293" i="1"/>
  <c r="O293" i="1"/>
  <c r="M295" i="1"/>
  <c r="N295" i="1"/>
  <c r="O295" i="1"/>
  <c r="I270" i="1"/>
  <c r="J270" i="1"/>
  <c r="K270" i="1"/>
  <c r="O270" i="1" s="1"/>
  <c r="M809" i="1"/>
  <c r="N809" i="1"/>
  <c r="O809" i="1"/>
  <c r="M810" i="1"/>
  <c r="N810" i="1"/>
  <c r="O810" i="1"/>
  <c r="M811" i="1"/>
  <c r="N811" i="1"/>
  <c r="O811" i="1"/>
  <c r="M812" i="1"/>
  <c r="N812" i="1"/>
  <c r="O812" i="1"/>
  <c r="M813" i="1"/>
  <c r="N813" i="1"/>
  <c r="O813" i="1"/>
  <c r="M814" i="1"/>
  <c r="N814" i="1"/>
  <c r="O814" i="1"/>
  <c r="M815" i="1"/>
  <c r="N815" i="1"/>
  <c r="O815" i="1"/>
  <c r="M816" i="1"/>
  <c r="N816" i="1"/>
  <c r="O816" i="1"/>
  <c r="M817" i="1"/>
  <c r="N817" i="1"/>
  <c r="O817" i="1"/>
  <c r="M818" i="1"/>
  <c r="N818" i="1"/>
  <c r="O818" i="1"/>
  <c r="M819" i="1"/>
  <c r="N819" i="1"/>
  <c r="O819" i="1"/>
  <c r="M820" i="1"/>
  <c r="N820" i="1"/>
  <c r="O820" i="1"/>
  <c r="M821" i="1"/>
  <c r="N821" i="1"/>
  <c r="O821" i="1"/>
  <c r="M822" i="1"/>
  <c r="N822" i="1"/>
  <c r="O822" i="1"/>
  <c r="M823" i="1"/>
  <c r="N823" i="1"/>
  <c r="O823" i="1"/>
  <c r="M824" i="1"/>
  <c r="N824" i="1"/>
  <c r="O824" i="1"/>
  <c r="M825" i="1"/>
  <c r="N825" i="1"/>
  <c r="O825" i="1"/>
  <c r="M826" i="1"/>
  <c r="N826" i="1"/>
  <c r="O826" i="1"/>
  <c r="M827" i="1"/>
  <c r="N827" i="1"/>
  <c r="O827" i="1"/>
  <c r="M828" i="1"/>
  <c r="N828" i="1"/>
  <c r="O828" i="1"/>
  <c r="M829" i="1"/>
  <c r="N829" i="1"/>
  <c r="O829" i="1"/>
  <c r="J806" i="1"/>
  <c r="K806" i="1"/>
  <c r="M1302" i="1"/>
  <c r="N1302" i="1"/>
  <c r="O1302" i="1"/>
  <c r="M1303" i="1"/>
  <c r="N1303" i="1"/>
  <c r="O1303" i="1"/>
  <c r="M1304" i="1"/>
  <c r="N1304" i="1"/>
  <c r="O1304" i="1"/>
  <c r="M1305" i="1"/>
  <c r="N1305" i="1"/>
  <c r="O1305" i="1"/>
  <c r="M1306" i="1"/>
  <c r="N1306" i="1"/>
  <c r="O1306" i="1"/>
  <c r="M1307" i="1"/>
  <c r="N1307" i="1"/>
  <c r="O1307" i="1"/>
  <c r="M1308" i="1"/>
  <c r="N1308" i="1"/>
  <c r="O1308" i="1"/>
  <c r="M1309" i="1"/>
  <c r="N1309" i="1"/>
  <c r="O1309" i="1"/>
  <c r="M1310" i="1"/>
  <c r="N1310" i="1"/>
  <c r="O1310" i="1"/>
  <c r="M1311" i="1"/>
  <c r="N1311" i="1"/>
  <c r="O1311" i="1"/>
  <c r="M1312" i="1"/>
  <c r="N1312" i="1"/>
  <c r="O1312" i="1"/>
  <c r="M1313" i="1"/>
  <c r="N1313" i="1"/>
  <c r="O1313" i="1"/>
  <c r="M1314" i="1"/>
  <c r="N1314" i="1"/>
  <c r="O1314" i="1"/>
  <c r="M1315" i="1"/>
  <c r="N1315" i="1"/>
  <c r="O1315" i="1"/>
  <c r="M1316" i="1"/>
  <c r="N1316" i="1"/>
  <c r="O1316" i="1"/>
  <c r="M1317" i="1"/>
  <c r="N1317" i="1"/>
  <c r="O1317" i="1"/>
  <c r="M1318" i="1"/>
  <c r="N1318" i="1"/>
  <c r="O1318" i="1"/>
  <c r="M1319" i="1"/>
  <c r="N1319" i="1"/>
  <c r="O1319" i="1"/>
  <c r="M1320" i="1"/>
  <c r="N1320" i="1"/>
  <c r="O1320" i="1"/>
  <c r="M1321" i="1"/>
  <c r="N1321" i="1"/>
  <c r="O1321" i="1"/>
  <c r="M1301" i="1"/>
  <c r="N1301" i="1"/>
  <c r="O1301" i="1"/>
  <c r="M1095" i="1"/>
  <c r="N1095" i="1"/>
  <c r="O1095" i="1"/>
  <c r="I1069" i="1"/>
  <c r="J1069" i="1"/>
  <c r="K1069" i="1"/>
  <c r="I1033" i="1"/>
  <c r="I1032" i="1" s="1"/>
  <c r="I1031" i="1" s="1"/>
  <c r="J1033" i="1"/>
  <c r="K1033" i="1"/>
  <c r="K1032" i="1" s="1"/>
  <c r="K1031" i="1" s="1"/>
  <c r="M782" i="1"/>
  <c r="N782" i="1"/>
  <c r="O782" i="1"/>
  <c r="M783" i="1"/>
  <c r="N783" i="1"/>
  <c r="O783" i="1"/>
  <c r="M784" i="1"/>
  <c r="N784" i="1"/>
  <c r="O784" i="1"/>
  <c r="M785" i="1"/>
  <c r="N785" i="1"/>
  <c r="O785" i="1"/>
  <c r="M786" i="1"/>
  <c r="N786" i="1"/>
  <c r="O786" i="1"/>
  <c r="M787" i="1"/>
  <c r="N787" i="1"/>
  <c r="O787" i="1"/>
  <c r="M788" i="1"/>
  <c r="N788" i="1"/>
  <c r="O788" i="1"/>
  <c r="M789" i="1"/>
  <c r="N789" i="1"/>
  <c r="O789" i="1"/>
  <c r="M790" i="1"/>
  <c r="N790" i="1"/>
  <c r="O790" i="1"/>
  <c r="M791" i="1"/>
  <c r="N791" i="1"/>
  <c r="O791" i="1"/>
  <c r="M792" i="1"/>
  <c r="N792" i="1"/>
  <c r="O792" i="1"/>
  <c r="M793" i="1"/>
  <c r="N793" i="1"/>
  <c r="O793" i="1"/>
  <c r="M794" i="1"/>
  <c r="N794" i="1"/>
  <c r="O794" i="1"/>
  <c r="M795" i="1"/>
  <c r="N795" i="1"/>
  <c r="O795" i="1"/>
  <c r="M796" i="1"/>
  <c r="N796" i="1"/>
  <c r="O796" i="1"/>
  <c r="M797" i="1"/>
  <c r="N797" i="1"/>
  <c r="O797" i="1"/>
  <c r="M798" i="1"/>
  <c r="N798" i="1"/>
  <c r="O798" i="1"/>
  <c r="M799" i="1"/>
  <c r="N799" i="1"/>
  <c r="O799" i="1"/>
  <c r="M800" i="1"/>
  <c r="N800" i="1"/>
  <c r="O800" i="1"/>
  <c r="M801" i="1"/>
  <c r="N801" i="1"/>
  <c r="O801" i="1"/>
  <c r="M802" i="1"/>
  <c r="N802" i="1"/>
  <c r="O802" i="1"/>
  <c r="M803" i="1"/>
  <c r="N803" i="1"/>
  <c r="O803" i="1"/>
  <c r="M804" i="1"/>
  <c r="N804" i="1"/>
  <c r="O804" i="1"/>
  <c r="M805" i="1"/>
  <c r="N805" i="1"/>
  <c r="O805" i="1"/>
  <c r="M761" i="1"/>
  <c r="N761" i="1"/>
  <c r="O761" i="1"/>
  <c r="M762" i="1"/>
  <c r="N762" i="1"/>
  <c r="O762" i="1"/>
  <c r="M763" i="1"/>
  <c r="N763" i="1"/>
  <c r="O763" i="1"/>
  <c r="M764" i="1"/>
  <c r="N764" i="1"/>
  <c r="O764" i="1"/>
  <c r="M765" i="1"/>
  <c r="N765" i="1"/>
  <c r="O765" i="1"/>
  <c r="M766" i="1"/>
  <c r="N766" i="1"/>
  <c r="O766" i="1"/>
  <c r="M767" i="1"/>
  <c r="N767" i="1"/>
  <c r="O767" i="1"/>
  <c r="M768" i="1"/>
  <c r="N768" i="1"/>
  <c r="O768" i="1"/>
  <c r="M769" i="1"/>
  <c r="N769" i="1"/>
  <c r="O769" i="1"/>
  <c r="M770" i="1"/>
  <c r="N770" i="1"/>
  <c r="O770" i="1"/>
  <c r="M771" i="1"/>
  <c r="N771" i="1"/>
  <c r="O771" i="1"/>
  <c r="M772" i="1"/>
  <c r="N772" i="1"/>
  <c r="O772" i="1"/>
  <c r="M773" i="1"/>
  <c r="N773" i="1"/>
  <c r="O773" i="1"/>
  <c r="M774" i="1"/>
  <c r="N774" i="1"/>
  <c r="O774" i="1"/>
  <c r="M775" i="1"/>
  <c r="N775" i="1"/>
  <c r="O775" i="1"/>
  <c r="M776" i="1"/>
  <c r="N776" i="1"/>
  <c r="O776" i="1"/>
  <c r="M777" i="1"/>
  <c r="N777" i="1"/>
  <c r="O777" i="1"/>
  <c r="M778" i="1"/>
  <c r="N778" i="1"/>
  <c r="O778" i="1"/>
  <c r="M779" i="1"/>
  <c r="N779" i="1"/>
  <c r="O779" i="1"/>
  <c r="M662" i="1"/>
  <c r="N662" i="1"/>
  <c r="O662" i="1"/>
  <c r="M663" i="1"/>
  <c r="N663" i="1"/>
  <c r="O663" i="1"/>
  <c r="M664" i="1"/>
  <c r="N664" i="1"/>
  <c r="O664" i="1"/>
  <c r="M665" i="1"/>
  <c r="N665" i="1"/>
  <c r="O665" i="1"/>
  <c r="M666" i="1"/>
  <c r="N666" i="1"/>
  <c r="O666" i="1"/>
  <c r="M338" i="1"/>
  <c r="N338" i="1"/>
  <c r="O338" i="1"/>
  <c r="M339" i="1"/>
  <c r="N339" i="1"/>
  <c r="O339" i="1"/>
  <c r="M340" i="1"/>
  <c r="N340" i="1"/>
  <c r="O340" i="1"/>
  <c r="M341" i="1"/>
  <c r="N341" i="1"/>
  <c r="O341" i="1"/>
  <c r="M342" i="1"/>
  <c r="N342" i="1"/>
  <c r="O342" i="1"/>
  <c r="M343" i="1"/>
  <c r="N343" i="1"/>
  <c r="O343" i="1"/>
  <c r="M344" i="1"/>
  <c r="N344" i="1"/>
  <c r="O344" i="1"/>
  <c r="M345" i="1"/>
  <c r="N345" i="1"/>
  <c r="O345" i="1"/>
  <c r="M346" i="1"/>
  <c r="N346" i="1"/>
  <c r="O346" i="1"/>
  <c r="M347" i="1"/>
  <c r="N347" i="1"/>
  <c r="O347" i="1"/>
  <c r="M337" i="1"/>
  <c r="N337" i="1"/>
  <c r="O337" i="1"/>
  <c r="J536" i="1"/>
  <c r="K536" i="1"/>
  <c r="I536" i="1"/>
  <c r="I515" i="1"/>
  <c r="J515" i="1"/>
  <c r="L515" i="1"/>
  <c r="U515" i="1" s="1"/>
  <c r="K515" i="1"/>
  <c r="M516" i="1"/>
  <c r="N516" i="1"/>
  <c r="O516" i="1"/>
  <c r="M517" i="1"/>
  <c r="N517" i="1"/>
  <c r="O517" i="1"/>
  <c r="M518" i="1"/>
  <c r="N518" i="1"/>
  <c r="O518" i="1"/>
  <c r="M519" i="1"/>
  <c r="N519" i="1"/>
  <c r="O519" i="1"/>
  <c r="M520" i="1"/>
  <c r="N520" i="1"/>
  <c r="O520" i="1"/>
  <c r="M521" i="1"/>
  <c r="N521" i="1"/>
  <c r="O521" i="1"/>
  <c r="M522" i="1"/>
  <c r="N522" i="1"/>
  <c r="O522" i="1"/>
  <c r="M524" i="1"/>
  <c r="N524" i="1"/>
  <c r="O524" i="1"/>
  <c r="M525" i="1"/>
  <c r="N525" i="1"/>
  <c r="O525" i="1"/>
  <c r="M527" i="1"/>
  <c r="N527" i="1"/>
  <c r="O527" i="1"/>
  <c r="M528" i="1"/>
  <c r="N528" i="1"/>
  <c r="O528" i="1"/>
  <c r="M529" i="1"/>
  <c r="N529" i="1"/>
  <c r="O529" i="1"/>
  <c r="M530" i="1"/>
  <c r="N530" i="1"/>
  <c r="O530" i="1"/>
  <c r="M531" i="1"/>
  <c r="N531" i="1"/>
  <c r="O531" i="1"/>
  <c r="M532" i="1"/>
  <c r="N532" i="1"/>
  <c r="O532" i="1"/>
  <c r="M533" i="1"/>
  <c r="N533" i="1"/>
  <c r="O533" i="1"/>
  <c r="M534" i="1"/>
  <c r="N534" i="1"/>
  <c r="O534" i="1"/>
  <c r="M535" i="1"/>
  <c r="N535" i="1"/>
  <c r="O535" i="1"/>
  <c r="M537" i="1"/>
  <c r="N537" i="1"/>
  <c r="O537" i="1"/>
  <c r="M538" i="1"/>
  <c r="N538" i="1"/>
  <c r="O538" i="1"/>
  <c r="M539" i="1"/>
  <c r="N539" i="1"/>
  <c r="O539" i="1"/>
  <c r="M540" i="1"/>
  <c r="N540" i="1"/>
  <c r="O540" i="1"/>
  <c r="M541" i="1"/>
  <c r="N541" i="1"/>
  <c r="O541" i="1"/>
  <c r="M542" i="1"/>
  <c r="N542" i="1"/>
  <c r="O542" i="1"/>
  <c r="M543" i="1"/>
  <c r="N543" i="1"/>
  <c r="O543" i="1"/>
  <c r="M545" i="1"/>
  <c r="N545" i="1"/>
  <c r="O545" i="1"/>
  <c r="M547" i="1"/>
  <c r="N547" i="1"/>
  <c r="O547" i="1"/>
  <c r="M549" i="1"/>
  <c r="N549" i="1"/>
  <c r="O549" i="1"/>
  <c r="M550" i="1"/>
  <c r="N550" i="1"/>
  <c r="O550" i="1"/>
  <c r="M551" i="1"/>
  <c r="N551" i="1"/>
  <c r="O551" i="1"/>
  <c r="M552" i="1"/>
  <c r="N552" i="1"/>
  <c r="O552" i="1"/>
  <c r="M553" i="1"/>
  <c r="N553" i="1"/>
  <c r="O553" i="1"/>
  <c r="M554" i="1"/>
  <c r="N554" i="1"/>
  <c r="O554" i="1"/>
  <c r="M555" i="1"/>
  <c r="N555" i="1"/>
  <c r="O555" i="1"/>
  <c r="M556" i="1"/>
  <c r="N556" i="1"/>
  <c r="O556" i="1"/>
  <c r="M557" i="1"/>
  <c r="N557" i="1"/>
  <c r="O557" i="1"/>
  <c r="M558" i="1"/>
  <c r="N558" i="1"/>
  <c r="O558" i="1"/>
  <c r="M562" i="1"/>
  <c r="N562" i="1"/>
  <c r="O562" i="1"/>
  <c r="M563" i="1"/>
  <c r="N563" i="1"/>
  <c r="O563" i="1"/>
  <c r="M564" i="1"/>
  <c r="N564" i="1"/>
  <c r="O564" i="1"/>
  <c r="M565" i="1"/>
  <c r="N565" i="1"/>
  <c r="O565" i="1"/>
  <c r="M566" i="1"/>
  <c r="N566" i="1"/>
  <c r="O566" i="1"/>
  <c r="M567" i="1"/>
  <c r="N567" i="1"/>
  <c r="O567" i="1"/>
  <c r="M568" i="1"/>
  <c r="N568" i="1"/>
  <c r="O568" i="1"/>
  <c r="M569" i="1"/>
  <c r="N569" i="1"/>
  <c r="O569" i="1"/>
  <c r="M570" i="1"/>
  <c r="N570" i="1"/>
  <c r="O570" i="1"/>
  <c r="M571" i="1"/>
  <c r="N571" i="1"/>
  <c r="O571" i="1"/>
  <c r="M572" i="1"/>
  <c r="N572" i="1"/>
  <c r="O572" i="1"/>
  <c r="M573" i="1"/>
  <c r="N573" i="1"/>
  <c r="O573" i="1"/>
  <c r="M574" i="1"/>
  <c r="N574" i="1"/>
  <c r="O574" i="1"/>
  <c r="M575" i="1"/>
  <c r="N575" i="1"/>
  <c r="O575" i="1"/>
  <c r="M576" i="1"/>
  <c r="N576" i="1"/>
  <c r="O576" i="1"/>
  <c r="M577" i="1"/>
  <c r="N577" i="1"/>
  <c r="O577" i="1"/>
  <c r="M578" i="1"/>
  <c r="N578" i="1"/>
  <c r="O578" i="1"/>
  <c r="M579" i="1"/>
  <c r="N579" i="1"/>
  <c r="O579" i="1"/>
  <c r="M580" i="1"/>
  <c r="N580" i="1"/>
  <c r="O580" i="1"/>
  <c r="M582" i="1"/>
  <c r="N582" i="1"/>
  <c r="O582" i="1"/>
  <c r="M583" i="1"/>
  <c r="N583" i="1"/>
  <c r="O583" i="1"/>
  <c r="M584" i="1"/>
  <c r="N584" i="1"/>
  <c r="O584" i="1"/>
  <c r="M585" i="1"/>
  <c r="N585" i="1"/>
  <c r="O585" i="1"/>
  <c r="M586" i="1"/>
  <c r="N586" i="1"/>
  <c r="O586" i="1"/>
  <c r="M587" i="1"/>
  <c r="N587" i="1"/>
  <c r="O587" i="1"/>
  <c r="M588" i="1"/>
  <c r="N588" i="1"/>
  <c r="O588" i="1"/>
  <c r="M589" i="1"/>
  <c r="N589" i="1"/>
  <c r="O589" i="1"/>
  <c r="M590" i="1"/>
  <c r="N590" i="1"/>
  <c r="O590" i="1"/>
  <c r="M591" i="1"/>
  <c r="N591" i="1"/>
  <c r="O591" i="1"/>
  <c r="M592" i="1"/>
  <c r="N592" i="1"/>
  <c r="O592" i="1"/>
  <c r="M593" i="1"/>
  <c r="N593" i="1"/>
  <c r="O593" i="1"/>
  <c r="M594" i="1"/>
  <c r="N594" i="1"/>
  <c r="O594" i="1"/>
  <c r="M595" i="1"/>
  <c r="N595" i="1"/>
  <c r="O595" i="1"/>
  <c r="M596" i="1"/>
  <c r="N596" i="1"/>
  <c r="O596" i="1"/>
  <c r="M597" i="1"/>
  <c r="N597" i="1"/>
  <c r="O597" i="1"/>
  <c r="M599" i="1"/>
  <c r="N599" i="1"/>
  <c r="O599" i="1"/>
  <c r="M600" i="1"/>
  <c r="N600" i="1"/>
  <c r="O600" i="1"/>
  <c r="M601" i="1"/>
  <c r="N601" i="1"/>
  <c r="O601" i="1"/>
  <c r="M602" i="1"/>
  <c r="N602" i="1"/>
  <c r="O602" i="1"/>
  <c r="M603" i="1"/>
  <c r="N603" i="1"/>
  <c r="O603" i="1"/>
  <c r="M604" i="1"/>
  <c r="N604" i="1"/>
  <c r="O604" i="1"/>
  <c r="M605" i="1"/>
  <c r="N605" i="1"/>
  <c r="O605" i="1"/>
  <c r="M606" i="1"/>
  <c r="N606" i="1"/>
  <c r="O606" i="1"/>
  <c r="M607" i="1"/>
  <c r="N607" i="1"/>
  <c r="O607" i="1"/>
  <c r="M608" i="1"/>
  <c r="N608" i="1"/>
  <c r="O608" i="1"/>
  <c r="M609" i="1"/>
  <c r="N609" i="1"/>
  <c r="O609" i="1"/>
  <c r="M612" i="1"/>
  <c r="N612" i="1"/>
  <c r="O612" i="1"/>
  <c r="M615" i="1"/>
  <c r="N615" i="1"/>
  <c r="O615" i="1"/>
  <c r="M627" i="1"/>
  <c r="N627" i="1"/>
  <c r="O627" i="1"/>
  <c r="M628" i="1"/>
  <c r="N628" i="1"/>
  <c r="O628" i="1"/>
  <c r="M629" i="1"/>
  <c r="N629" i="1"/>
  <c r="O629" i="1"/>
  <c r="M631" i="1"/>
  <c r="N631" i="1"/>
  <c r="O631" i="1"/>
  <c r="M632" i="1"/>
  <c r="N632" i="1"/>
  <c r="O632" i="1"/>
  <c r="M633" i="1"/>
  <c r="N633" i="1"/>
  <c r="O633" i="1"/>
  <c r="M634" i="1"/>
  <c r="N634" i="1"/>
  <c r="O634" i="1"/>
  <c r="M635" i="1"/>
  <c r="N635" i="1"/>
  <c r="O635" i="1"/>
  <c r="M636" i="1"/>
  <c r="N636" i="1"/>
  <c r="O636" i="1"/>
  <c r="M637" i="1"/>
  <c r="N637" i="1"/>
  <c r="O637" i="1"/>
  <c r="M638" i="1"/>
  <c r="N638" i="1"/>
  <c r="O638" i="1"/>
  <c r="M639" i="1"/>
  <c r="N639" i="1"/>
  <c r="O639" i="1"/>
  <c r="M640" i="1"/>
  <c r="N640" i="1"/>
  <c r="O640" i="1"/>
  <c r="M641" i="1"/>
  <c r="N641" i="1"/>
  <c r="O641" i="1"/>
  <c r="M642" i="1"/>
  <c r="N642" i="1"/>
  <c r="O642" i="1"/>
  <c r="M643" i="1"/>
  <c r="N643" i="1"/>
  <c r="O643" i="1"/>
  <c r="M644" i="1"/>
  <c r="N644" i="1"/>
  <c r="O644" i="1"/>
  <c r="M645" i="1"/>
  <c r="N645" i="1"/>
  <c r="O645" i="1"/>
  <c r="M646" i="1"/>
  <c r="N646" i="1"/>
  <c r="O646" i="1"/>
  <c r="M647" i="1"/>
  <c r="N647" i="1"/>
  <c r="O647" i="1"/>
  <c r="M648" i="1"/>
  <c r="N648" i="1"/>
  <c r="O648" i="1"/>
  <c r="M649" i="1"/>
  <c r="N649" i="1"/>
  <c r="O649" i="1"/>
  <c r="M651" i="1"/>
  <c r="N651" i="1"/>
  <c r="O651" i="1"/>
  <c r="M652" i="1"/>
  <c r="N652" i="1"/>
  <c r="O652" i="1"/>
  <c r="M653" i="1"/>
  <c r="N653" i="1"/>
  <c r="O653" i="1"/>
  <c r="M654" i="1"/>
  <c r="N654" i="1"/>
  <c r="O654" i="1"/>
  <c r="M655" i="1"/>
  <c r="N655" i="1"/>
  <c r="O655" i="1"/>
  <c r="M656" i="1"/>
  <c r="N656" i="1"/>
  <c r="O656" i="1"/>
  <c r="M657" i="1"/>
  <c r="N657" i="1"/>
  <c r="O657" i="1"/>
  <c r="M658" i="1"/>
  <c r="N658" i="1"/>
  <c r="O658" i="1"/>
  <c r="M659" i="1"/>
  <c r="N659" i="1"/>
  <c r="O659" i="1"/>
  <c r="M661" i="1"/>
  <c r="N661" i="1"/>
  <c r="O661" i="1"/>
  <c r="M502" i="1"/>
  <c r="N502" i="1"/>
  <c r="O502" i="1"/>
  <c r="M503" i="1"/>
  <c r="N503" i="1"/>
  <c r="O503" i="1"/>
  <c r="M504" i="1"/>
  <c r="N504" i="1"/>
  <c r="O504" i="1"/>
  <c r="M505" i="1"/>
  <c r="N505" i="1"/>
  <c r="O505" i="1"/>
  <c r="M506" i="1"/>
  <c r="N506" i="1"/>
  <c r="O506" i="1"/>
  <c r="M507" i="1"/>
  <c r="N507" i="1"/>
  <c r="O507" i="1"/>
  <c r="M508" i="1"/>
  <c r="N508" i="1"/>
  <c r="O508" i="1"/>
  <c r="M509" i="1"/>
  <c r="N509" i="1"/>
  <c r="O509" i="1"/>
  <c r="M510" i="1"/>
  <c r="N510" i="1"/>
  <c r="O510" i="1"/>
  <c r="M511" i="1"/>
  <c r="N511" i="1"/>
  <c r="O511" i="1"/>
  <c r="M512" i="1"/>
  <c r="N512" i="1"/>
  <c r="O512" i="1"/>
  <c r="M513" i="1"/>
  <c r="N513" i="1"/>
  <c r="O513" i="1"/>
  <c r="M514" i="1"/>
  <c r="N514" i="1"/>
  <c r="O514" i="1"/>
  <c r="J495" i="1"/>
  <c r="K495" i="1"/>
  <c r="I495" i="1"/>
  <c r="J428" i="1"/>
  <c r="K428" i="1"/>
  <c r="I428" i="1"/>
  <c r="M443" i="1"/>
  <c r="N443" i="1"/>
  <c r="O443" i="1"/>
  <c r="M444" i="1"/>
  <c r="N444" i="1"/>
  <c r="O444" i="1"/>
  <c r="M445" i="1"/>
  <c r="N445" i="1"/>
  <c r="O445" i="1"/>
  <c r="M446" i="1"/>
  <c r="N446" i="1"/>
  <c r="O446" i="1"/>
  <c r="M447" i="1"/>
  <c r="N447" i="1"/>
  <c r="O447" i="1"/>
  <c r="M430" i="1"/>
  <c r="N430" i="1"/>
  <c r="O430" i="1"/>
  <c r="M431" i="1"/>
  <c r="N431" i="1"/>
  <c r="O431" i="1"/>
  <c r="M432" i="1"/>
  <c r="N432" i="1"/>
  <c r="O432" i="1"/>
  <c r="M433" i="1"/>
  <c r="N433" i="1"/>
  <c r="O433" i="1"/>
  <c r="M434" i="1"/>
  <c r="N434" i="1"/>
  <c r="O434" i="1"/>
  <c r="M435" i="1"/>
  <c r="N435" i="1"/>
  <c r="O435" i="1"/>
  <c r="M437" i="1"/>
  <c r="N437" i="1"/>
  <c r="O437" i="1"/>
  <c r="M438" i="1"/>
  <c r="N438" i="1"/>
  <c r="O438" i="1"/>
  <c r="M439" i="1"/>
  <c r="N439" i="1"/>
  <c r="O439" i="1"/>
  <c r="M440" i="1"/>
  <c r="N440" i="1"/>
  <c r="O440" i="1"/>
  <c r="M441" i="1"/>
  <c r="N441" i="1"/>
  <c r="O441" i="1"/>
  <c r="M442" i="1"/>
  <c r="N442" i="1"/>
  <c r="O442" i="1"/>
  <c r="M385" i="1"/>
  <c r="N385" i="1"/>
  <c r="O385" i="1"/>
  <c r="M386" i="1"/>
  <c r="N386" i="1"/>
  <c r="O386" i="1"/>
  <c r="M387" i="1"/>
  <c r="N387" i="1"/>
  <c r="O387" i="1"/>
  <c r="M388" i="1"/>
  <c r="N388" i="1"/>
  <c r="O388" i="1"/>
  <c r="M389" i="1"/>
  <c r="N389" i="1"/>
  <c r="O389" i="1"/>
  <c r="M390" i="1"/>
  <c r="N390" i="1"/>
  <c r="O390" i="1"/>
  <c r="M391" i="1"/>
  <c r="N391" i="1"/>
  <c r="O391" i="1"/>
  <c r="M392" i="1"/>
  <c r="N392" i="1"/>
  <c r="O392" i="1"/>
  <c r="M393" i="1"/>
  <c r="N393" i="1"/>
  <c r="O393" i="1"/>
  <c r="M394" i="1"/>
  <c r="N394" i="1"/>
  <c r="O394" i="1"/>
  <c r="M395" i="1"/>
  <c r="N395" i="1"/>
  <c r="O395" i="1"/>
  <c r="M396" i="1"/>
  <c r="N396" i="1"/>
  <c r="O396" i="1"/>
  <c r="M397" i="1"/>
  <c r="N397" i="1"/>
  <c r="O397" i="1"/>
  <c r="M398" i="1"/>
  <c r="N398" i="1"/>
  <c r="O398" i="1"/>
  <c r="M399" i="1"/>
  <c r="N399" i="1"/>
  <c r="O399" i="1"/>
  <c r="M400" i="1"/>
  <c r="N400" i="1"/>
  <c r="O400" i="1"/>
  <c r="M401" i="1"/>
  <c r="N401" i="1"/>
  <c r="O401" i="1"/>
  <c r="M402" i="1"/>
  <c r="N402" i="1"/>
  <c r="O402" i="1"/>
  <c r="M403" i="1"/>
  <c r="N403" i="1"/>
  <c r="O403" i="1"/>
  <c r="M404" i="1"/>
  <c r="N404" i="1"/>
  <c r="O404" i="1"/>
  <c r="M405" i="1"/>
  <c r="N405" i="1"/>
  <c r="O405" i="1"/>
  <c r="M407" i="1"/>
  <c r="N407" i="1"/>
  <c r="O407" i="1"/>
  <c r="M408" i="1"/>
  <c r="N408" i="1"/>
  <c r="O408" i="1"/>
  <c r="M409" i="1"/>
  <c r="N409" i="1"/>
  <c r="O409" i="1"/>
  <c r="M410" i="1"/>
  <c r="N410" i="1"/>
  <c r="O410" i="1"/>
  <c r="M411" i="1"/>
  <c r="N411" i="1"/>
  <c r="O411" i="1"/>
  <c r="M412" i="1"/>
  <c r="N412" i="1"/>
  <c r="O412" i="1"/>
  <c r="M413" i="1"/>
  <c r="N413" i="1"/>
  <c r="O413" i="1"/>
  <c r="M414" i="1"/>
  <c r="N414" i="1"/>
  <c r="O414" i="1"/>
  <c r="M415" i="1"/>
  <c r="N415" i="1"/>
  <c r="O415" i="1"/>
  <c r="M416" i="1"/>
  <c r="N416" i="1"/>
  <c r="O416" i="1"/>
  <c r="M417" i="1"/>
  <c r="N417" i="1"/>
  <c r="O417" i="1"/>
  <c r="M418" i="1"/>
  <c r="N418" i="1"/>
  <c r="O418" i="1"/>
  <c r="M419" i="1"/>
  <c r="N419" i="1"/>
  <c r="O419" i="1"/>
  <c r="M420" i="1"/>
  <c r="N420" i="1"/>
  <c r="O420" i="1"/>
  <c r="M421" i="1"/>
  <c r="N421" i="1"/>
  <c r="O421" i="1"/>
  <c r="M422" i="1"/>
  <c r="N422" i="1"/>
  <c r="O422" i="1"/>
  <c r="M423" i="1"/>
  <c r="N423" i="1"/>
  <c r="O423" i="1"/>
  <c r="M424" i="1"/>
  <c r="N424" i="1"/>
  <c r="O424" i="1"/>
  <c r="M425" i="1"/>
  <c r="N425" i="1"/>
  <c r="O425" i="1"/>
  <c r="M427" i="1"/>
  <c r="N427" i="1"/>
  <c r="O427" i="1"/>
  <c r="M429" i="1"/>
  <c r="N429" i="1"/>
  <c r="O429" i="1"/>
  <c r="M449" i="1"/>
  <c r="N449" i="1"/>
  <c r="O449" i="1"/>
  <c r="M450" i="1"/>
  <c r="N450" i="1"/>
  <c r="O450" i="1"/>
  <c r="M451" i="1"/>
  <c r="N451" i="1"/>
  <c r="O451" i="1"/>
  <c r="M452" i="1"/>
  <c r="N452" i="1"/>
  <c r="O452" i="1"/>
  <c r="M453" i="1"/>
  <c r="N453" i="1"/>
  <c r="O453" i="1"/>
  <c r="M454" i="1"/>
  <c r="N454" i="1"/>
  <c r="O454" i="1"/>
  <c r="M455" i="1"/>
  <c r="N455" i="1"/>
  <c r="O455" i="1"/>
  <c r="M456" i="1"/>
  <c r="N456" i="1"/>
  <c r="O456" i="1"/>
  <c r="M457" i="1"/>
  <c r="N457" i="1"/>
  <c r="O457" i="1"/>
  <c r="M458" i="1"/>
  <c r="N458" i="1"/>
  <c r="O458" i="1"/>
  <c r="M459" i="1"/>
  <c r="N459" i="1"/>
  <c r="O459" i="1"/>
  <c r="M460" i="1"/>
  <c r="N460" i="1"/>
  <c r="O460" i="1"/>
  <c r="M461" i="1"/>
  <c r="N461" i="1"/>
  <c r="O461" i="1"/>
  <c r="M462" i="1"/>
  <c r="N462" i="1"/>
  <c r="O462" i="1"/>
  <c r="M463" i="1"/>
  <c r="N463" i="1"/>
  <c r="O463" i="1"/>
  <c r="M464" i="1"/>
  <c r="N464" i="1"/>
  <c r="O464" i="1"/>
  <c r="M465" i="1"/>
  <c r="N465" i="1"/>
  <c r="O465" i="1"/>
  <c r="M466" i="1"/>
  <c r="N466" i="1"/>
  <c r="O466" i="1"/>
  <c r="M467" i="1"/>
  <c r="N467" i="1"/>
  <c r="O467" i="1"/>
  <c r="M468" i="1"/>
  <c r="N468" i="1"/>
  <c r="O468" i="1"/>
  <c r="M470" i="1"/>
  <c r="N470" i="1"/>
  <c r="O470" i="1"/>
  <c r="M472" i="1"/>
  <c r="N472" i="1"/>
  <c r="O472" i="1"/>
  <c r="M474" i="1"/>
  <c r="N474" i="1"/>
  <c r="O474" i="1"/>
  <c r="M475" i="1"/>
  <c r="N475" i="1"/>
  <c r="O475" i="1"/>
  <c r="M476" i="1"/>
  <c r="N476" i="1"/>
  <c r="O476" i="1"/>
  <c r="M477" i="1"/>
  <c r="N477" i="1"/>
  <c r="O477" i="1"/>
  <c r="M478" i="1"/>
  <c r="N478" i="1"/>
  <c r="O478" i="1"/>
  <c r="M479" i="1"/>
  <c r="N479" i="1"/>
  <c r="O479" i="1"/>
  <c r="M480" i="1"/>
  <c r="N480" i="1"/>
  <c r="O480" i="1"/>
  <c r="M481" i="1"/>
  <c r="N481" i="1"/>
  <c r="O481" i="1"/>
  <c r="M482" i="1"/>
  <c r="N482" i="1"/>
  <c r="O482" i="1"/>
  <c r="M483" i="1"/>
  <c r="N483" i="1"/>
  <c r="O483" i="1"/>
  <c r="M484" i="1"/>
  <c r="N484" i="1"/>
  <c r="O484" i="1"/>
  <c r="M485" i="1"/>
  <c r="N485" i="1"/>
  <c r="O485" i="1"/>
  <c r="M486" i="1"/>
  <c r="N486" i="1"/>
  <c r="O486" i="1"/>
  <c r="M487" i="1"/>
  <c r="N487" i="1"/>
  <c r="O487" i="1"/>
  <c r="M488" i="1"/>
  <c r="N488" i="1"/>
  <c r="O488" i="1"/>
  <c r="M489" i="1"/>
  <c r="N489" i="1"/>
  <c r="O489" i="1"/>
  <c r="M490" i="1"/>
  <c r="N490" i="1"/>
  <c r="O490" i="1"/>
  <c r="M491" i="1"/>
  <c r="N491" i="1"/>
  <c r="O491" i="1"/>
  <c r="M492" i="1"/>
  <c r="N492" i="1"/>
  <c r="O492" i="1"/>
  <c r="M494" i="1"/>
  <c r="N494" i="1"/>
  <c r="O494" i="1"/>
  <c r="M496" i="1"/>
  <c r="N496" i="1"/>
  <c r="O496" i="1"/>
  <c r="M497" i="1"/>
  <c r="N497" i="1"/>
  <c r="O497" i="1"/>
  <c r="M498" i="1"/>
  <c r="N498" i="1"/>
  <c r="O498" i="1"/>
  <c r="M499" i="1"/>
  <c r="N499" i="1"/>
  <c r="O499" i="1"/>
  <c r="M500" i="1"/>
  <c r="N500" i="1"/>
  <c r="O500" i="1"/>
  <c r="M501" i="1"/>
  <c r="N501" i="1"/>
  <c r="O501" i="1"/>
  <c r="M353" i="1"/>
  <c r="N353" i="1"/>
  <c r="O353" i="1"/>
  <c r="M202" i="1"/>
  <c r="N202" i="1"/>
  <c r="O202" i="1"/>
  <c r="J1797" i="1"/>
  <c r="K1797" i="1"/>
  <c r="K1796" i="1" s="1"/>
  <c r="L1797" i="1"/>
  <c r="I1797" i="1"/>
  <c r="I1796" i="1" s="1"/>
  <c r="K16" i="1"/>
  <c r="U107" i="1"/>
  <c r="L16" i="1"/>
  <c r="U16" i="1" s="1"/>
  <c r="U88" i="1"/>
  <c r="M1035" i="1"/>
  <c r="N1035" i="1"/>
  <c r="O1035" i="1"/>
  <c r="M1036" i="1"/>
  <c r="N1036" i="1"/>
  <c r="O1036" i="1"/>
  <c r="M1037" i="1"/>
  <c r="N1037" i="1"/>
  <c r="O1037" i="1"/>
  <c r="M1038" i="1"/>
  <c r="N1038" i="1"/>
  <c r="O1038" i="1"/>
  <c r="M1039" i="1"/>
  <c r="N1039" i="1"/>
  <c r="O1039" i="1"/>
  <c r="M1040" i="1"/>
  <c r="N1040" i="1"/>
  <c r="O1040" i="1"/>
  <c r="M1041" i="1"/>
  <c r="N1041" i="1"/>
  <c r="O1041" i="1"/>
  <c r="M1042" i="1"/>
  <c r="N1042" i="1"/>
  <c r="O1042" i="1"/>
  <c r="M1043" i="1"/>
  <c r="N1043" i="1"/>
  <c r="O1043" i="1"/>
  <c r="M1044" i="1"/>
  <c r="N1044" i="1"/>
  <c r="O1044" i="1"/>
  <c r="M1045" i="1"/>
  <c r="N1045" i="1"/>
  <c r="O1045" i="1"/>
  <c r="M1046" i="1"/>
  <c r="N1046" i="1"/>
  <c r="O1046" i="1"/>
  <c r="M1047" i="1"/>
  <c r="N1047" i="1"/>
  <c r="O1047" i="1"/>
  <c r="M1048" i="1"/>
  <c r="N1048" i="1"/>
  <c r="O1048" i="1"/>
  <c r="M1049" i="1"/>
  <c r="N1049" i="1"/>
  <c r="O1049" i="1"/>
  <c r="M1050" i="1"/>
  <c r="N1050" i="1"/>
  <c r="O1050" i="1"/>
  <c r="M1051" i="1"/>
  <c r="N1051" i="1"/>
  <c r="O1051" i="1"/>
  <c r="M1052" i="1"/>
  <c r="N1052" i="1"/>
  <c r="O1052" i="1"/>
  <c r="M1053" i="1"/>
  <c r="N1053" i="1"/>
  <c r="O1053" i="1"/>
  <c r="M1054" i="1"/>
  <c r="N1054" i="1"/>
  <c r="O1054" i="1"/>
  <c r="M1055" i="1"/>
  <c r="N1055" i="1"/>
  <c r="O1055" i="1"/>
  <c r="M1056" i="1"/>
  <c r="N1056" i="1"/>
  <c r="O1056" i="1"/>
  <c r="M1057" i="1"/>
  <c r="N1057" i="1"/>
  <c r="O1057" i="1"/>
  <c r="M1058" i="1"/>
  <c r="N1058" i="1"/>
  <c r="O1058" i="1"/>
  <c r="M1059" i="1"/>
  <c r="N1059" i="1"/>
  <c r="O1059" i="1"/>
  <c r="M1060" i="1"/>
  <c r="N1060" i="1"/>
  <c r="O1060" i="1"/>
  <c r="M1061" i="1"/>
  <c r="N1061" i="1"/>
  <c r="O1061" i="1"/>
  <c r="M1062" i="1"/>
  <c r="N1062" i="1"/>
  <c r="O1062" i="1"/>
  <c r="M1063" i="1"/>
  <c r="N1063" i="1"/>
  <c r="O1063" i="1"/>
  <c r="M1066" i="1"/>
  <c r="N1066" i="1"/>
  <c r="O1066" i="1"/>
  <c r="M1071" i="1"/>
  <c r="N1071" i="1"/>
  <c r="O1071" i="1"/>
  <c r="M1369" i="1"/>
  <c r="N1369" i="1"/>
  <c r="O1369" i="1"/>
  <c r="M1365" i="1"/>
  <c r="N1365" i="1"/>
  <c r="O1365" i="1"/>
  <c r="M1366" i="1"/>
  <c r="N1366" i="1"/>
  <c r="O1366" i="1"/>
  <c r="M1367" i="1"/>
  <c r="N1367" i="1"/>
  <c r="O1367" i="1"/>
  <c r="I1260" i="1"/>
  <c r="I1259" i="1" s="1"/>
  <c r="J1260" i="1"/>
  <c r="J1259" i="1" s="1"/>
  <c r="K1260" i="1"/>
  <c r="I921" i="1"/>
  <c r="L921" i="1"/>
  <c r="J921" i="1"/>
  <c r="K921" i="1"/>
  <c r="I917" i="1"/>
  <c r="J917" i="1"/>
  <c r="I913" i="1"/>
  <c r="J913" i="1"/>
  <c r="L913" i="1"/>
  <c r="K913" i="1"/>
  <c r="I909" i="1"/>
  <c r="J909" i="1"/>
  <c r="K909" i="1"/>
  <c r="M898" i="1"/>
  <c r="M899" i="1"/>
  <c r="N899" i="1"/>
  <c r="O899" i="1"/>
  <c r="M900" i="1"/>
  <c r="N900" i="1"/>
  <c r="O900" i="1"/>
  <c r="M902" i="1"/>
  <c r="M903" i="1"/>
  <c r="N903" i="1"/>
  <c r="O903" i="1"/>
  <c r="M904" i="1"/>
  <c r="N904" i="1"/>
  <c r="O904" i="1"/>
  <c r="M906" i="1"/>
  <c r="N906" i="1"/>
  <c r="O906" i="1"/>
  <c r="M907" i="1"/>
  <c r="N907" i="1"/>
  <c r="O907" i="1"/>
  <c r="M908" i="1"/>
  <c r="N908" i="1"/>
  <c r="O908" i="1"/>
  <c r="M910" i="1"/>
  <c r="N910" i="1"/>
  <c r="O910" i="1"/>
  <c r="M911" i="1"/>
  <c r="N911" i="1"/>
  <c r="O911" i="1"/>
  <c r="M912" i="1"/>
  <c r="N912" i="1"/>
  <c r="O912" i="1"/>
  <c r="M914" i="1"/>
  <c r="N914" i="1"/>
  <c r="O914" i="1"/>
  <c r="M915" i="1"/>
  <c r="N915" i="1"/>
  <c r="O915" i="1"/>
  <c r="M916" i="1"/>
  <c r="N916" i="1"/>
  <c r="O916" i="1"/>
  <c r="M919" i="1"/>
  <c r="N919" i="1"/>
  <c r="O919" i="1"/>
  <c r="M920" i="1"/>
  <c r="N920" i="1"/>
  <c r="O920" i="1"/>
  <c r="M922" i="1"/>
  <c r="N922" i="1"/>
  <c r="O922" i="1"/>
  <c r="M923" i="1"/>
  <c r="N923" i="1"/>
  <c r="O923" i="1"/>
  <c r="M924" i="1"/>
  <c r="N924" i="1"/>
  <c r="O924" i="1"/>
  <c r="I905" i="1"/>
  <c r="J905" i="1"/>
  <c r="L905" i="1"/>
  <c r="K905" i="1"/>
  <c r="K901" i="1"/>
  <c r="L901" i="1"/>
  <c r="N902" i="1"/>
  <c r="I901" i="1"/>
  <c r="I897" i="1"/>
  <c r="K897" i="1"/>
  <c r="J897" i="1"/>
  <c r="J1228" i="1"/>
  <c r="K1354" i="1"/>
  <c r="L1228" i="1"/>
  <c r="L2293" i="1"/>
  <c r="U2293" i="1" s="1"/>
  <c r="M2266" i="1"/>
  <c r="I1424" i="1"/>
  <c r="I1423" i="1" s="1"/>
  <c r="J1424" i="1"/>
  <c r="J1423" i="1" s="1"/>
  <c r="K1424" i="1"/>
  <c r="K1423" i="1" s="1"/>
  <c r="O1362" i="1"/>
  <c r="N1362" i="1"/>
  <c r="N1285" i="1"/>
  <c r="O1285" i="1"/>
  <c r="M141" i="1"/>
  <c r="U140" i="1"/>
  <c r="L2007" i="1"/>
  <c r="L2006" i="1" s="1"/>
  <c r="I1364" i="1"/>
  <c r="L1364" i="1"/>
  <c r="J1364" i="1"/>
  <c r="K1364" i="1"/>
  <c r="L2649" i="1"/>
  <c r="O2649" i="1" s="1"/>
  <c r="N2455" i="1"/>
  <c r="I1295" i="1"/>
  <c r="L1295" i="1"/>
  <c r="L1294" i="1" s="1"/>
  <c r="J1295" i="1"/>
  <c r="K1295" i="1"/>
  <c r="K1294" i="1" s="1"/>
  <c r="I1282" i="1"/>
  <c r="I1281" i="1" s="1"/>
  <c r="J1282" i="1"/>
  <c r="K1282" i="1"/>
  <c r="I2170" i="1"/>
  <c r="J2170" i="1"/>
  <c r="J2169" i="1" s="1"/>
  <c r="K2170" i="1"/>
  <c r="K2169" i="1" s="1"/>
  <c r="I2173" i="1"/>
  <c r="I2172" i="1" s="1"/>
  <c r="J2173" i="1"/>
  <c r="J2172" i="1" s="1"/>
  <c r="K2173" i="1"/>
  <c r="K2172" i="1" s="1"/>
  <c r="N2371" i="1"/>
  <c r="N2369" i="1"/>
  <c r="L2331" i="1"/>
  <c r="J2137" i="1"/>
  <c r="J2114" i="1" s="1"/>
  <c r="L2043" i="1"/>
  <c r="L2042" i="1" s="1"/>
  <c r="U2042" i="1" s="1"/>
  <c r="J931" i="1"/>
  <c r="J926" i="1" s="1"/>
  <c r="I2029" i="1"/>
  <c r="I1902" i="1" s="1"/>
  <c r="J2029" i="1"/>
  <c r="J1902" i="1" s="1"/>
  <c r="N1902" i="1" s="1"/>
  <c r="K2029" i="1"/>
  <c r="K1902" i="1" s="1"/>
  <c r="K2028" i="1"/>
  <c r="J2028" i="1"/>
  <c r="I2028" i="1"/>
  <c r="M2028" i="1" s="1"/>
  <c r="K2027" i="1"/>
  <c r="J2027" i="1"/>
  <c r="I2027" i="1"/>
  <c r="I1891" i="1" s="1"/>
  <c r="K2026" i="1"/>
  <c r="J2026" i="1"/>
  <c r="J1888" i="1" s="1"/>
  <c r="I2026" i="1"/>
  <c r="I1888" i="1" s="1"/>
  <c r="M1888" i="1" s="1"/>
  <c r="K2025" i="1"/>
  <c r="K1885" i="1" s="1"/>
  <c r="J2025" i="1"/>
  <c r="J2024" i="1"/>
  <c r="N2024" i="1" s="1"/>
  <c r="L2023" i="1"/>
  <c r="I2025" i="1"/>
  <c r="K2024" i="1"/>
  <c r="O2024" i="1" s="1"/>
  <c r="I2024" i="1"/>
  <c r="I1549" i="1"/>
  <c r="I1548" i="1" s="1"/>
  <c r="J1549" i="1"/>
  <c r="J1548" i="1" s="1"/>
  <c r="K1549" i="1"/>
  <c r="K1548" i="1" s="1"/>
  <c r="I1539" i="1"/>
  <c r="I1538" i="1" s="1"/>
  <c r="J1539" i="1"/>
  <c r="J1538" i="1" s="1"/>
  <c r="K1539" i="1"/>
  <c r="K1538" i="1" s="1"/>
  <c r="M1114" i="1"/>
  <c r="N1114" i="1"/>
  <c r="O1114" i="1"/>
  <c r="L806" i="1"/>
  <c r="U806" i="1" s="1"/>
  <c r="O1458" i="1"/>
  <c r="N1456" i="1"/>
  <c r="M1456" i="1"/>
  <c r="J1374" i="1"/>
  <c r="J1373" i="1" s="1"/>
  <c r="M1261" i="1"/>
  <c r="N1261" i="1"/>
  <c r="O1261" i="1"/>
  <c r="M1262" i="1"/>
  <c r="N1262" i="1"/>
  <c r="O1262" i="1"/>
  <c r="M1263" i="1"/>
  <c r="N1263" i="1"/>
  <c r="O1263" i="1"/>
  <c r="I1709" i="1"/>
  <c r="I1708" i="1" s="1"/>
  <c r="I1707" i="1" s="1"/>
  <c r="J1709" i="1"/>
  <c r="K1709" i="1"/>
  <c r="K1708" i="1" s="1"/>
  <c r="K1707" i="1" s="1"/>
  <c r="L1709" i="1"/>
  <c r="U1709" i="1" s="1"/>
  <c r="L2038" i="1"/>
  <c r="U2038" i="1" s="1"/>
  <c r="L2032" i="1"/>
  <c r="L1189" i="1"/>
  <c r="U1189" i="1" s="1"/>
  <c r="L1212" i="1"/>
  <c r="L2586" i="1"/>
  <c r="U2586" i="1" s="1"/>
  <c r="U1491" i="1"/>
  <c r="U1497" i="1"/>
  <c r="U1502" i="1"/>
  <c r="L1065" i="1"/>
  <c r="L1064" i="1" s="1"/>
  <c r="O1064" i="1" s="1"/>
  <c r="L2703" i="1"/>
  <c r="L2702" i="1"/>
  <c r="L2178" i="1"/>
  <c r="L1591" i="1"/>
  <c r="L1034" i="1"/>
  <c r="L1033" i="1" s="1"/>
  <c r="L675" i="1"/>
  <c r="L674" i="1" s="1"/>
  <c r="U674" i="1" s="1"/>
  <c r="U571" i="1"/>
  <c r="U572" i="1"/>
  <c r="U574" i="1"/>
  <c r="U575" i="1"/>
  <c r="U576" i="1"/>
  <c r="U579" i="1"/>
  <c r="U580" i="1"/>
  <c r="I581" i="1"/>
  <c r="J581" i="1"/>
  <c r="K581" i="1"/>
  <c r="L581" i="1"/>
  <c r="U582" i="1"/>
  <c r="U583" i="1"/>
  <c r="U584" i="1"/>
  <c r="U586" i="1"/>
  <c r="U587" i="1"/>
  <c r="U588" i="1"/>
  <c r="U589" i="1"/>
  <c r="U591" i="1"/>
  <c r="L536" i="1"/>
  <c r="L495" i="1"/>
  <c r="L428" i="1"/>
  <c r="U428" i="1" s="1"/>
  <c r="L1539" i="1"/>
  <c r="L1538" i="1" s="1"/>
  <c r="L1453" i="1"/>
  <c r="L1647" i="1"/>
  <c r="L2250" i="1"/>
  <c r="L2173" i="1"/>
  <c r="L2172" i="1" s="1"/>
  <c r="L2170" i="1"/>
  <c r="L2169" i="1" s="1"/>
  <c r="K2033" i="1"/>
  <c r="J2033" i="1"/>
  <c r="I2033" i="1"/>
  <c r="M2033" i="1" s="1"/>
  <c r="I2035" i="1"/>
  <c r="J2035" i="1"/>
  <c r="K2035" i="1"/>
  <c r="K2034" i="1" s="1"/>
  <c r="I2037" i="1"/>
  <c r="J2037" i="1"/>
  <c r="N2037" i="1" s="1"/>
  <c r="K2037" i="1"/>
  <c r="I2039" i="1"/>
  <c r="J2039" i="1"/>
  <c r="J2038" i="1" s="1"/>
  <c r="K2039" i="1"/>
  <c r="J1802" i="1"/>
  <c r="J1801" i="1" s="1"/>
  <c r="K1802" i="1"/>
  <c r="K1801" i="1" s="1"/>
  <c r="L1802" i="1"/>
  <c r="I1398" i="1"/>
  <c r="J1398" i="1"/>
  <c r="J1397" i="1" s="1"/>
  <c r="K1398" i="1"/>
  <c r="K1397" i="1" s="1"/>
  <c r="L1398" i="1"/>
  <c r="I1395" i="1"/>
  <c r="I1394" i="1" s="1"/>
  <c r="J1395" i="1"/>
  <c r="J1394" i="1" s="1"/>
  <c r="K1395" i="1"/>
  <c r="L1395" i="1"/>
  <c r="I1380" i="1"/>
  <c r="I1379" i="1" s="1"/>
  <c r="J1380" i="1"/>
  <c r="K1380" i="1"/>
  <c r="K1379" i="1" s="1"/>
  <c r="L1380" i="1"/>
  <c r="I1374" i="1"/>
  <c r="I1373" i="1" s="1"/>
  <c r="L1368" i="1"/>
  <c r="K1368" i="1"/>
  <c r="J1368" i="1"/>
  <c r="I1368" i="1"/>
  <c r="N1357" i="1"/>
  <c r="N1363" i="1"/>
  <c r="I1340" i="1"/>
  <c r="I1339" i="1" s="1"/>
  <c r="J1340" i="1"/>
  <c r="J1339" i="1" s="1"/>
  <c r="K1340" i="1"/>
  <c r="K1339" i="1" s="1"/>
  <c r="L1340" i="1"/>
  <c r="L1339" i="1" s="1"/>
  <c r="L1284" i="1"/>
  <c r="L1282" i="1"/>
  <c r="L1281" i="1" s="1"/>
  <c r="N1243" i="1"/>
  <c r="M1026" i="1"/>
  <c r="N1026" i="1"/>
  <c r="O1026" i="1"/>
  <c r="L1025" i="1"/>
  <c r="L917" i="1"/>
  <c r="L909" i="1"/>
  <c r="L897" i="1"/>
  <c r="J2504" i="1"/>
  <c r="J2503" i="1" s="1"/>
  <c r="K2504" i="1"/>
  <c r="I2504" i="1"/>
  <c r="I2503" i="1" s="1"/>
  <c r="L2504" i="1"/>
  <c r="U2504" i="1" s="1"/>
  <c r="L2571" i="1"/>
  <c r="L2592" i="1"/>
  <c r="L1260" i="1"/>
  <c r="J2250" i="1"/>
  <c r="M2251" i="1"/>
  <c r="L622" i="1"/>
  <c r="L621" i="1" s="1"/>
  <c r="J1843" i="1"/>
  <c r="N1843" i="1" s="1"/>
  <c r="I1843" i="1"/>
  <c r="M1843" i="1" s="1"/>
  <c r="L1842" i="1"/>
  <c r="L1841" i="1" s="1"/>
  <c r="L889" i="1"/>
  <c r="I168" i="1"/>
  <c r="I167" i="1" s="1"/>
  <c r="I193" i="1"/>
  <c r="I213" i="1"/>
  <c r="I234" i="1"/>
  <c r="I296" i="1"/>
  <c r="I348" i="1"/>
  <c r="I383" i="1"/>
  <c r="I406" i="1"/>
  <c r="I448" i="1"/>
  <c r="I473" i="1"/>
  <c r="I561" i="1"/>
  <c r="I611" i="1"/>
  <c r="I614" i="1"/>
  <c r="I613" i="1" s="1"/>
  <c r="I626" i="1"/>
  <c r="I675" i="1"/>
  <c r="I674" i="1" s="1"/>
  <c r="I695" i="1"/>
  <c r="I699" i="1"/>
  <c r="I698" i="1" s="1"/>
  <c r="I723" i="1"/>
  <c r="I726" i="1"/>
  <c r="M726" i="1" s="1"/>
  <c r="I734" i="1"/>
  <c r="I739" i="1"/>
  <c r="M739" i="1" s="1"/>
  <c r="I742" i="1"/>
  <c r="I746" i="1"/>
  <c r="I745" i="1" s="1"/>
  <c r="I744" i="1" s="1"/>
  <c r="I752" i="1"/>
  <c r="I751" i="1" s="1"/>
  <c r="I754" i="1"/>
  <c r="I753" i="1" s="1"/>
  <c r="I868" i="1"/>
  <c r="I867" i="1" s="1"/>
  <c r="I871" i="1"/>
  <c r="I870" i="1" s="1"/>
  <c r="I894" i="1"/>
  <c r="I1025" i="1"/>
  <c r="I1024" i="1" s="1"/>
  <c r="I1029" i="1"/>
  <c r="I1028" i="1" s="1"/>
  <c r="I1027" i="1" s="1"/>
  <c r="I1097" i="1"/>
  <c r="I1096" i="1" s="1"/>
  <c r="I1104" i="1"/>
  <c r="I1103" i="1" s="1"/>
  <c r="I1127" i="1"/>
  <c r="I1126" i="1" s="1"/>
  <c r="I1132" i="1"/>
  <c r="I1161" i="1"/>
  <c r="I1160" i="1" s="1"/>
  <c r="I1159" i="1" s="1"/>
  <c r="I1158" i="1" s="1"/>
  <c r="I1252" i="1"/>
  <c r="M1252" i="1" s="1"/>
  <c r="I1254" i="1"/>
  <c r="I1253" i="1" s="1"/>
  <c r="I1257" i="1"/>
  <c r="I1266" i="1"/>
  <c r="I1265" i="1" s="1"/>
  <c r="I1271" i="1"/>
  <c r="I1270" i="1" s="1"/>
  <c r="I1279" i="1"/>
  <c r="I1300" i="1"/>
  <c r="I1299" i="1" s="1"/>
  <c r="I1326" i="1"/>
  <c r="I1329" i="1"/>
  <c r="I1328" i="1" s="1"/>
  <c r="I1333" i="1"/>
  <c r="I1332" i="1" s="1"/>
  <c r="I1337" i="1"/>
  <c r="I1336" i="1" s="1"/>
  <c r="I1348" i="1"/>
  <c r="I1347" i="1" s="1"/>
  <c r="I1351" i="1"/>
  <c r="I1371" i="1"/>
  <c r="I1370" i="1" s="1"/>
  <c r="I1386" i="1"/>
  <c r="I1385" i="1" s="1"/>
  <c r="I1431" i="1"/>
  <c r="I1430" i="1" s="1"/>
  <c r="I1437" i="1"/>
  <c r="I1436" i="1" s="1"/>
  <c r="I1435" i="1" s="1"/>
  <c r="I1447" i="1"/>
  <c r="I1446" i="1" s="1"/>
  <c r="I1465" i="1"/>
  <c r="I1226" i="1"/>
  <c r="I1471" i="1"/>
  <c r="I1474" i="1"/>
  <c r="I1473" i="1" s="1"/>
  <c r="I1510" i="1"/>
  <c r="I1515" i="1"/>
  <c r="I1514" i="1" s="1"/>
  <c r="I1616" i="1"/>
  <c r="I1624" i="1"/>
  <c r="I1750" i="1"/>
  <c r="I1749" i="1" s="1"/>
  <c r="I1748" i="1" s="1"/>
  <c r="I1753" i="1"/>
  <c r="I1752" i="1" s="1"/>
  <c r="I1765" i="1"/>
  <c r="I1764" i="1" s="1"/>
  <c r="I1768" i="1"/>
  <c r="I1774" i="1"/>
  <c r="I1773" i="1" s="1"/>
  <c r="I1772" i="1" s="1"/>
  <c r="I1777" i="1"/>
  <c r="I1784" i="1"/>
  <c r="I1788" i="1"/>
  <c r="I1787" i="1" s="1"/>
  <c r="I1792" i="1"/>
  <c r="I1791" i="1" s="1"/>
  <c r="I1790" i="1" s="1"/>
  <c r="I1794" i="1"/>
  <c r="I1793" i="1" s="1"/>
  <c r="I1802" i="1"/>
  <c r="I1801" i="1" s="1"/>
  <c r="I1805" i="1"/>
  <c r="I1804" i="1" s="1"/>
  <c r="I1820" i="1"/>
  <c r="I1825" i="1"/>
  <c r="I1828" i="1"/>
  <c r="I1830" i="1"/>
  <c r="I1834" i="1"/>
  <c r="I1846" i="1"/>
  <c r="I1858" i="1"/>
  <c r="I1857" i="1" s="1"/>
  <c r="I1856" i="1" s="1"/>
  <c r="I1861" i="1"/>
  <c r="I1860" i="1" s="1"/>
  <c r="I1859" i="1" s="1"/>
  <c r="I1926" i="1"/>
  <c r="I1935" i="1"/>
  <c r="I1934" i="1" s="1"/>
  <c r="I1938" i="1"/>
  <c r="I1937" i="1" s="1"/>
  <c r="I1943" i="1"/>
  <c r="I1945" i="1"/>
  <c r="I1947" i="1"/>
  <c r="I1949" i="1"/>
  <c r="I1953" i="1"/>
  <c r="I1956" i="1"/>
  <c r="I1960" i="1"/>
  <c r="I1962" i="1"/>
  <c r="I1964" i="1"/>
  <c r="I1966" i="1"/>
  <c r="I1969" i="1"/>
  <c r="I1973" i="1"/>
  <c r="I1972" i="1" s="1"/>
  <c r="I1971" i="1" s="1"/>
  <c r="I1977" i="1"/>
  <c r="I1976" i="1" s="1"/>
  <c r="I1980" i="1"/>
  <c r="I1983" i="1"/>
  <c r="I1985" i="1"/>
  <c r="I1988" i="1"/>
  <c r="I2004" i="1"/>
  <c r="I2007" i="1"/>
  <c r="I2017" i="1"/>
  <c r="I2016" i="1" s="1"/>
  <c r="I2020" i="1"/>
  <c r="I2019" i="1" s="1"/>
  <c r="I2041" i="1"/>
  <c r="I2043" i="1"/>
  <c r="I2048" i="1"/>
  <c r="I2047" i="1" s="1"/>
  <c r="I2046" i="1" s="1"/>
  <c r="I2066" i="1"/>
  <c r="I2065" i="1" s="1"/>
  <c r="L2066" i="1"/>
  <c r="L2065" i="1" s="1"/>
  <c r="I2070" i="1"/>
  <c r="I2069" i="1" s="1"/>
  <c r="L2070" i="1"/>
  <c r="I2073" i="1"/>
  <c r="I2072" i="1" s="1"/>
  <c r="I2120" i="1"/>
  <c r="I2122" i="1"/>
  <c r="I2124" i="1"/>
  <c r="I2126" i="1"/>
  <c r="I2128" i="1"/>
  <c r="I2130" i="1"/>
  <c r="I2133" i="1"/>
  <c r="I2132" i="1" s="1"/>
  <c r="I2137" i="1"/>
  <c r="I2141" i="1"/>
  <c r="I2143" i="1"/>
  <c r="I2145" i="1"/>
  <c r="I2147" i="1"/>
  <c r="I2149" i="1"/>
  <c r="I2151" i="1"/>
  <c r="I2153" i="1"/>
  <c r="I2156" i="1"/>
  <c r="I2187" i="1"/>
  <c r="I2186" i="1" s="1"/>
  <c r="I2191" i="1"/>
  <c r="I2190" i="1" s="1"/>
  <c r="I2201" i="1"/>
  <c r="M2201" i="1" s="1"/>
  <c r="I2205" i="1"/>
  <c r="M2205" i="1" s="1"/>
  <c r="I2225" i="1"/>
  <c r="I2227" i="1"/>
  <c r="I2229" i="1"/>
  <c r="I2231" i="1"/>
  <c r="I2247" i="1"/>
  <c r="I2246" i="1" s="1"/>
  <c r="I2280" i="1"/>
  <c r="I2293" i="1"/>
  <c r="I2292" i="1" s="1"/>
  <c r="I2319" i="1"/>
  <c r="I2327" i="1"/>
  <c r="I2331" i="1"/>
  <c r="I2330" i="1" s="1"/>
  <c r="I2361" i="1"/>
  <c r="I2360" i="1" s="1"/>
  <c r="I2366" i="1"/>
  <c r="I2365" i="1" s="1"/>
  <c r="I2450" i="1"/>
  <c r="I2449" i="1" s="1"/>
  <c r="I2448" i="1" s="1"/>
  <c r="I2454" i="1"/>
  <c r="I2459" i="1"/>
  <c r="I2464" i="1"/>
  <c r="I2463" i="1" s="1"/>
  <c r="I2467" i="1"/>
  <c r="I2466" i="1" s="1"/>
  <c r="I2470" i="1"/>
  <c r="I2473" i="1"/>
  <c r="I2472" i="1" s="1"/>
  <c r="I2476" i="1"/>
  <c r="I2479" i="1"/>
  <c r="I2478" i="1" s="1"/>
  <c r="I2482" i="1"/>
  <c r="L2482" i="1"/>
  <c r="I2490" i="1"/>
  <c r="I2498" i="1"/>
  <c r="I2497" i="1" s="1"/>
  <c r="I2509" i="1"/>
  <c r="I2513" i="1"/>
  <c r="I2516" i="1"/>
  <c r="I2515" i="1" s="1"/>
  <c r="I2519" i="1"/>
  <c r="I2518" i="1" s="1"/>
  <c r="I2522" i="1"/>
  <c r="I2525" i="1"/>
  <c r="I2528" i="1"/>
  <c r="I2527" i="1" s="1"/>
  <c r="I2531" i="1"/>
  <c r="I2539" i="1"/>
  <c r="I2542" i="1"/>
  <c r="I2547" i="1"/>
  <c r="I2546" i="1" s="1"/>
  <c r="I2552" i="1"/>
  <c r="I2551" i="1" s="1"/>
  <c r="I2555" i="1"/>
  <c r="M2581" i="1"/>
  <c r="I2604" i="1"/>
  <c r="I2603" i="1" s="1"/>
  <c r="I2602" i="1" s="1"/>
  <c r="M2686" i="1"/>
  <c r="J168" i="1"/>
  <c r="J193" i="1"/>
  <c r="J213" i="1"/>
  <c r="J234" i="1"/>
  <c r="J296" i="1"/>
  <c r="J348" i="1"/>
  <c r="J383" i="1"/>
  <c r="J406" i="1"/>
  <c r="J448" i="1"/>
  <c r="J473" i="1"/>
  <c r="J561" i="1"/>
  <c r="J611" i="1"/>
  <c r="J610" i="1" s="1"/>
  <c r="J614" i="1"/>
  <c r="J613" i="1" s="1"/>
  <c r="J626" i="1"/>
  <c r="J650" i="1"/>
  <c r="J675" i="1"/>
  <c r="J695" i="1"/>
  <c r="J699" i="1"/>
  <c r="J698" i="1" s="1"/>
  <c r="J723" i="1"/>
  <c r="J726" i="1"/>
  <c r="N726" i="1" s="1"/>
  <c r="J734" i="1"/>
  <c r="J739" i="1"/>
  <c r="N739" i="1" s="1"/>
  <c r="J742" i="1"/>
  <c r="J746" i="1"/>
  <c r="J745" i="1" s="1"/>
  <c r="J744" i="1" s="1"/>
  <c r="J752" i="1"/>
  <c r="J121" i="1" s="1"/>
  <c r="N121" i="1" s="1"/>
  <c r="J754" i="1"/>
  <c r="J753" i="1" s="1"/>
  <c r="J868" i="1"/>
  <c r="J867" i="1" s="1"/>
  <c r="J871" i="1"/>
  <c r="J870" i="1" s="1"/>
  <c r="J894" i="1"/>
  <c r="J1025" i="1"/>
  <c r="J1024" i="1" s="1"/>
  <c r="J1029" i="1"/>
  <c r="J1028" i="1" s="1"/>
  <c r="J1027" i="1" s="1"/>
  <c r="J1097" i="1"/>
  <c r="J1096" i="1" s="1"/>
  <c r="J1104" i="1"/>
  <c r="J1127" i="1"/>
  <c r="J1126" i="1" s="1"/>
  <c r="J1132" i="1"/>
  <c r="J1131" i="1" s="1"/>
  <c r="J1130" i="1" s="1"/>
  <c r="J1129" i="1" s="1"/>
  <c r="L1132" i="1"/>
  <c r="U1132" i="1" s="1"/>
  <c r="J1161" i="1"/>
  <c r="J1160" i="1" s="1"/>
  <c r="J1159" i="1" s="1"/>
  <c r="J1158" i="1" s="1"/>
  <c r="J1252" i="1"/>
  <c r="J1254" i="1"/>
  <c r="J1253" i="1" s="1"/>
  <c r="J1257" i="1"/>
  <c r="J1256" i="1" s="1"/>
  <c r="J1266" i="1"/>
  <c r="J1265" i="1" s="1"/>
  <c r="J1271" i="1"/>
  <c r="J1270" i="1" s="1"/>
  <c r="J1273" i="1"/>
  <c r="J1279" i="1"/>
  <c r="J1278" i="1" s="1"/>
  <c r="J1300" i="1"/>
  <c r="J1326" i="1"/>
  <c r="J1325" i="1" s="1"/>
  <c r="J1329" i="1"/>
  <c r="J1333" i="1"/>
  <c r="J1332" i="1" s="1"/>
  <c r="J1337" i="1"/>
  <c r="J1348" i="1"/>
  <c r="J1347" i="1" s="1"/>
  <c r="J1351" i="1"/>
  <c r="J1350" i="1" s="1"/>
  <c r="J1371" i="1"/>
  <c r="J1370" i="1" s="1"/>
  <c r="J1437" i="1"/>
  <c r="J1447" i="1"/>
  <c r="J1446" i="1" s="1"/>
  <c r="J1465" i="1"/>
  <c r="J1468" i="1"/>
  <c r="J1467" i="1" s="1"/>
  <c r="J1471" i="1"/>
  <c r="J1474" i="1"/>
  <c r="J1473" i="1" s="1"/>
  <c r="J1510" i="1"/>
  <c r="J1509" i="1" s="1"/>
  <c r="J1508" i="1" s="1"/>
  <c r="J1507" i="1" s="1"/>
  <c r="J1515" i="1"/>
  <c r="J1514" i="1" s="1"/>
  <c r="J1613" i="1"/>
  <c r="J1616" i="1"/>
  <c r="J1615" i="1" s="1"/>
  <c r="J1624" i="1"/>
  <c r="J1750" i="1"/>
  <c r="N1750" i="1" s="1"/>
  <c r="J1753" i="1"/>
  <c r="J1758" i="1"/>
  <c r="N1758" i="1" s="1"/>
  <c r="J1768" i="1"/>
  <c r="N1768" i="1" s="1"/>
  <c r="J1771" i="1"/>
  <c r="J1774" i="1"/>
  <c r="N1774" i="1" s="1"/>
  <c r="J1777" i="1"/>
  <c r="J1776" i="1" s="1"/>
  <c r="J1775" i="1" s="1"/>
  <c r="J1784" i="1"/>
  <c r="J1788" i="1"/>
  <c r="J1792" i="1"/>
  <c r="J1791" i="1" s="1"/>
  <c r="J1794" i="1"/>
  <c r="J1793" i="1" s="1"/>
  <c r="J1805" i="1"/>
  <c r="J1820" i="1"/>
  <c r="J1825" i="1"/>
  <c r="N1825" i="1" s="1"/>
  <c r="J1828" i="1"/>
  <c r="J1827" i="1" s="1"/>
  <c r="J1826" i="1" s="1"/>
  <c r="J1830" i="1"/>
  <c r="J1834" i="1"/>
  <c r="J1846" i="1"/>
  <c r="L1848" i="1"/>
  <c r="O1848" i="1" s="1"/>
  <c r="J1858" i="1"/>
  <c r="J1861" i="1"/>
  <c r="J1860" i="1" s="1"/>
  <c r="J1859" i="1" s="1"/>
  <c r="J1926" i="1"/>
  <c r="J1925" i="1" s="1"/>
  <c r="J1935" i="1"/>
  <c r="J1934" i="1" s="1"/>
  <c r="J1943" i="1"/>
  <c r="J1945" i="1"/>
  <c r="J1947" i="1"/>
  <c r="L1947" i="1"/>
  <c r="U1947" i="1" s="1"/>
  <c r="J1949" i="1"/>
  <c r="J1953" i="1"/>
  <c r="J1952" i="1" s="1"/>
  <c r="J1956" i="1"/>
  <c r="J1960" i="1"/>
  <c r="J1962" i="1"/>
  <c r="J1964" i="1"/>
  <c r="J1966" i="1"/>
  <c r="J1969" i="1"/>
  <c r="J1968" i="1" s="1"/>
  <c r="J1973" i="1"/>
  <c r="J1977" i="1"/>
  <c r="J1976" i="1" s="1"/>
  <c r="J1980" i="1"/>
  <c r="J1983" i="1"/>
  <c r="J1985" i="1"/>
  <c r="J1988" i="1"/>
  <c r="J2004" i="1"/>
  <c r="J2003" i="1" s="1"/>
  <c r="J2007" i="1"/>
  <c r="J2017" i="1"/>
  <c r="J2016" i="1" s="1"/>
  <c r="J2020" i="1"/>
  <c r="J2019" i="1" s="1"/>
  <c r="J2041" i="1"/>
  <c r="J2043" i="1"/>
  <c r="J2048" i="1"/>
  <c r="J2066" i="1"/>
  <c r="J2065" i="1" s="1"/>
  <c r="J2073" i="1"/>
  <c r="J2072" i="1" s="1"/>
  <c r="J2120" i="1"/>
  <c r="J2122" i="1"/>
  <c r="J2124" i="1"/>
  <c r="J2126" i="1"/>
  <c r="J2128" i="1"/>
  <c r="J2130" i="1"/>
  <c r="J2133" i="1"/>
  <c r="J2132" i="1" s="1"/>
  <c r="J2141" i="1"/>
  <c r="J2143" i="1"/>
  <c r="J2145" i="1"/>
  <c r="J2147" i="1"/>
  <c r="J2149" i="1"/>
  <c r="J2151" i="1"/>
  <c r="L2151" i="1"/>
  <c r="J2153" i="1"/>
  <c r="J2156" i="1"/>
  <c r="J2155" i="1" s="1"/>
  <c r="J2183" i="1"/>
  <c r="J2182" i="1" s="1"/>
  <c r="J2191" i="1"/>
  <c r="J2194" i="1"/>
  <c r="J2193" i="1" s="1"/>
  <c r="J2201" i="1"/>
  <c r="N2201" i="1" s="1"/>
  <c r="J2205" i="1"/>
  <c r="N2205" i="1" s="1"/>
  <c r="J2225" i="1"/>
  <c r="J2227" i="1"/>
  <c r="J2229" i="1"/>
  <c r="J2231" i="1"/>
  <c r="J2247" i="1"/>
  <c r="J2280" i="1"/>
  <c r="J2279" i="1" s="1"/>
  <c r="J2319" i="1"/>
  <c r="J2327" i="1"/>
  <c r="J2331" i="1"/>
  <c r="J2330" i="1" s="1"/>
  <c r="J2361" i="1"/>
  <c r="J2381" i="1"/>
  <c r="J2380" i="1" s="1"/>
  <c r="J2379" i="1" s="1"/>
  <c r="J2378" i="1" s="1"/>
  <c r="J2450" i="1"/>
  <c r="J2449" i="1" s="1"/>
  <c r="J2448" i="1" s="1"/>
  <c r="J2459" i="1"/>
  <c r="J2464" i="1"/>
  <c r="J2467" i="1"/>
  <c r="J2466" i="1" s="1"/>
  <c r="J2470" i="1"/>
  <c r="J2469" i="1" s="1"/>
  <c r="J2476" i="1"/>
  <c r="J2475" i="1" s="1"/>
  <c r="J2482" i="1"/>
  <c r="J2481" i="1" s="1"/>
  <c r="J2490" i="1"/>
  <c r="J2489" i="1" s="1"/>
  <c r="J2488" i="1" s="1"/>
  <c r="J2496" i="1"/>
  <c r="J2495" i="1" s="1"/>
  <c r="J2494" i="1" s="1"/>
  <c r="J2498" i="1"/>
  <c r="J2497" i="1" s="1"/>
  <c r="J2509" i="1"/>
  <c r="J2508" i="1" s="1"/>
  <c r="J2513" i="1"/>
  <c r="J2512" i="1" s="1"/>
  <c r="J2516" i="1"/>
  <c r="J2515" i="1" s="1"/>
  <c r="J2519" i="1"/>
  <c r="J2518" i="1" s="1"/>
  <c r="J2522" i="1"/>
  <c r="J2521" i="1" s="1"/>
  <c r="J2525" i="1"/>
  <c r="J2528" i="1"/>
  <c r="J2527" i="1" s="1"/>
  <c r="J2531" i="1"/>
  <c r="J2530" i="1" s="1"/>
  <c r="J2539" i="1"/>
  <c r="J2538" i="1" s="1"/>
  <c r="J2542" i="1"/>
  <c r="J2541" i="1" s="1"/>
  <c r="J2547" i="1"/>
  <c r="J2552" i="1"/>
  <c r="J2555" i="1"/>
  <c r="J2554" i="1" s="1"/>
  <c r="J2604" i="1"/>
  <c r="J2603" i="1" s="1"/>
  <c r="J2602" i="1" s="1"/>
  <c r="K168" i="1"/>
  <c r="K167" i="1" s="1"/>
  <c r="K193" i="1"/>
  <c r="K213" i="1"/>
  <c r="K234" i="1"/>
  <c r="K296" i="1"/>
  <c r="K348" i="1"/>
  <c r="K383" i="1"/>
  <c r="L383" i="1"/>
  <c r="U383" i="1" s="1"/>
  <c r="K406" i="1"/>
  <c r="K448" i="1"/>
  <c r="L448" i="1"/>
  <c r="U448" i="1" s="1"/>
  <c r="K473" i="1"/>
  <c r="K561" i="1"/>
  <c r="K611" i="1"/>
  <c r="K614" i="1"/>
  <c r="K613" i="1" s="1"/>
  <c r="K626" i="1"/>
  <c r="K650" i="1"/>
  <c r="L650" i="1"/>
  <c r="U650" i="1" s="1"/>
  <c r="K675" i="1"/>
  <c r="K695" i="1"/>
  <c r="K694" i="1" s="1"/>
  <c r="K699" i="1"/>
  <c r="K698" i="1" s="1"/>
  <c r="K723" i="1"/>
  <c r="O723" i="1" s="1"/>
  <c r="K726" i="1"/>
  <c r="K95" i="1" s="1"/>
  <c r="O95" i="1" s="1"/>
  <c r="K734" i="1"/>
  <c r="O734" i="1" s="1"/>
  <c r="K739" i="1"/>
  <c r="K742" i="1"/>
  <c r="K746" i="1"/>
  <c r="K745" i="1" s="1"/>
  <c r="K744" i="1" s="1"/>
  <c r="K752" i="1"/>
  <c r="K121" i="1" s="1"/>
  <c r="O121" i="1" s="1"/>
  <c r="K754" i="1"/>
  <c r="K753" i="1" s="1"/>
  <c r="K868" i="1"/>
  <c r="K867" i="1" s="1"/>
  <c r="K871" i="1"/>
  <c r="K870" i="1" s="1"/>
  <c r="K894" i="1"/>
  <c r="K893" i="1" s="1"/>
  <c r="K975" i="1"/>
  <c r="K1025" i="1"/>
  <c r="K1024" i="1" s="1"/>
  <c r="K1029" i="1"/>
  <c r="K1028" i="1" s="1"/>
  <c r="K1027" i="1" s="1"/>
  <c r="K1097" i="1"/>
  <c r="K1096" i="1" s="1"/>
  <c r="K1104" i="1"/>
  <c r="K1103" i="1" s="1"/>
  <c r="K1127" i="1"/>
  <c r="K1126" i="1" s="1"/>
  <c r="K1132" i="1"/>
  <c r="K1161" i="1"/>
  <c r="K1160" i="1" s="1"/>
  <c r="K1159" i="1" s="1"/>
  <c r="K1158" i="1" s="1"/>
  <c r="K1252" i="1"/>
  <c r="K1251" i="1" s="1"/>
  <c r="K1250" i="1" s="1"/>
  <c r="K1254" i="1"/>
  <c r="K1253" i="1" s="1"/>
  <c r="K1257" i="1"/>
  <c r="K1266" i="1"/>
  <c r="K1265" i="1" s="1"/>
  <c r="K1271" i="1"/>
  <c r="K1270" i="1" s="1"/>
  <c r="K1279" i="1"/>
  <c r="K1278" i="1" s="1"/>
  <c r="K1300" i="1"/>
  <c r="K1326" i="1"/>
  <c r="K1325" i="1" s="1"/>
  <c r="K1329" i="1"/>
  <c r="K1328" i="1" s="1"/>
  <c r="L1329" i="1"/>
  <c r="U1329" i="1" s="1"/>
  <c r="K1333" i="1"/>
  <c r="K1332" i="1" s="1"/>
  <c r="K1337" i="1"/>
  <c r="K1336" i="1" s="1"/>
  <c r="K1348" i="1"/>
  <c r="K1351" i="1"/>
  <c r="K1350" i="1" s="1"/>
  <c r="K1371" i="1"/>
  <c r="K1370" i="1" s="1"/>
  <c r="K1431" i="1"/>
  <c r="K1430" i="1" s="1"/>
  <c r="K1437" i="1"/>
  <c r="K1447" i="1"/>
  <c r="K1446" i="1" s="1"/>
  <c r="L1448" i="1"/>
  <c r="K1465" i="1"/>
  <c r="K1464" i="1" s="1"/>
  <c r="K1468" i="1"/>
  <c r="K1467" i="1" s="1"/>
  <c r="K1471" i="1"/>
  <c r="K1470" i="1" s="1"/>
  <c r="K1474" i="1"/>
  <c r="K1510" i="1"/>
  <c r="K1509" i="1" s="1"/>
  <c r="K1508" i="1" s="1"/>
  <c r="K1507" i="1" s="1"/>
  <c r="K1515" i="1"/>
  <c r="K1613" i="1"/>
  <c r="K1612" i="1" s="1"/>
  <c r="K1616" i="1"/>
  <c r="K1624" i="1"/>
  <c r="K1750" i="1"/>
  <c r="K1768" i="1"/>
  <c r="O1768" i="1" s="1"/>
  <c r="K1777" i="1"/>
  <c r="K1776" i="1" s="1"/>
  <c r="K1775" i="1" s="1"/>
  <c r="K1784" i="1"/>
  <c r="O1784" i="1" s="1"/>
  <c r="K1788" i="1"/>
  <c r="K1792" i="1"/>
  <c r="K1791" i="1" s="1"/>
  <c r="K1794" i="1"/>
  <c r="K1805" i="1"/>
  <c r="K1804" i="1" s="1"/>
  <c r="K1820" i="1"/>
  <c r="K1819" i="1" s="1"/>
  <c r="K1825" i="1"/>
  <c r="K1828" i="1"/>
  <c r="K1827" i="1" s="1"/>
  <c r="K1830" i="1"/>
  <c r="K1829" i="1" s="1"/>
  <c r="K1834" i="1"/>
  <c r="K1846" i="1"/>
  <c r="O1846" i="1" s="1"/>
  <c r="K1858" i="1"/>
  <c r="K1857" i="1" s="1"/>
  <c r="K1856" i="1" s="1"/>
  <c r="L1857" i="1"/>
  <c r="K1861" i="1"/>
  <c r="K1860" i="1" s="1"/>
  <c r="K1859" i="1" s="1"/>
  <c r="K1926" i="1"/>
  <c r="K1925" i="1" s="1"/>
  <c r="K1935" i="1"/>
  <c r="K1934" i="1" s="1"/>
  <c r="K1943" i="1"/>
  <c r="L1943" i="1"/>
  <c r="U1943" i="1" s="1"/>
  <c r="K1945" i="1"/>
  <c r="K1947" i="1"/>
  <c r="K1949" i="1"/>
  <c r="K1953" i="1"/>
  <c r="K1952" i="1" s="1"/>
  <c r="K1956" i="1"/>
  <c r="K1955" i="1" s="1"/>
  <c r="K1960" i="1"/>
  <c r="K1962" i="1"/>
  <c r="K1964" i="1"/>
  <c r="K1966" i="1"/>
  <c r="K1969" i="1"/>
  <c r="K1968" i="1" s="1"/>
  <c r="K1973" i="1"/>
  <c r="K1972" i="1" s="1"/>
  <c r="K1971" i="1" s="1"/>
  <c r="K1977" i="1"/>
  <c r="K1976" i="1" s="1"/>
  <c r="K1980" i="1"/>
  <c r="K1979" i="1" s="1"/>
  <c r="K1983" i="1"/>
  <c r="L1983" i="1"/>
  <c r="K1985" i="1"/>
  <c r="K1988" i="1"/>
  <c r="K1987" i="1" s="1"/>
  <c r="K2004" i="1"/>
  <c r="K2007" i="1"/>
  <c r="K2006" i="1" s="1"/>
  <c r="K2017" i="1"/>
  <c r="K2020" i="1"/>
  <c r="K2019" i="1" s="1"/>
  <c r="K2041" i="1"/>
  <c r="K2043" i="1"/>
  <c r="K2042" i="1" s="1"/>
  <c r="K2048" i="1"/>
  <c r="K2066" i="1"/>
  <c r="K2070" i="1"/>
  <c r="K2069" i="1" s="1"/>
  <c r="K2073" i="1"/>
  <c r="K2120" i="1"/>
  <c r="K2122" i="1"/>
  <c r="K2124" i="1"/>
  <c r="K2126" i="1"/>
  <c r="K2128" i="1"/>
  <c r="K2130" i="1"/>
  <c r="K2133" i="1"/>
  <c r="K2132" i="1" s="1"/>
  <c r="K2141" i="1"/>
  <c r="K2143" i="1"/>
  <c r="K2145" i="1"/>
  <c r="L2145" i="1"/>
  <c r="K2147" i="1"/>
  <c r="K2149" i="1"/>
  <c r="L2149" i="1"/>
  <c r="U2149" i="1" s="1"/>
  <c r="K2151" i="1"/>
  <c r="K2153" i="1"/>
  <c r="L2153" i="1"/>
  <c r="K2156" i="1"/>
  <c r="K2155" i="1" s="1"/>
  <c r="K2183" i="1"/>
  <c r="K2182" i="1" s="1"/>
  <c r="K2187" i="1"/>
  <c r="K2186" i="1" s="1"/>
  <c r="K2191" i="1"/>
  <c r="K2190" i="1" s="1"/>
  <c r="K2194" i="1"/>
  <c r="K2193" i="1" s="1"/>
  <c r="K2201" i="1"/>
  <c r="K2205" i="1"/>
  <c r="O2205" i="1" s="1"/>
  <c r="K2225" i="1"/>
  <c r="K2227" i="1"/>
  <c r="K2229" i="1"/>
  <c r="K2231" i="1"/>
  <c r="K2247" i="1"/>
  <c r="K2246" i="1" s="1"/>
  <c r="K2280" i="1"/>
  <c r="K2279" i="1" s="1"/>
  <c r="K2319" i="1"/>
  <c r="K2327" i="1"/>
  <c r="K2361" i="1"/>
  <c r="K2360" i="1" s="1"/>
  <c r="L2361" i="1"/>
  <c r="L2360" i="1" s="1"/>
  <c r="K2381" i="1"/>
  <c r="K2450" i="1"/>
  <c r="K2449" i="1" s="1"/>
  <c r="K2459" i="1"/>
  <c r="K2464" i="1"/>
  <c r="K2463" i="1" s="1"/>
  <c r="K2467" i="1"/>
  <c r="K2470" i="1"/>
  <c r="K2469" i="1" s="1"/>
  <c r="K2476" i="1"/>
  <c r="K2475" i="1" s="1"/>
  <c r="K2479" i="1"/>
  <c r="K2482" i="1"/>
  <c r="K2481" i="1" s="1"/>
  <c r="K2490" i="1"/>
  <c r="K2489" i="1" s="1"/>
  <c r="K2488" i="1" s="1"/>
  <c r="K2487" i="1" s="1"/>
  <c r="K2498" i="1"/>
  <c r="K2509" i="1"/>
  <c r="K2508" i="1" s="1"/>
  <c r="K2513" i="1"/>
  <c r="K2516" i="1"/>
  <c r="K2515" i="1" s="1"/>
  <c r="K2519" i="1"/>
  <c r="K2522" i="1"/>
  <c r="K2521" i="1" s="1"/>
  <c r="K2525" i="1"/>
  <c r="K2528" i="1"/>
  <c r="K2527" i="1" s="1"/>
  <c r="K2531" i="1"/>
  <c r="K2530" i="1" s="1"/>
  <c r="K2539" i="1"/>
  <c r="K2538" i="1" s="1"/>
  <c r="K2542" i="1"/>
  <c r="K2547" i="1"/>
  <c r="K2546" i="1" s="1"/>
  <c r="K2552" i="1"/>
  <c r="K2555" i="1"/>
  <c r="K2554" i="1" s="1"/>
  <c r="K2604" i="1"/>
  <c r="L2635" i="1"/>
  <c r="N2635" i="1" s="1"/>
  <c r="L168" i="1"/>
  <c r="L296" i="1"/>
  <c r="L323" i="1"/>
  <c r="U323" i="1" s="1"/>
  <c r="L348" i="1"/>
  <c r="L406" i="1"/>
  <c r="U406" i="1" s="1"/>
  <c r="L561" i="1"/>
  <c r="L614" i="1"/>
  <c r="L613" i="1" s="1"/>
  <c r="L617" i="1"/>
  <c r="L619" i="1"/>
  <c r="U619" i="1" s="1"/>
  <c r="L626" i="1"/>
  <c r="L692" i="1"/>
  <c r="L691" i="1" s="1"/>
  <c r="U691" i="1" s="1"/>
  <c r="L695" i="1"/>
  <c r="L722" i="1"/>
  <c r="L733" i="1"/>
  <c r="U733" i="1" s="1"/>
  <c r="L751" i="1"/>
  <c r="L750" i="1" s="1"/>
  <c r="U750" i="1" s="1"/>
  <c r="L754" i="1"/>
  <c r="L780" i="1"/>
  <c r="L868" i="1"/>
  <c r="L867" i="1" s="1"/>
  <c r="U867" i="1" s="1"/>
  <c r="L871" i="1"/>
  <c r="U871" i="1" s="1"/>
  <c r="L874" i="1"/>
  <c r="L886" i="1"/>
  <c r="L885" i="1" s="1"/>
  <c r="U885" i="1" s="1"/>
  <c r="L894" i="1"/>
  <c r="U894" i="1" s="1"/>
  <c r="L1029" i="1"/>
  <c r="L1028" i="1" s="1"/>
  <c r="L1097" i="1"/>
  <c r="L1101" i="1"/>
  <c r="L1100" i="1" s="1"/>
  <c r="U1100" i="1" s="1"/>
  <c r="L1104" i="1"/>
  <c r="U1104" i="1" s="1"/>
  <c r="L1127" i="1"/>
  <c r="U1127" i="1" s="1"/>
  <c r="L1161" i="1"/>
  <c r="L1251" i="1"/>
  <c r="L1254" i="1"/>
  <c r="L1253" i="1" s="1"/>
  <c r="L1257" i="1"/>
  <c r="U1257" i="1" s="1"/>
  <c r="L1266" i="1"/>
  <c r="L1279" i="1"/>
  <c r="L1300" i="1"/>
  <c r="L1299" i="1" s="1"/>
  <c r="U1299" i="1" s="1"/>
  <c r="L1326" i="1"/>
  <c r="U1326" i="1" s="1"/>
  <c r="L1333" i="1"/>
  <c r="L1337" i="1"/>
  <c r="U1337" i="1" s="1"/>
  <c r="L1348" i="1"/>
  <c r="U1348" i="1" s="1"/>
  <c r="L1351" i="1"/>
  <c r="L1371" i="1"/>
  <c r="L1437" i="1"/>
  <c r="L1436" i="1" s="1"/>
  <c r="L1435" i="1" s="1"/>
  <c r="L1465" i="1"/>
  <c r="L1468" i="1"/>
  <c r="L1467" i="1" s="1"/>
  <c r="U1467" i="1" s="1"/>
  <c r="L1471" i="1"/>
  <c r="L1474" i="1"/>
  <c r="L1473" i="1" s="1"/>
  <c r="L1515" i="1"/>
  <c r="L1514" i="1" s="1"/>
  <c r="L1624" i="1"/>
  <c r="U1624" i="1" s="1"/>
  <c r="L1722" i="1"/>
  <c r="L1721" i="1" s="1"/>
  <c r="U1721" i="1" s="1"/>
  <c r="L1726" i="1"/>
  <c r="U1726" i="1" s="1"/>
  <c r="L1729" i="1"/>
  <c r="L1733" i="1"/>
  <c r="L1736" i="1"/>
  <c r="L1740" i="1"/>
  <c r="U1740" i="1" s="1"/>
  <c r="L1743" i="1"/>
  <c r="L1746" i="1"/>
  <c r="L1749" i="1"/>
  <c r="L1752" i="1"/>
  <c r="U1752" i="1" s="1"/>
  <c r="L1757" i="1"/>
  <c r="L1760" i="1"/>
  <c r="L1764" i="1"/>
  <c r="L1767" i="1"/>
  <c r="L1766" i="1" s="1"/>
  <c r="U1766" i="1" s="1"/>
  <c r="L1770" i="1"/>
  <c r="L1769" i="1" s="1"/>
  <c r="U1769" i="1" s="1"/>
  <c r="L1773" i="1"/>
  <c r="L1776" i="1"/>
  <c r="L1775" i="1" s="1"/>
  <c r="U1775" i="1" s="1"/>
  <c r="L1788" i="1"/>
  <c r="U1788" i="1" s="1"/>
  <c r="L1791" i="1"/>
  <c r="L1794" i="1"/>
  <c r="U1794" i="1" s="1"/>
  <c r="L1805" i="1"/>
  <c r="L1820" i="1"/>
  <c r="U1820" i="1" s="1"/>
  <c r="L1824" i="1"/>
  <c r="L1827" i="1"/>
  <c r="L1830" i="1"/>
  <c r="L1833" i="1"/>
  <c r="L1832" i="1" s="1"/>
  <c r="U1832" i="1" s="1"/>
  <c r="L1845" i="1"/>
  <c r="L1850" i="1"/>
  <c r="O1850" i="1" s="1"/>
  <c r="L1852" i="1"/>
  <c r="U1852" i="1" s="1"/>
  <c r="L1861" i="1"/>
  <c r="U1861" i="1" s="1"/>
  <c r="L1923" i="1"/>
  <c r="L1926" i="1"/>
  <c r="U1926" i="1" s="1"/>
  <c r="L1935" i="1"/>
  <c r="L1938" i="1"/>
  <c r="L1945" i="1"/>
  <c r="L1949" i="1"/>
  <c r="U1949" i="1" s="1"/>
  <c r="L1953" i="1"/>
  <c r="U1953" i="1" s="1"/>
  <c r="L1956" i="1"/>
  <c r="U1956" i="1" s="1"/>
  <c r="L1960" i="1"/>
  <c r="L1962" i="1"/>
  <c r="U1962" i="1" s="1"/>
  <c r="L1966" i="1"/>
  <c r="L1969" i="1"/>
  <c r="L1968" i="1" s="1"/>
  <c r="U1968" i="1" s="1"/>
  <c r="L1977" i="1"/>
  <c r="U1977" i="1" s="1"/>
  <c r="L1980" i="1"/>
  <c r="L1985" i="1"/>
  <c r="U1985" i="1" s="1"/>
  <c r="L1988" i="1"/>
  <c r="L1987" i="1" s="1"/>
  <c r="U1987" i="1" s="1"/>
  <c r="L2004" i="1"/>
  <c r="U2004" i="1" s="1"/>
  <c r="L2017" i="1"/>
  <c r="U2017" i="1" s="1"/>
  <c r="L2020" i="1"/>
  <c r="L2019" i="1" s="1"/>
  <c r="U2019" i="1" s="1"/>
  <c r="L2034" i="1"/>
  <c r="U2034" i="1" s="1"/>
  <c r="L2036" i="1"/>
  <c r="U2036" i="1" s="1"/>
  <c r="L2040" i="1"/>
  <c r="U2040" i="1" s="1"/>
  <c r="L2048" i="1"/>
  <c r="L2047" i="1" s="1"/>
  <c r="L2073" i="1"/>
  <c r="L2072" i="1" s="1"/>
  <c r="U2072" i="1" s="1"/>
  <c r="L2120" i="1"/>
  <c r="L2122" i="1"/>
  <c r="U2122" i="1" s="1"/>
  <c r="L2124" i="1"/>
  <c r="L2126" i="1"/>
  <c r="L2130" i="1"/>
  <c r="U2130" i="1" s="1"/>
  <c r="L2133" i="1"/>
  <c r="L2141" i="1"/>
  <c r="L2143" i="1"/>
  <c r="L2147" i="1"/>
  <c r="L2156" i="1"/>
  <c r="L2159" i="1"/>
  <c r="U2159" i="1" s="1"/>
  <c r="L2161" i="1"/>
  <c r="O2161" i="1" s="1"/>
  <c r="L2163" i="1"/>
  <c r="L2165" i="1"/>
  <c r="L2167" i="1"/>
  <c r="L2191" i="1"/>
  <c r="L2210" i="1"/>
  <c r="M2210" i="1" s="1"/>
  <c r="L2212" i="1"/>
  <c r="L2214" i="1"/>
  <c r="L2216" i="1"/>
  <c r="L2218" i="1"/>
  <c r="U2218" i="1" s="1"/>
  <c r="L2220" i="1"/>
  <c r="M2220" i="1" s="1"/>
  <c r="L2223" i="1"/>
  <c r="L2225" i="1"/>
  <c r="U2225" i="1" s="1"/>
  <c r="L2227" i="1"/>
  <c r="L2231" i="1"/>
  <c r="U2231" i="1" s="1"/>
  <c r="L2234" i="1"/>
  <c r="L2236" i="1"/>
  <c r="L2238" i="1"/>
  <c r="M2238" i="1" s="1"/>
  <c r="L2240" i="1"/>
  <c r="M2240" i="1" s="1"/>
  <c r="L2242" i="1"/>
  <c r="U2242" i="1" s="1"/>
  <c r="L2244" i="1"/>
  <c r="M2244" i="1" s="1"/>
  <c r="L2247" i="1"/>
  <c r="L2273" i="1"/>
  <c r="L2277" i="1"/>
  <c r="L2276" i="1" s="1"/>
  <c r="U2276" i="1" s="1"/>
  <c r="L2280" i="1"/>
  <c r="L2283" i="1"/>
  <c r="L2306" i="1"/>
  <c r="L2314" i="1"/>
  <c r="U2314" i="1" s="1"/>
  <c r="L2319" i="1"/>
  <c r="U2319" i="1" s="1"/>
  <c r="L2327" i="1"/>
  <c r="U2327" i="1" s="1"/>
  <c r="L2341" i="1"/>
  <c r="L2353" i="1"/>
  <c r="L2366" i="1"/>
  <c r="L2365" i="1" s="1"/>
  <c r="L2450" i="1"/>
  <c r="L2454" i="1"/>
  <c r="L2453" i="1" s="1"/>
  <c r="L2459" i="1"/>
  <c r="L2464" i="1"/>
  <c r="L2463" i="1" s="1"/>
  <c r="U2463" i="1" s="1"/>
  <c r="L2467" i="1"/>
  <c r="L2470" i="1"/>
  <c r="L2473" i="1"/>
  <c r="U2473" i="1" s="1"/>
  <c r="L2476" i="1"/>
  <c r="L2475" i="1" s="1"/>
  <c r="L2479" i="1"/>
  <c r="U2479" i="1" s="1"/>
  <c r="L2490" i="1"/>
  <c r="L2495" i="1"/>
  <c r="L2498" i="1"/>
  <c r="L2501" i="1"/>
  <c r="L2509" i="1"/>
  <c r="U2509" i="1" s="1"/>
  <c r="L2513" i="1"/>
  <c r="L2512" i="1" s="1"/>
  <c r="L2516" i="1"/>
  <c r="L2519" i="1"/>
  <c r="L2522" i="1"/>
  <c r="L2525" i="1"/>
  <c r="L2528" i="1"/>
  <c r="U2528" i="1" s="1"/>
  <c r="L2531" i="1"/>
  <c r="U2531" i="1" s="1"/>
  <c r="L2539" i="1"/>
  <c r="U2539" i="1" s="1"/>
  <c r="L2542" i="1"/>
  <c r="L2541" i="1" s="1"/>
  <c r="U2541" i="1" s="1"/>
  <c r="L2547" i="1"/>
  <c r="U2547" i="1" s="1"/>
  <c r="L2552" i="1"/>
  <c r="L2551" i="1" s="1"/>
  <c r="U2551" i="1" s="1"/>
  <c r="L2555" i="1"/>
  <c r="L2554" i="1" s="1"/>
  <c r="L2558" i="1"/>
  <c r="L2574" i="1"/>
  <c r="L2580" i="1"/>
  <c r="L2579" i="1" s="1"/>
  <c r="N2579" i="1" s="1"/>
  <c r="L2583" i="1"/>
  <c r="U2583" i="1" s="1"/>
  <c r="L2589" i="1"/>
  <c r="U2589" i="1" s="1"/>
  <c r="L2632" i="1"/>
  <c r="L2631" i="1" s="1"/>
  <c r="N2631" i="1" s="1"/>
  <c r="L2638" i="1"/>
  <c r="N2638" i="1" s="1"/>
  <c r="U2641" i="1"/>
  <c r="L2646" i="1"/>
  <c r="U2646" i="1" s="1"/>
  <c r="L2659" i="1"/>
  <c r="L2658" i="1" s="1"/>
  <c r="U2658" i="1" s="1"/>
  <c r="L2662" i="1"/>
  <c r="O2662" i="1" s="1"/>
  <c r="L2681" i="1"/>
  <c r="L2688" i="1"/>
  <c r="L2691" i="1"/>
  <c r="L2694" i="1"/>
  <c r="U1617" i="1"/>
  <c r="K2501" i="1"/>
  <c r="J2501" i="1"/>
  <c r="I650" i="1"/>
  <c r="M650" i="1" s="1"/>
  <c r="M1124" i="1"/>
  <c r="N1124" i="1"/>
  <c r="O1124" i="1"/>
  <c r="M1125" i="1"/>
  <c r="N1125" i="1"/>
  <c r="O1125" i="1"/>
  <c r="I1230" i="1"/>
  <c r="J1230" i="1"/>
  <c r="K1230" i="1"/>
  <c r="L1230" i="1"/>
  <c r="L75" i="1" s="1"/>
  <c r="U75" i="1" s="1"/>
  <c r="J1231" i="1"/>
  <c r="K1231" i="1"/>
  <c r="L1231" i="1"/>
  <c r="U1231" i="1" s="1"/>
  <c r="I1232" i="1"/>
  <c r="J1232" i="1"/>
  <c r="K1232" i="1"/>
  <c r="L1232" i="1"/>
  <c r="U1232" i="1" s="1"/>
  <c r="L2671" i="1"/>
  <c r="U2671" i="1" s="1"/>
  <c r="I1233" i="1"/>
  <c r="I78" i="1" s="1"/>
  <c r="J1233" i="1"/>
  <c r="J78" i="1" s="1"/>
  <c r="K1233" i="1"/>
  <c r="K78" i="1" s="1"/>
  <c r="L1233" i="1"/>
  <c r="U1233" i="1" s="1"/>
  <c r="L2672" i="1"/>
  <c r="U2672" i="1" s="1"/>
  <c r="I1235" i="1"/>
  <c r="I82" i="1" s="1"/>
  <c r="J1235" i="1"/>
  <c r="J82" i="1" s="1"/>
  <c r="K1235" i="1"/>
  <c r="K82" i="1" s="1"/>
  <c r="L1235" i="1"/>
  <c r="U1235" i="1" s="1"/>
  <c r="I1227" i="1"/>
  <c r="J1227" i="1"/>
  <c r="K1227" i="1"/>
  <c r="L1227" i="1"/>
  <c r="I1218" i="1"/>
  <c r="J1218" i="1"/>
  <c r="K1218" i="1"/>
  <c r="L1218" i="1"/>
  <c r="J323" i="1"/>
  <c r="I323" i="1"/>
  <c r="U2590" i="1"/>
  <c r="K1195" i="1"/>
  <c r="L1195" i="1"/>
  <c r="U1195" i="1" s="1"/>
  <c r="U948" i="1"/>
  <c r="K1209" i="1"/>
  <c r="L1209" i="1"/>
  <c r="U1209" i="1" s="1"/>
  <c r="N141" i="1"/>
  <c r="O141" i="1"/>
  <c r="M142" i="1"/>
  <c r="N142" i="1"/>
  <c r="O142" i="1"/>
  <c r="M144" i="1"/>
  <c r="N144" i="1"/>
  <c r="O144" i="1"/>
  <c r="M145" i="1"/>
  <c r="N145" i="1"/>
  <c r="O145" i="1"/>
  <c r="M146" i="1"/>
  <c r="N146" i="1"/>
  <c r="O146" i="1"/>
  <c r="M147" i="1"/>
  <c r="N147" i="1"/>
  <c r="O147" i="1"/>
  <c r="M148" i="1"/>
  <c r="N148" i="1"/>
  <c r="O148" i="1"/>
  <c r="M149" i="1"/>
  <c r="N149" i="1"/>
  <c r="O149" i="1"/>
  <c r="M150" i="1"/>
  <c r="N150" i="1"/>
  <c r="O150" i="1"/>
  <c r="M151" i="1"/>
  <c r="N151" i="1"/>
  <c r="O151" i="1"/>
  <c r="M152" i="1"/>
  <c r="N152" i="1"/>
  <c r="O152" i="1"/>
  <c r="M153" i="1"/>
  <c r="N153" i="1"/>
  <c r="O153" i="1"/>
  <c r="M154" i="1"/>
  <c r="N154" i="1"/>
  <c r="O154" i="1"/>
  <c r="M155" i="1"/>
  <c r="N155" i="1"/>
  <c r="O155" i="1"/>
  <c r="M156" i="1"/>
  <c r="N156" i="1"/>
  <c r="O156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70" i="1"/>
  <c r="N170" i="1"/>
  <c r="O170" i="1"/>
  <c r="M171" i="1"/>
  <c r="N171" i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2" i="1"/>
  <c r="N182" i="1"/>
  <c r="O182" i="1"/>
  <c r="M183" i="1"/>
  <c r="N183" i="1"/>
  <c r="O183" i="1"/>
  <c r="M184" i="1"/>
  <c r="N184" i="1"/>
  <c r="O184" i="1"/>
  <c r="M185" i="1"/>
  <c r="N185" i="1"/>
  <c r="O185" i="1"/>
  <c r="M186" i="1"/>
  <c r="N186" i="1"/>
  <c r="O186" i="1"/>
  <c r="M187" i="1"/>
  <c r="N187" i="1"/>
  <c r="O187" i="1"/>
  <c r="M188" i="1"/>
  <c r="N188" i="1"/>
  <c r="O188" i="1"/>
  <c r="M189" i="1"/>
  <c r="N189" i="1"/>
  <c r="O189" i="1"/>
  <c r="M190" i="1"/>
  <c r="N190" i="1"/>
  <c r="O190" i="1"/>
  <c r="M191" i="1"/>
  <c r="N191" i="1"/>
  <c r="O191" i="1"/>
  <c r="M325" i="1"/>
  <c r="N325" i="1"/>
  <c r="O325" i="1"/>
  <c r="M326" i="1"/>
  <c r="N326" i="1"/>
  <c r="O326" i="1"/>
  <c r="M327" i="1"/>
  <c r="N327" i="1"/>
  <c r="O327" i="1"/>
  <c r="M328" i="1"/>
  <c r="N328" i="1"/>
  <c r="O328" i="1"/>
  <c r="M329" i="1"/>
  <c r="N329" i="1"/>
  <c r="O329" i="1"/>
  <c r="M330" i="1"/>
  <c r="N330" i="1"/>
  <c r="O330" i="1"/>
  <c r="M331" i="1"/>
  <c r="N331" i="1"/>
  <c r="O331" i="1"/>
  <c r="M332" i="1"/>
  <c r="N332" i="1"/>
  <c r="O332" i="1"/>
  <c r="M333" i="1"/>
  <c r="N333" i="1"/>
  <c r="O333" i="1"/>
  <c r="M334" i="1"/>
  <c r="N334" i="1"/>
  <c r="O334" i="1"/>
  <c r="M335" i="1"/>
  <c r="N335" i="1"/>
  <c r="O335" i="1"/>
  <c r="M336" i="1"/>
  <c r="N336" i="1"/>
  <c r="O336" i="1"/>
  <c r="M195" i="1"/>
  <c r="N195" i="1"/>
  <c r="O195" i="1"/>
  <c r="M196" i="1"/>
  <c r="N196" i="1"/>
  <c r="O196" i="1"/>
  <c r="M197" i="1"/>
  <c r="N197" i="1"/>
  <c r="O197" i="1"/>
  <c r="M198" i="1"/>
  <c r="N198" i="1"/>
  <c r="O198" i="1"/>
  <c r="M199" i="1"/>
  <c r="N199" i="1"/>
  <c r="O199" i="1"/>
  <c r="M200" i="1"/>
  <c r="N200" i="1"/>
  <c r="O200" i="1"/>
  <c r="M201" i="1"/>
  <c r="N201" i="1"/>
  <c r="O201" i="1"/>
  <c r="M203" i="1"/>
  <c r="N203" i="1"/>
  <c r="O203" i="1"/>
  <c r="M204" i="1"/>
  <c r="N204" i="1"/>
  <c r="O204" i="1"/>
  <c r="M205" i="1"/>
  <c r="N205" i="1"/>
  <c r="O205" i="1"/>
  <c r="M206" i="1"/>
  <c r="N206" i="1"/>
  <c r="O206" i="1"/>
  <c r="M207" i="1"/>
  <c r="N207" i="1"/>
  <c r="O207" i="1"/>
  <c r="M208" i="1"/>
  <c r="N208" i="1"/>
  <c r="O208" i="1"/>
  <c r="M209" i="1"/>
  <c r="N209" i="1"/>
  <c r="O209" i="1"/>
  <c r="M210" i="1"/>
  <c r="N210" i="1"/>
  <c r="O210" i="1"/>
  <c r="M211" i="1"/>
  <c r="N211" i="1"/>
  <c r="O211" i="1"/>
  <c r="M212" i="1"/>
  <c r="N212" i="1"/>
  <c r="O212" i="1"/>
  <c r="M215" i="1"/>
  <c r="N215" i="1"/>
  <c r="O215" i="1"/>
  <c r="M216" i="1"/>
  <c r="N216" i="1"/>
  <c r="O216" i="1"/>
  <c r="M217" i="1"/>
  <c r="N217" i="1"/>
  <c r="O217" i="1"/>
  <c r="M218" i="1"/>
  <c r="N218" i="1"/>
  <c r="O218" i="1"/>
  <c r="M219" i="1"/>
  <c r="N219" i="1"/>
  <c r="O219" i="1"/>
  <c r="M220" i="1"/>
  <c r="N220" i="1"/>
  <c r="O220" i="1"/>
  <c r="M221" i="1"/>
  <c r="N221" i="1"/>
  <c r="O221" i="1"/>
  <c r="N222" i="1"/>
  <c r="O222" i="1"/>
  <c r="M224" i="1"/>
  <c r="N224" i="1"/>
  <c r="O224" i="1"/>
  <c r="M225" i="1"/>
  <c r="N225" i="1"/>
  <c r="O225" i="1"/>
  <c r="M226" i="1"/>
  <c r="N226" i="1"/>
  <c r="O226" i="1"/>
  <c r="M227" i="1"/>
  <c r="N227" i="1"/>
  <c r="O227" i="1"/>
  <c r="M228" i="1"/>
  <c r="N228" i="1"/>
  <c r="O228" i="1"/>
  <c r="M229" i="1"/>
  <c r="N229" i="1"/>
  <c r="O229" i="1"/>
  <c r="M230" i="1"/>
  <c r="N230" i="1"/>
  <c r="O230" i="1"/>
  <c r="M231" i="1"/>
  <c r="N231" i="1"/>
  <c r="O231" i="1"/>
  <c r="M232" i="1"/>
  <c r="N232" i="1"/>
  <c r="O232" i="1"/>
  <c r="M233" i="1"/>
  <c r="N233" i="1"/>
  <c r="O233" i="1"/>
  <c r="O236" i="1"/>
  <c r="M237" i="1"/>
  <c r="N237" i="1"/>
  <c r="O237" i="1"/>
  <c r="M238" i="1"/>
  <c r="N238" i="1"/>
  <c r="O238" i="1"/>
  <c r="M239" i="1"/>
  <c r="N239" i="1"/>
  <c r="O239" i="1"/>
  <c r="M240" i="1"/>
  <c r="N240" i="1"/>
  <c r="O240" i="1"/>
  <c r="M241" i="1"/>
  <c r="N241" i="1"/>
  <c r="O241" i="1"/>
  <c r="M242" i="1"/>
  <c r="N242" i="1"/>
  <c r="O242" i="1"/>
  <c r="M243" i="1"/>
  <c r="N243" i="1"/>
  <c r="O243" i="1"/>
  <c r="M244" i="1"/>
  <c r="N244" i="1"/>
  <c r="O244" i="1"/>
  <c r="M245" i="1"/>
  <c r="N245" i="1"/>
  <c r="O245" i="1"/>
  <c r="M246" i="1"/>
  <c r="N246" i="1"/>
  <c r="O246" i="1"/>
  <c r="M247" i="1"/>
  <c r="N247" i="1"/>
  <c r="O247" i="1"/>
  <c r="M248" i="1"/>
  <c r="N248" i="1"/>
  <c r="O248" i="1"/>
  <c r="M249" i="1"/>
  <c r="N249" i="1"/>
  <c r="O249" i="1"/>
  <c r="M250" i="1"/>
  <c r="N250" i="1"/>
  <c r="O250" i="1"/>
  <c r="M298" i="1"/>
  <c r="N298" i="1"/>
  <c r="O298" i="1"/>
  <c r="M299" i="1"/>
  <c r="N299" i="1"/>
  <c r="O299" i="1"/>
  <c r="M300" i="1"/>
  <c r="N300" i="1"/>
  <c r="O300" i="1"/>
  <c r="M302" i="1"/>
  <c r="N302" i="1"/>
  <c r="O302" i="1"/>
  <c r="M303" i="1"/>
  <c r="N303" i="1"/>
  <c r="O303" i="1"/>
  <c r="M304" i="1"/>
  <c r="N304" i="1"/>
  <c r="O304" i="1"/>
  <c r="M305" i="1"/>
  <c r="N305" i="1"/>
  <c r="O305" i="1"/>
  <c r="M306" i="1"/>
  <c r="N306" i="1"/>
  <c r="O306" i="1"/>
  <c r="M307" i="1"/>
  <c r="N307" i="1"/>
  <c r="O307" i="1"/>
  <c r="M308" i="1"/>
  <c r="N308" i="1"/>
  <c r="O308" i="1"/>
  <c r="M309" i="1"/>
  <c r="N309" i="1"/>
  <c r="O309" i="1"/>
  <c r="M310" i="1"/>
  <c r="N310" i="1"/>
  <c r="O310" i="1"/>
  <c r="M312" i="1"/>
  <c r="N312" i="1"/>
  <c r="O312" i="1"/>
  <c r="M313" i="1"/>
  <c r="N313" i="1"/>
  <c r="O313" i="1"/>
  <c r="M315" i="1"/>
  <c r="N315" i="1"/>
  <c r="O315" i="1"/>
  <c r="M316" i="1"/>
  <c r="N316" i="1"/>
  <c r="O316" i="1"/>
  <c r="M317" i="1"/>
  <c r="N317" i="1"/>
  <c r="O317" i="1"/>
  <c r="M318" i="1"/>
  <c r="N318" i="1"/>
  <c r="O318" i="1"/>
  <c r="M319" i="1"/>
  <c r="N319" i="1"/>
  <c r="O319" i="1"/>
  <c r="M320" i="1"/>
  <c r="N320" i="1"/>
  <c r="O320" i="1"/>
  <c r="M321" i="1"/>
  <c r="N321" i="1"/>
  <c r="O321" i="1"/>
  <c r="M322" i="1"/>
  <c r="N322" i="1"/>
  <c r="O322" i="1"/>
  <c r="M350" i="1"/>
  <c r="N350" i="1"/>
  <c r="O350" i="1"/>
  <c r="M351" i="1"/>
  <c r="N351" i="1"/>
  <c r="O351" i="1"/>
  <c r="M352" i="1"/>
  <c r="N352" i="1"/>
  <c r="O352" i="1"/>
  <c r="M354" i="1"/>
  <c r="N354" i="1"/>
  <c r="O354" i="1"/>
  <c r="M355" i="1"/>
  <c r="N355" i="1"/>
  <c r="O355" i="1"/>
  <c r="M356" i="1"/>
  <c r="N356" i="1"/>
  <c r="O356" i="1"/>
  <c r="M357" i="1"/>
  <c r="N357" i="1"/>
  <c r="O357" i="1"/>
  <c r="M358" i="1"/>
  <c r="N358" i="1"/>
  <c r="O358" i="1"/>
  <c r="M359" i="1"/>
  <c r="N359" i="1"/>
  <c r="O359" i="1"/>
  <c r="M360" i="1"/>
  <c r="N360" i="1"/>
  <c r="O360" i="1"/>
  <c r="M361" i="1"/>
  <c r="N361" i="1"/>
  <c r="O361" i="1"/>
  <c r="M362" i="1"/>
  <c r="N362" i="1"/>
  <c r="O362" i="1"/>
  <c r="M363" i="1"/>
  <c r="N363" i="1"/>
  <c r="O363" i="1"/>
  <c r="M364" i="1"/>
  <c r="N364" i="1"/>
  <c r="O364" i="1"/>
  <c r="M365" i="1"/>
  <c r="N365" i="1"/>
  <c r="O365" i="1"/>
  <c r="M366" i="1"/>
  <c r="N366" i="1"/>
  <c r="O366" i="1"/>
  <c r="M667" i="1"/>
  <c r="N667" i="1"/>
  <c r="O667" i="1"/>
  <c r="M668" i="1"/>
  <c r="N668" i="1"/>
  <c r="O668" i="1"/>
  <c r="M677" i="1"/>
  <c r="N677" i="1"/>
  <c r="O677" i="1"/>
  <c r="M678" i="1"/>
  <c r="N678" i="1"/>
  <c r="O678" i="1"/>
  <c r="M679" i="1"/>
  <c r="N679" i="1"/>
  <c r="O679" i="1"/>
  <c r="M680" i="1"/>
  <c r="N680" i="1"/>
  <c r="O680" i="1"/>
  <c r="M681" i="1"/>
  <c r="N681" i="1"/>
  <c r="O681" i="1"/>
  <c r="M682" i="1"/>
  <c r="N682" i="1"/>
  <c r="O682" i="1"/>
  <c r="M683" i="1"/>
  <c r="N683" i="1"/>
  <c r="O683" i="1"/>
  <c r="M684" i="1"/>
  <c r="N684" i="1"/>
  <c r="O684" i="1"/>
  <c r="M685" i="1"/>
  <c r="N685" i="1"/>
  <c r="O685" i="1"/>
  <c r="M686" i="1"/>
  <c r="N686" i="1"/>
  <c r="O686" i="1"/>
  <c r="M687" i="1"/>
  <c r="N687" i="1"/>
  <c r="O687" i="1"/>
  <c r="M688" i="1"/>
  <c r="N688" i="1"/>
  <c r="O688" i="1"/>
  <c r="M689" i="1"/>
  <c r="N689" i="1"/>
  <c r="O689" i="1"/>
  <c r="M690" i="1"/>
  <c r="N690" i="1"/>
  <c r="O690" i="1"/>
  <c r="M701" i="1"/>
  <c r="N701" i="1"/>
  <c r="O701" i="1"/>
  <c r="M702" i="1"/>
  <c r="N702" i="1"/>
  <c r="O702" i="1"/>
  <c r="M703" i="1"/>
  <c r="N703" i="1"/>
  <c r="O703" i="1"/>
  <c r="M704" i="1"/>
  <c r="N704" i="1"/>
  <c r="O704" i="1"/>
  <c r="M705" i="1"/>
  <c r="N705" i="1"/>
  <c r="O705" i="1"/>
  <c r="M706" i="1"/>
  <c r="N706" i="1"/>
  <c r="O706" i="1"/>
  <c r="M707" i="1"/>
  <c r="N707" i="1"/>
  <c r="O707" i="1"/>
  <c r="M708" i="1"/>
  <c r="N708" i="1"/>
  <c r="O708" i="1"/>
  <c r="M709" i="1"/>
  <c r="N709" i="1"/>
  <c r="O709" i="1"/>
  <c r="M710" i="1"/>
  <c r="N710" i="1"/>
  <c r="O710" i="1"/>
  <c r="M711" i="1"/>
  <c r="N711" i="1"/>
  <c r="O711" i="1"/>
  <c r="M712" i="1"/>
  <c r="N712" i="1"/>
  <c r="O712" i="1"/>
  <c r="M713" i="1"/>
  <c r="N713" i="1"/>
  <c r="O713" i="1"/>
  <c r="M714" i="1"/>
  <c r="N714" i="1"/>
  <c r="O714" i="1"/>
  <c r="M715" i="1"/>
  <c r="N715" i="1"/>
  <c r="O715" i="1"/>
  <c r="M716" i="1"/>
  <c r="N716" i="1"/>
  <c r="O716" i="1"/>
  <c r="M717" i="1"/>
  <c r="N717" i="1"/>
  <c r="O717" i="1"/>
  <c r="M718" i="1"/>
  <c r="N718" i="1"/>
  <c r="O718" i="1"/>
  <c r="M719" i="1"/>
  <c r="N719" i="1"/>
  <c r="O719" i="1"/>
  <c r="M720" i="1"/>
  <c r="N720" i="1"/>
  <c r="O720" i="1"/>
  <c r="M808" i="1"/>
  <c r="N808" i="1"/>
  <c r="O808" i="1"/>
  <c r="M995" i="1"/>
  <c r="N995" i="1"/>
  <c r="O995" i="1"/>
  <c r="M996" i="1"/>
  <c r="N996" i="1"/>
  <c r="O996" i="1"/>
  <c r="M997" i="1"/>
  <c r="N997" i="1"/>
  <c r="O997" i="1"/>
  <c r="M998" i="1"/>
  <c r="N998" i="1"/>
  <c r="O998" i="1"/>
  <c r="M999" i="1"/>
  <c r="N999" i="1"/>
  <c r="O999" i="1"/>
  <c r="M1000" i="1"/>
  <c r="N1000" i="1"/>
  <c r="O1000" i="1"/>
  <c r="M1001" i="1"/>
  <c r="N1001" i="1"/>
  <c r="O1001" i="1"/>
  <c r="M1002" i="1"/>
  <c r="N1002" i="1"/>
  <c r="O1002" i="1"/>
  <c r="M1003" i="1"/>
  <c r="N1003" i="1"/>
  <c r="O1003" i="1"/>
  <c r="M1004" i="1"/>
  <c r="N1004" i="1"/>
  <c r="O1004" i="1"/>
  <c r="M1005" i="1"/>
  <c r="N1005" i="1"/>
  <c r="O1005" i="1"/>
  <c r="M1006" i="1"/>
  <c r="N1006" i="1"/>
  <c r="O1006" i="1"/>
  <c r="M1007" i="1"/>
  <c r="N1007" i="1"/>
  <c r="O1007" i="1"/>
  <c r="M1008" i="1"/>
  <c r="N1008" i="1"/>
  <c r="O1008" i="1"/>
  <c r="M1009" i="1"/>
  <c r="N1009" i="1"/>
  <c r="O1009" i="1"/>
  <c r="M1010" i="1"/>
  <c r="N1010" i="1"/>
  <c r="O1010" i="1"/>
  <c r="M1011" i="1"/>
  <c r="N1011" i="1"/>
  <c r="O1011" i="1"/>
  <c r="M1012" i="1"/>
  <c r="N1012" i="1"/>
  <c r="O1012" i="1"/>
  <c r="M1013" i="1"/>
  <c r="N1013" i="1"/>
  <c r="O1013" i="1"/>
  <c r="M1014" i="1"/>
  <c r="N1014" i="1"/>
  <c r="O1014" i="1"/>
  <c r="M1015" i="1"/>
  <c r="N1015" i="1"/>
  <c r="O1015" i="1"/>
  <c r="M1016" i="1"/>
  <c r="N1016" i="1"/>
  <c r="O1016" i="1"/>
  <c r="M1017" i="1"/>
  <c r="N1017" i="1"/>
  <c r="O1017" i="1"/>
  <c r="M1018" i="1"/>
  <c r="N1018" i="1"/>
  <c r="O1018" i="1"/>
  <c r="M1019" i="1"/>
  <c r="N1019" i="1"/>
  <c r="O1019" i="1"/>
  <c r="M1020" i="1"/>
  <c r="N1020" i="1"/>
  <c r="O1020" i="1"/>
  <c r="M1022" i="1"/>
  <c r="N1022" i="1"/>
  <c r="O1022" i="1"/>
  <c r="M1023" i="1"/>
  <c r="N1023" i="1"/>
  <c r="O1023" i="1"/>
  <c r="M1072" i="1"/>
  <c r="N1072" i="1"/>
  <c r="O1072" i="1"/>
  <c r="M1073" i="1"/>
  <c r="N1073" i="1"/>
  <c r="O1073" i="1"/>
  <c r="M1074" i="1"/>
  <c r="N1074" i="1"/>
  <c r="O1074" i="1"/>
  <c r="M1075" i="1"/>
  <c r="N1075" i="1"/>
  <c r="O1075" i="1"/>
  <c r="M1076" i="1"/>
  <c r="N1076" i="1"/>
  <c r="O1076" i="1"/>
  <c r="M1077" i="1"/>
  <c r="N1077" i="1"/>
  <c r="O1077" i="1"/>
  <c r="M1078" i="1"/>
  <c r="N1078" i="1"/>
  <c r="O1078" i="1"/>
  <c r="M1079" i="1"/>
  <c r="N1079" i="1"/>
  <c r="O1079" i="1"/>
  <c r="M1080" i="1"/>
  <c r="N1080" i="1"/>
  <c r="O1080" i="1"/>
  <c r="M1081" i="1"/>
  <c r="N1081" i="1"/>
  <c r="O1081" i="1"/>
  <c r="M1082" i="1"/>
  <c r="N1082" i="1"/>
  <c r="O1082" i="1"/>
  <c r="M1083" i="1"/>
  <c r="N1083" i="1"/>
  <c r="O1083" i="1"/>
  <c r="M1084" i="1"/>
  <c r="N1084" i="1"/>
  <c r="O1084" i="1"/>
  <c r="M1085" i="1"/>
  <c r="N1085" i="1"/>
  <c r="O1085" i="1"/>
  <c r="M1086" i="1"/>
  <c r="N1086" i="1"/>
  <c r="O1086" i="1"/>
  <c r="M1087" i="1"/>
  <c r="N1087" i="1"/>
  <c r="O1087" i="1"/>
  <c r="M1088" i="1"/>
  <c r="N1088" i="1"/>
  <c r="O1088" i="1"/>
  <c r="M1089" i="1"/>
  <c r="N1089" i="1"/>
  <c r="O1089" i="1"/>
  <c r="M1090" i="1"/>
  <c r="M1091" i="1"/>
  <c r="N1091" i="1"/>
  <c r="O1091" i="1"/>
  <c r="M1092" i="1"/>
  <c r="N1092" i="1"/>
  <c r="O1092" i="1"/>
  <c r="M1093" i="1"/>
  <c r="N1093" i="1"/>
  <c r="O1093" i="1"/>
  <c r="M1094" i="1"/>
  <c r="N1094" i="1"/>
  <c r="O1094" i="1"/>
  <c r="M1106" i="1"/>
  <c r="N1106" i="1"/>
  <c r="O1106" i="1"/>
  <c r="M1107" i="1"/>
  <c r="N1107" i="1"/>
  <c r="O1107" i="1"/>
  <c r="M1108" i="1"/>
  <c r="N1108" i="1"/>
  <c r="O1108" i="1"/>
  <c r="M1109" i="1"/>
  <c r="N1109" i="1"/>
  <c r="O1109" i="1"/>
  <c r="M1110" i="1"/>
  <c r="N1110" i="1"/>
  <c r="O1110" i="1"/>
  <c r="M1111" i="1"/>
  <c r="N1111" i="1"/>
  <c r="O1111" i="1"/>
  <c r="M1112" i="1"/>
  <c r="N1112" i="1"/>
  <c r="O1112" i="1"/>
  <c r="M1113" i="1"/>
  <c r="N1113" i="1"/>
  <c r="O1113" i="1"/>
  <c r="M1115" i="1"/>
  <c r="N1115" i="1"/>
  <c r="O1115" i="1"/>
  <c r="M1116" i="1"/>
  <c r="N1116" i="1"/>
  <c r="O1116" i="1"/>
  <c r="M1117" i="1"/>
  <c r="N1117" i="1"/>
  <c r="O1117" i="1"/>
  <c r="M1118" i="1"/>
  <c r="N1118" i="1"/>
  <c r="O1118" i="1"/>
  <c r="M1119" i="1"/>
  <c r="N1119" i="1"/>
  <c r="O1119" i="1"/>
  <c r="M1120" i="1"/>
  <c r="N1120" i="1"/>
  <c r="O1120" i="1"/>
  <c r="M1121" i="1"/>
  <c r="N1121" i="1"/>
  <c r="O1121" i="1"/>
  <c r="M1122" i="1"/>
  <c r="N1122" i="1"/>
  <c r="O1122" i="1"/>
  <c r="M1123" i="1"/>
  <c r="N1123" i="1"/>
  <c r="O1123" i="1"/>
  <c r="M1134" i="1"/>
  <c r="N1134" i="1"/>
  <c r="O1134" i="1"/>
  <c r="M1135" i="1"/>
  <c r="N1135" i="1"/>
  <c r="O1135" i="1"/>
  <c r="M1136" i="1"/>
  <c r="N1136" i="1"/>
  <c r="O1136" i="1"/>
  <c r="M1137" i="1"/>
  <c r="N1137" i="1"/>
  <c r="O1137" i="1"/>
  <c r="M1138" i="1"/>
  <c r="N1138" i="1"/>
  <c r="O1138" i="1"/>
  <c r="M1139" i="1"/>
  <c r="N1139" i="1"/>
  <c r="O1139" i="1"/>
  <c r="M1140" i="1"/>
  <c r="N1140" i="1"/>
  <c r="O1140" i="1"/>
  <c r="M1141" i="1"/>
  <c r="N1141" i="1"/>
  <c r="O1141" i="1"/>
  <c r="M1142" i="1"/>
  <c r="N1142" i="1"/>
  <c r="O1142" i="1"/>
  <c r="M1143" i="1"/>
  <c r="N1143" i="1"/>
  <c r="O1143" i="1"/>
  <c r="M1144" i="1"/>
  <c r="N1144" i="1"/>
  <c r="O1144" i="1"/>
  <c r="M1145" i="1"/>
  <c r="N1145" i="1"/>
  <c r="O1145" i="1"/>
  <c r="M1146" i="1"/>
  <c r="N1146" i="1"/>
  <c r="O1146" i="1"/>
  <c r="M1147" i="1"/>
  <c r="N1147" i="1"/>
  <c r="O1147" i="1"/>
  <c r="M1148" i="1"/>
  <c r="N1148" i="1"/>
  <c r="O1148" i="1"/>
  <c r="M1149" i="1"/>
  <c r="N1149" i="1"/>
  <c r="O1149" i="1"/>
  <c r="M1150" i="1"/>
  <c r="N1150" i="1"/>
  <c r="O1150" i="1"/>
  <c r="M1151" i="1"/>
  <c r="N1151" i="1"/>
  <c r="O1151" i="1"/>
  <c r="M1152" i="1"/>
  <c r="N1152" i="1"/>
  <c r="O1152" i="1"/>
  <c r="M1153" i="1"/>
  <c r="N1153" i="1"/>
  <c r="O1153" i="1"/>
  <c r="M1154" i="1"/>
  <c r="N1154" i="1"/>
  <c r="O1154" i="1"/>
  <c r="M1155" i="1"/>
  <c r="N1155" i="1"/>
  <c r="O1155" i="1"/>
  <c r="M1156" i="1"/>
  <c r="N1156" i="1"/>
  <c r="O1156" i="1"/>
  <c r="M1157" i="1"/>
  <c r="N1157" i="1"/>
  <c r="O1157" i="1"/>
  <c r="M1163" i="1"/>
  <c r="N1163" i="1"/>
  <c r="O1163" i="1"/>
  <c r="M1164" i="1"/>
  <c r="N1164" i="1"/>
  <c r="O1164" i="1"/>
  <c r="M1165" i="1"/>
  <c r="N1165" i="1"/>
  <c r="O1165" i="1"/>
  <c r="M1166" i="1"/>
  <c r="N1166" i="1"/>
  <c r="O1166" i="1"/>
  <c r="M1167" i="1"/>
  <c r="N1167" i="1"/>
  <c r="O1167" i="1"/>
  <c r="M1168" i="1"/>
  <c r="N1168" i="1"/>
  <c r="O1168" i="1"/>
  <c r="M1169" i="1"/>
  <c r="N1169" i="1"/>
  <c r="O1169" i="1"/>
  <c r="M1170" i="1"/>
  <c r="N1170" i="1"/>
  <c r="O1170" i="1"/>
  <c r="M1171" i="1"/>
  <c r="N1171" i="1"/>
  <c r="O1171" i="1"/>
  <c r="M1172" i="1"/>
  <c r="N1172" i="1"/>
  <c r="O1172" i="1"/>
  <c r="M1173" i="1"/>
  <c r="N1173" i="1"/>
  <c r="O1173" i="1"/>
  <c r="M1174" i="1"/>
  <c r="N1174" i="1"/>
  <c r="O1174" i="1"/>
  <c r="M1175" i="1"/>
  <c r="N1175" i="1"/>
  <c r="O1175" i="1"/>
  <c r="M1176" i="1"/>
  <c r="N1176" i="1"/>
  <c r="O1176" i="1"/>
  <c r="M1177" i="1"/>
  <c r="N1177" i="1"/>
  <c r="O1177" i="1"/>
  <c r="M1178" i="1"/>
  <c r="N1178" i="1"/>
  <c r="O1178" i="1"/>
  <c r="M1179" i="1"/>
  <c r="N1179" i="1"/>
  <c r="O1179" i="1"/>
  <c r="M1180" i="1"/>
  <c r="N1180" i="1"/>
  <c r="O1180" i="1"/>
  <c r="M1181" i="1"/>
  <c r="N1181" i="1"/>
  <c r="O1181" i="1"/>
  <c r="M1182" i="1"/>
  <c r="N1182" i="1"/>
  <c r="O1182" i="1"/>
  <c r="M1183" i="1"/>
  <c r="N1183" i="1"/>
  <c r="O1183" i="1"/>
  <c r="M1184" i="1"/>
  <c r="N1184" i="1"/>
  <c r="O1184" i="1"/>
  <c r="M1185" i="1"/>
  <c r="N1185" i="1"/>
  <c r="O1185" i="1"/>
  <c r="M1186" i="1"/>
  <c r="N1186" i="1"/>
  <c r="O1186" i="1"/>
  <c r="M1187" i="1"/>
  <c r="N1187" i="1"/>
  <c r="O1187" i="1"/>
  <c r="O1162" i="1"/>
  <c r="N1162" i="1"/>
  <c r="M1162" i="1"/>
  <c r="I1234" i="1"/>
  <c r="J1386" i="1"/>
  <c r="J1385" i="1" s="1"/>
  <c r="I2194" i="1"/>
  <c r="I2193" i="1" s="1"/>
  <c r="U1320" i="1"/>
  <c r="L993" i="1"/>
  <c r="U512" i="1"/>
  <c r="U2663" i="1"/>
  <c r="L1973" i="1"/>
  <c r="L1972" i="1" s="1"/>
  <c r="L1510" i="1"/>
  <c r="L1509" i="1" s="1"/>
  <c r="U1858" i="1"/>
  <c r="U1939" i="1"/>
  <c r="N1280" i="1"/>
  <c r="U1280" i="1"/>
  <c r="U882" i="1"/>
  <c r="U879" i="1"/>
  <c r="U877" i="1"/>
  <c r="U875" i="1"/>
  <c r="M1249" i="1"/>
  <c r="N1249" i="1"/>
  <c r="O1249" i="1"/>
  <c r="N1245" i="1"/>
  <c r="M1361" i="1"/>
  <c r="U1537" i="1"/>
  <c r="U1536" i="1"/>
  <c r="U1535" i="1"/>
  <c r="U1533" i="1"/>
  <c r="U1532" i="1"/>
  <c r="U1531" i="1"/>
  <c r="U1527" i="1"/>
  <c r="U1526" i="1"/>
  <c r="U1523" i="1"/>
  <c r="U1521" i="1"/>
  <c r="U1520" i="1"/>
  <c r="U1519" i="1"/>
  <c r="U1518" i="1"/>
  <c r="U1517" i="1"/>
  <c r="U1516" i="1"/>
  <c r="U1818" i="1"/>
  <c r="U1277" i="1"/>
  <c r="U828" i="1"/>
  <c r="U824" i="1"/>
  <c r="U823" i="1"/>
  <c r="U822" i="1"/>
  <c r="U821" i="1"/>
  <c r="U818" i="1"/>
  <c r="U817" i="1"/>
  <c r="U814" i="1"/>
  <c r="U812" i="1"/>
  <c r="U808" i="1"/>
  <c r="U807" i="1"/>
  <c r="O807" i="1"/>
  <c r="N807" i="1"/>
  <c r="M807" i="1"/>
  <c r="U620" i="1"/>
  <c r="U609" i="1"/>
  <c r="U608" i="1"/>
  <c r="U607" i="1"/>
  <c r="U606" i="1"/>
  <c r="U605" i="1"/>
  <c r="U603" i="1"/>
  <c r="U601" i="1"/>
  <c r="U600" i="1"/>
  <c r="U599" i="1"/>
  <c r="U597" i="1"/>
  <c r="U596" i="1"/>
  <c r="U592" i="1"/>
  <c r="U366" i="1"/>
  <c r="U365" i="1"/>
  <c r="U364" i="1"/>
  <c r="U363" i="1"/>
  <c r="U362" i="1"/>
  <c r="U361" i="1"/>
  <c r="U360" i="1"/>
  <c r="U359" i="1"/>
  <c r="U358" i="1"/>
  <c r="U356" i="1"/>
  <c r="U354" i="1"/>
  <c r="U351" i="1"/>
  <c r="U350" i="1"/>
  <c r="U349" i="1"/>
  <c r="O349" i="1"/>
  <c r="N349" i="1"/>
  <c r="M349" i="1"/>
  <c r="U347" i="1"/>
  <c r="U346" i="1"/>
  <c r="U345" i="1"/>
  <c r="U343" i="1"/>
  <c r="U342" i="1"/>
  <c r="U341" i="1"/>
  <c r="U340" i="1"/>
  <c r="U339" i="1"/>
  <c r="U338" i="1"/>
  <c r="U336" i="1"/>
  <c r="U335" i="1"/>
  <c r="U333" i="1"/>
  <c r="U332" i="1"/>
  <c r="U329" i="1"/>
  <c r="U328" i="1"/>
  <c r="U327" i="1"/>
  <c r="U326" i="1"/>
  <c r="U325" i="1"/>
  <c r="U324" i="1"/>
  <c r="N324" i="1"/>
  <c r="M324" i="1"/>
  <c r="L1199" i="1"/>
  <c r="U1199" i="1" s="1"/>
  <c r="K1199" i="1"/>
  <c r="J1199" i="1"/>
  <c r="I1199" i="1"/>
  <c r="O1242" i="1"/>
  <c r="N1242" i="1"/>
  <c r="M1242" i="1"/>
  <c r="U1991" i="1"/>
  <c r="U1388" i="1"/>
  <c r="U1387" i="1"/>
  <c r="U1321" i="1"/>
  <c r="J1225" i="1"/>
  <c r="L1225" i="1"/>
  <c r="K1225" i="1"/>
  <c r="I1225" i="1"/>
  <c r="U968" i="1"/>
  <c r="U957" i="1"/>
  <c r="U951" i="1"/>
  <c r="U944" i="1"/>
  <c r="U1187" i="1"/>
  <c r="U1186" i="1"/>
  <c r="U1185" i="1"/>
  <c r="U1183" i="1"/>
  <c r="U1182" i="1"/>
  <c r="U1181" i="1"/>
  <c r="U1180" i="1"/>
  <c r="U1178" i="1"/>
  <c r="U1177" i="1"/>
  <c r="U1176" i="1"/>
  <c r="U1175" i="1"/>
  <c r="U1174" i="1"/>
  <c r="U1173" i="1"/>
  <c r="U1172" i="1"/>
  <c r="U1171" i="1"/>
  <c r="U1164" i="1"/>
  <c r="U1162" i="1"/>
  <c r="U1382" i="1"/>
  <c r="L1226" i="1"/>
  <c r="U1226" i="1" s="1"/>
  <c r="U2358" i="1"/>
  <c r="U2356" i="1"/>
  <c r="U2355" i="1"/>
  <c r="U2274" i="1"/>
  <c r="U1855" i="1"/>
  <c r="U1853" i="1"/>
  <c r="U1851" i="1"/>
  <c r="U2275" i="1"/>
  <c r="O1268" i="1"/>
  <c r="N1268" i="1"/>
  <c r="M1268" i="1"/>
  <c r="N1267" i="1"/>
  <c r="U1268" i="1"/>
  <c r="U1267" i="1"/>
  <c r="U1262" i="1"/>
  <c r="O1244" i="1"/>
  <c r="N1244" i="1"/>
  <c r="M1244" i="1"/>
  <c r="O1241" i="1"/>
  <c r="N1241" i="1"/>
  <c r="M1241" i="1"/>
  <c r="O1240" i="1"/>
  <c r="N1240" i="1"/>
  <c r="M1240" i="1"/>
  <c r="O1247" i="1"/>
  <c r="N1247" i="1"/>
  <c r="M1247" i="1"/>
  <c r="O1246" i="1"/>
  <c r="N1246" i="1"/>
  <c r="M1246" i="1"/>
  <c r="U1620" i="1"/>
  <c r="U1625" i="1"/>
  <c r="U1626" i="1"/>
  <c r="U1627" i="1"/>
  <c r="U1628" i="1"/>
  <c r="U1629" i="1"/>
  <c r="U1630" i="1"/>
  <c r="U1632" i="1"/>
  <c r="U1636" i="1"/>
  <c r="U1637" i="1"/>
  <c r="U1640" i="1"/>
  <c r="U1641" i="1"/>
  <c r="U1642" i="1"/>
  <c r="U1643" i="1"/>
  <c r="U1644" i="1"/>
  <c r="U1646" i="1"/>
  <c r="U1680" i="1"/>
  <c r="U1711" i="1"/>
  <c r="U1723" i="1"/>
  <c r="U1727" i="1"/>
  <c r="U1730" i="1"/>
  <c r="U1734" i="1"/>
  <c r="U1737" i="1"/>
  <c r="U1741" i="1"/>
  <c r="U1744" i="1"/>
  <c r="U1747" i="1"/>
  <c r="U1750" i="1"/>
  <c r="U1753" i="1"/>
  <c r="U1758" i="1"/>
  <c r="U1761" i="1"/>
  <c r="U1765" i="1"/>
  <c r="U1768" i="1"/>
  <c r="U1771" i="1"/>
  <c r="U1774" i="1"/>
  <c r="U1777" i="1"/>
  <c r="U1781" i="1"/>
  <c r="U1784" i="1"/>
  <c r="U1789" i="1"/>
  <c r="U1792" i="1"/>
  <c r="U1795" i="1"/>
  <c r="U1803" i="1"/>
  <c r="U1806" i="1"/>
  <c r="U1808" i="1"/>
  <c r="U1809" i="1"/>
  <c r="U1810" i="1"/>
  <c r="U1814" i="1"/>
  <c r="U1816" i="1"/>
  <c r="U1822" i="1"/>
  <c r="U1825" i="1"/>
  <c r="U1828" i="1"/>
  <c r="U1831" i="1"/>
  <c r="U1834" i="1"/>
  <c r="U1840" i="1"/>
  <c r="U1846" i="1"/>
  <c r="U1849" i="1"/>
  <c r="U1862" i="1"/>
  <c r="U1863" i="1"/>
  <c r="U1864" i="1"/>
  <c r="U1866" i="1"/>
  <c r="U1867" i="1"/>
  <c r="U1868" i="1"/>
  <c r="U1869" i="1"/>
  <c r="U1874" i="1"/>
  <c r="U1875" i="1"/>
  <c r="U1876" i="1"/>
  <c r="U1877" i="1"/>
  <c r="U1879" i="1"/>
  <c r="U1880" i="1"/>
  <c r="J1208" i="1"/>
  <c r="I1207" i="1"/>
  <c r="I1215" i="1"/>
  <c r="L1215" i="1"/>
  <c r="U1215" i="1" s="1"/>
  <c r="I1193" i="1"/>
  <c r="L1193" i="1"/>
  <c r="U1193" i="1" s="1"/>
  <c r="I1190" i="1"/>
  <c r="L1190" i="1"/>
  <c r="U1190" i="1" s="1"/>
  <c r="U2544" i="1"/>
  <c r="U2543" i="1"/>
  <c r="U2480" i="1"/>
  <c r="U2344" i="1"/>
  <c r="U2343" i="1"/>
  <c r="U2337" i="1"/>
  <c r="U2316" i="1"/>
  <c r="U2245" i="1"/>
  <c r="U2243" i="1"/>
  <c r="U2241" i="1"/>
  <c r="U2239" i="1"/>
  <c r="U2237" i="1"/>
  <c r="U2079" i="1"/>
  <c r="U2078" i="1"/>
  <c r="U2077" i="1"/>
  <c r="U1377" i="1"/>
  <c r="M743" i="1"/>
  <c r="N743" i="1"/>
  <c r="M737" i="1"/>
  <c r="O735" i="1"/>
  <c r="U734" i="1"/>
  <c r="I1212" i="1"/>
  <c r="J1212" i="1"/>
  <c r="K1212" i="1"/>
  <c r="K1210" i="1"/>
  <c r="L1210" i="1"/>
  <c r="U1210" i="1" s="1"/>
  <c r="I1210" i="1"/>
  <c r="L1191" i="1"/>
  <c r="U1191" i="1" s="1"/>
  <c r="L1192" i="1"/>
  <c r="U1192" i="1" s="1"/>
  <c r="L1194" i="1"/>
  <c r="U1194" i="1" s="1"/>
  <c r="L1196" i="1"/>
  <c r="L1197" i="1"/>
  <c r="U1197" i="1" s="1"/>
  <c r="K1197" i="1"/>
  <c r="L1198" i="1"/>
  <c r="U1198" i="1" s="1"/>
  <c r="L1200" i="1"/>
  <c r="L1201" i="1"/>
  <c r="U1201" i="1" s="1"/>
  <c r="L1202" i="1"/>
  <c r="U1202" i="1" s="1"/>
  <c r="L1204" i="1"/>
  <c r="U1204" i="1" s="1"/>
  <c r="K1204" i="1"/>
  <c r="L1205" i="1"/>
  <c r="U1205" i="1" s="1"/>
  <c r="L1208" i="1"/>
  <c r="L1211" i="1"/>
  <c r="L40" i="1" s="1"/>
  <c r="L1213" i="1"/>
  <c r="L1214" i="1"/>
  <c r="U1214" i="1" s="1"/>
  <c r="L1217" i="1"/>
  <c r="L1219" i="1"/>
  <c r="U1219" i="1" s="1"/>
  <c r="L1220" i="1"/>
  <c r="L1223" i="1"/>
  <c r="L1224" i="1"/>
  <c r="U1224" i="1" s="1"/>
  <c r="L1229" i="1"/>
  <c r="K1190" i="1"/>
  <c r="K1191" i="1"/>
  <c r="O1191" i="1" s="1"/>
  <c r="K1192" i="1"/>
  <c r="O1192" i="1" s="1"/>
  <c r="K1193" i="1"/>
  <c r="O1193" i="1" s="1"/>
  <c r="K1194" i="1"/>
  <c r="K1196" i="1"/>
  <c r="K1198" i="1"/>
  <c r="K1200" i="1"/>
  <c r="K1201" i="1"/>
  <c r="K1202" i="1"/>
  <c r="K1205" i="1"/>
  <c r="K1207" i="1"/>
  <c r="K1208" i="1"/>
  <c r="K1211" i="1"/>
  <c r="K40" i="1" s="1"/>
  <c r="K1213" i="1"/>
  <c r="O1213" i="1" s="1"/>
  <c r="K1214" i="1"/>
  <c r="K1219" i="1"/>
  <c r="K1220" i="1"/>
  <c r="K1222" i="1"/>
  <c r="K1223" i="1"/>
  <c r="K1224" i="1"/>
  <c r="K1228" i="1"/>
  <c r="K1229" i="1"/>
  <c r="K1189" i="1"/>
  <c r="J1190" i="1"/>
  <c r="J1191" i="1"/>
  <c r="N1191" i="1" s="1"/>
  <c r="J1192" i="1"/>
  <c r="N1192" i="1" s="1"/>
  <c r="J1193" i="1"/>
  <c r="N1193" i="1" s="1"/>
  <c r="J1194" i="1"/>
  <c r="J1195" i="1"/>
  <c r="J1196" i="1"/>
  <c r="N1196" i="1" s="1"/>
  <c r="J1197" i="1"/>
  <c r="J1198" i="1"/>
  <c r="J1200" i="1"/>
  <c r="J1201" i="1"/>
  <c r="J1202" i="1"/>
  <c r="J1204" i="1"/>
  <c r="J1205" i="1"/>
  <c r="N1205" i="1" s="1"/>
  <c r="J1207" i="1"/>
  <c r="J1209" i="1"/>
  <c r="J1211" i="1"/>
  <c r="J40" i="1" s="1"/>
  <c r="J1213" i="1"/>
  <c r="J1214" i="1"/>
  <c r="J1217" i="1"/>
  <c r="J1219" i="1"/>
  <c r="J1220" i="1"/>
  <c r="J1222" i="1"/>
  <c r="J1223" i="1"/>
  <c r="J1224" i="1"/>
  <c r="J1229" i="1"/>
  <c r="J1189" i="1"/>
  <c r="I1191" i="1"/>
  <c r="I1192" i="1"/>
  <c r="I1194" i="1"/>
  <c r="I1195" i="1"/>
  <c r="I1196" i="1"/>
  <c r="I1197" i="1"/>
  <c r="I1198" i="1"/>
  <c r="I1200" i="1"/>
  <c r="M1200" i="1" s="1"/>
  <c r="I1201" i="1"/>
  <c r="I1202" i="1"/>
  <c r="I1203" i="1"/>
  <c r="I1204" i="1"/>
  <c r="I1205" i="1"/>
  <c r="I1208" i="1"/>
  <c r="I1209" i="1"/>
  <c r="I1211" i="1"/>
  <c r="I40" i="1" s="1"/>
  <c r="I1213" i="1"/>
  <c r="I1214" i="1"/>
  <c r="I1217" i="1"/>
  <c r="I1219" i="1"/>
  <c r="I1220" i="1"/>
  <c r="I1222" i="1"/>
  <c r="I1223" i="1"/>
  <c r="M1223" i="1" s="1"/>
  <c r="I1224" i="1"/>
  <c r="M1224" i="1" s="1"/>
  <c r="I1228" i="1"/>
  <c r="I1229" i="1"/>
  <c r="I1189" i="1"/>
  <c r="U2257" i="1"/>
  <c r="U2291" i="1"/>
  <c r="M1372" i="1"/>
  <c r="N1372" i="1"/>
  <c r="O1372" i="1"/>
  <c r="O1360" i="1"/>
  <c r="N1360" i="1"/>
  <c r="M1360" i="1"/>
  <c r="U2317" i="1"/>
  <c r="U2315" i="1"/>
  <c r="U252" i="1"/>
  <c r="U251" i="1"/>
  <c r="U250" i="1"/>
  <c r="U249" i="1"/>
  <c r="U245" i="1"/>
  <c r="U244" i="1"/>
  <c r="U243" i="1"/>
  <c r="U241" i="1"/>
  <c r="U239" i="1"/>
  <c r="U237" i="1"/>
  <c r="O235" i="1"/>
  <c r="N235" i="1"/>
  <c r="I1216" i="1"/>
  <c r="M1331" i="1"/>
  <c r="N1331" i="1"/>
  <c r="O1331" i="1"/>
  <c r="U2682" i="1"/>
  <c r="U2636" i="1"/>
  <c r="U2639" i="1"/>
  <c r="U2633" i="1"/>
  <c r="U2553" i="1"/>
  <c r="U2550" i="1"/>
  <c r="U2545" i="1"/>
  <c r="U2540" i="1"/>
  <c r="U2205" i="1"/>
  <c r="U2168" i="1"/>
  <c r="U2166" i="1"/>
  <c r="U2164" i="1"/>
  <c r="U2162" i="1"/>
  <c r="U2160" i="1"/>
  <c r="U2154" i="1"/>
  <c r="U2152" i="1"/>
  <c r="U2150" i="1"/>
  <c r="U2148" i="1"/>
  <c r="U2146" i="1"/>
  <c r="U2144" i="1"/>
  <c r="U2142" i="1"/>
  <c r="N140" i="1"/>
  <c r="U141" i="1"/>
  <c r="U142" i="1"/>
  <c r="U144" i="1"/>
  <c r="U145" i="1"/>
  <c r="U146" i="1"/>
  <c r="U149" i="1"/>
  <c r="U150" i="1"/>
  <c r="U152" i="1"/>
  <c r="U155" i="1"/>
  <c r="U156" i="1"/>
  <c r="U158" i="1"/>
  <c r="U159" i="1"/>
  <c r="U160" i="1"/>
  <c r="U161" i="1"/>
  <c r="U162" i="1"/>
  <c r="U163" i="1"/>
  <c r="U164" i="1"/>
  <c r="U165" i="1"/>
  <c r="U166" i="1"/>
  <c r="M169" i="1"/>
  <c r="N169" i="1"/>
  <c r="O169" i="1"/>
  <c r="U169" i="1"/>
  <c r="U171" i="1"/>
  <c r="U174" i="1"/>
  <c r="U176" i="1"/>
  <c r="U179" i="1"/>
  <c r="U181" i="1"/>
  <c r="U182" i="1"/>
  <c r="U184" i="1"/>
  <c r="U185" i="1"/>
  <c r="U186" i="1"/>
  <c r="U189" i="1"/>
  <c r="U190" i="1"/>
  <c r="U191" i="1"/>
  <c r="M194" i="1"/>
  <c r="N194" i="1"/>
  <c r="O194" i="1"/>
  <c r="U194" i="1"/>
  <c r="U195" i="1"/>
  <c r="U196" i="1"/>
  <c r="U197" i="1"/>
  <c r="U198" i="1"/>
  <c r="U199" i="1"/>
  <c r="U201" i="1"/>
  <c r="U203" i="1"/>
  <c r="U204" i="1"/>
  <c r="U206" i="1"/>
  <c r="U207" i="1"/>
  <c r="U209" i="1"/>
  <c r="U211" i="1"/>
  <c r="U212" i="1"/>
  <c r="M214" i="1"/>
  <c r="N214" i="1"/>
  <c r="O214" i="1"/>
  <c r="U214" i="1"/>
  <c r="U215" i="1"/>
  <c r="U216" i="1"/>
  <c r="U217" i="1"/>
  <c r="U219" i="1"/>
  <c r="U224" i="1"/>
  <c r="U225" i="1"/>
  <c r="U230" i="1"/>
  <c r="U231" i="1"/>
  <c r="U232" i="1"/>
  <c r="U233" i="1"/>
  <c r="M297" i="1"/>
  <c r="N297" i="1"/>
  <c r="O297" i="1"/>
  <c r="U297" i="1"/>
  <c r="U298" i="1"/>
  <c r="U299" i="1"/>
  <c r="U300" i="1"/>
  <c r="U302" i="1"/>
  <c r="U303" i="1"/>
  <c r="U304" i="1"/>
  <c r="U306" i="1"/>
  <c r="U307" i="1"/>
  <c r="U310" i="1"/>
  <c r="U312" i="1"/>
  <c r="U315" i="1"/>
  <c r="U316" i="1"/>
  <c r="U317" i="1"/>
  <c r="U318" i="1"/>
  <c r="U321" i="1"/>
  <c r="U322" i="1"/>
  <c r="M384" i="1"/>
  <c r="N384" i="1"/>
  <c r="O384" i="1"/>
  <c r="U384" i="1"/>
  <c r="U385" i="1"/>
  <c r="U386" i="1"/>
  <c r="U387" i="1"/>
  <c r="U388" i="1"/>
  <c r="U389" i="1"/>
  <c r="U391" i="1"/>
  <c r="U392" i="1"/>
  <c r="U394" i="1"/>
  <c r="U395" i="1"/>
  <c r="U396" i="1"/>
  <c r="U397" i="1"/>
  <c r="U398" i="1"/>
  <c r="U399" i="1"/>
  <c r="U400" i="1"/>
  <c r="U401" i="1"/>
  <c r="U402" i="1"/>
  <c r="U403" i="1"/>
  <c r="U404" i="1"/>
  <c r="U405" i="1"/>
  <c r="U407" i="1"/>
  <c r="U408" i="1"/>
  <c r="U409" i="1"/>
  <c r="U410" i="1"/>
  <c r="U411" i="1"/>
  <c r="U412" i="1"/>
  <c r="U414" i="1"/>
  <c r="U418" i="1"/>
  <c r="U420" i="1"/>
  <c r="U421" i="1"/>
  <c r="U422" i="1"/>
  <c r="U423" i="1"/>
  <c r="U424" i="1"/>
  <c r="U425" i="1"/>
  <c r="U426" i="1"/>
  <c r="U427" i="1"/>
  <c r="U429" i="1"/>
  <c r="U430" i="1"/>
  <c r="U431" i="1"/>
  <c r="U441" i="1"/>
  <c r="U442" i="1"/>
  <c r="U443" i="1"/>
  <c r="U445" i="1"/>
  <c r="U449" i="1"/>
  <c r="U450" i="1"/>
  <c r="U451" i="1"/>
  <c r="U452" i="1"/>
  <c r="U453" i="1"/>
  <c r="U454" i="1"/>
  <c r="U457" i="1"/>
  <c r="U460" i="1"/>
  <c r="U461" i="1"/>
  <c r="U464" i="1"/>
  <c r="U465" i="1"/>
  <c r="U466" i="1"/>
  <c r="U468" i="1"/>
  <c r="U470" i="1"/>
  <c r="U471" i="1"/>
  <c r="U472" i="1"/>
  <c r="U474" i="1"/>
  <c r="U475" i="1"/>
  <c r="U476" i="1"/>
  <c r="U477" i="1"/>
  <c r="U478" i="1"/>
  <c r="U479" i="1"/>
  <c r="U481" i="1"/>
  <c r="U485" i="1"/>
  <c r="U486" i="1"/>
  <c r="U487" i="1"/>
  <c r="U488" i="1"/>
  <c r="U489" i="1"/>
  <c r="U490" i="1"/>
  <c r="U492" i="1"/>
  <c r="U494" i="1"/>
  <c r="U496" i="1"/>
  <c r="U497" i="1"/>
  <c r="U498" i="1"/>
  <c r="U499" i="1"/>
  <c r="U500" i="1"/>
  <c r="U501" i="1"/>
  <c r="U503" i="1"/>
  <c r="U508" i="1"/>
  <c r="U509" i="1"/>
  <c r="U510" i="1"/>
  <c r="U516" i="1"/>
  <c r="U517" i="1"/>
  <c r="U518" i="1"/>
  <c r="U530" i="1"/>
  <c r="U531" i="1"/>
  <c r="U533" i="1"/>
  <c r="U537" i="1"/>
  <c r="U538" i="1"/>
  <c r="U539" i="1"/>
  <c r="U540" i="1"/>
  <c r="U541" i="1"/>
  <c r="U551" i="1"/>
  <c r="U552" i="1"/>
  <c r="U553" i="1"/>
  <c r="U554" i="1"/>
  <c r="U555" i="1"/>
  <c r="U556" i="1"/>
  <c r="U562" i="1"/>
  <c r="U563" i="1"/>
  <c r="U564" i="1"/>
  <c r="U566" i="1"/>
  <c r="U567" i="1"/>
  <c r="U569" i="1"/>
  <c r="U612" i="1"/>
  <c r="U615" i="1"/>
  <c r="U618" i="1"/>
  <c r="U627" i="1"/>
  <c r="U628" i="1"/>
  <c r="U631" i="1"/>
  <c r="U632" i="1"/>
  <c r="U633" i="1"/>
  <c r="U635" i="1"/>
  <c r="U637" i="1"/>
  <c r="U638" i="1"/>
  <c r="U639" i="1"/>
  <c r="U640" i="1"/>
  <c r="U643" i="1"/>
  <c r="U644" i="1"/>
  <c r="U645" i="1"/>
  <c r="U646" i="1"/>
  <c r="U647" i="1"/>
  <c r="U648" i="1"/>
  <c r="U649" i="1"/>
  <c r="U651" i="1"/>
  <c r="U652" i="1"/>
  <c r="U653" i="1"/>
  <c r="U654" i="1"/>
  <c r="U655" i="1"/>
  <c r="U657" i="1"/>
  <c r="U659" i="1"/>
  <c r="U661" i="1"/>
  <c r="U662" i="1"/>
  <c r="U663" i="1"/>
  <c r="U666" i="1"/>
  <c r="U667" i="1"/>
  <c r="U671" i="1"/>
  <c r="M676" i="1"/>
  <c r="N676" i="1"/>
  <c r="O676" i="1"/>
  <c r="U676" i="1"/>
  <c r="U677" i="1"/>
  <c r="U678" i="1"/>
  <c r="U679" i="1"/>
  <c r="U681" i="1"/>
  <c r="U683" i="1"/>
  <c r="U684" i="1"/>
  <c r="U686" i="1"/>
  <c r="U687" i="1"/>
  <c r="U688" i="1"/>
  <c r="U689" i="1"/>
  <c r="U690" i="1"/>
  <c r="M693" i="1"/>
  <c r="N693" i="1"/>
  <c r="O693" i="1"/>
  <c r="U693" i="1"/>
  <c r="M696" i="1"/>
  <c r="N696" i="1"/>
  <c r="O696" i="1"/>
  <c r="N700" i="1"/>
  <c r="O700" i="1"/>
  <c r="U700" i="1"/>
  <c r="U701" i="1"/>
  <c r="U702" i="1"/>
  <c r="U703" i="1"/>
  <c r="U705" i="1"/>
  <c r="U707" i="1"/>
  <c r="U708" i="1"/>
  <c r="U710" i="1"/>
  <c r="U711" i="1"/>
  <c r="U713" i="1"/>
  <c r="U714" i="1"/>
  <c r="U715" i="1"/>
  <c r="U716" i="1"/>
  <c r="U717" i="1"/>
  <c r="U718" i="1"/>
  <c r="U719" i="1"/>
  <c r="U720" i="1"/>
  <c r="U723" i="1"/>
  <c r="U752" i="1"/>
  <c r="M755" i="1"/>
  <c r="N755" i="1"/>
  <c r="O755" i="1"/>
  <c r="U755" i="1"/>
  <c r="M760" i="1"/>
  <c r="N760" i="1"/>
  <c r="O760" i="1"/>
  <c r="U760" i="1"/>
  <c r="U761" i="1"/>
  <c r="U763" i="1"/>
  <c r="U764" i="1"/>
  <c r="U765" i="1"/>
  <c r="U767" i="1"/>
  <c r="U768" i="1"/>
  <c r="U771" i="1"/>
  <c r="U773" i="1"/>
  <c r="U774" i="1"/>
  <c r="U775" i="1"/>
  <c r="U776" i="1"/>
  <c r="U778" i="1"/>
  <c r="U779" i="1"/>
  <c r="M781" i="1"/>
  <c r="N781" i="1"/>
  <c r="O781" i="1"/>
  <c r="U781" i="1"/>
  <c r="U782" i="1"/>
  <c r="U787" i="1"/>
  <c r="U790" i="1"/>
  <c r="U794" i="1"/>
  <c r="U795" i="1"/>
  <c r="U797" i="1"/>
  <c r="U798" i="1"/>
  <c r="U799" i="1"/>
  <c r="U800" i="1"/>
  <c r="U805" i="1"/>
  <c r="U869" i="1"/>
  <c r="M872" i="1"/>
  <c r="N872" i="1"/>
  <c r="O872" i="1"/>
  <c r="U872" i="1"/>
  <c r="U887" i="1"/>
  <c r="M895" i="1"/>
  <c r="N895" i="1"/>
  <c r="O895" i="1"/>
  <c r="U895" i="1"/>
  <c r="U926" i="1"/>
  <c r="U931" i="1"/>
  <c r="U994" i="1"/>
  <c r="U996" i="1"/>
  <c r="U997" i="1"/>
  <c r="U998" i="1"/>
  <c r="U1001" i="1"/>
  <c r="U1002" i="1"/>
  <c r="U1004" i="1"/>
  <c r="U1005" i="1"/>
  <c r="U1006" i="1"/>
  <c r="U1007" i="1"/>
  <c r="U1011" i="1"/>
  <c r="U1012" i="1"/>
  <c r="U1013" i="1"/>
  <c r="U1015" i="1"/>
  <c r="U1016" i="1"/>
  <c r="U1017" i="1"/>
  <c r="U1018" i="1"/>
  <c r="U1019" i="1"/>
  <c r="U1020" i="1"/>
  <c r="U1022" i="1"/>
  <c r="U1026" i="1"/>
  <c r="M1030" i="1"/>
  <c r="N1030" i="1"/>
  <c r="O1030" i="1"/>
  <c r="U1030" i="1"/>
  <c r="U1035" i="1"/>
  <c r="U1037" i="1"/>
  <c r="U1038" i="1"/>
  <c r="U1039" i="1"/>
  <c r="U1042" i="1"/>
  <c r="U1045" i="1"/>
  <c r="U1047" i="1"/>
  <c r="U1049" i="1"/>
  <c r="U1050" i="1"/>
  <c r="U1051" i="1"/>
  <c r="U1052" i="1"/>
  <c r="U1053" i="1"/>
  <c r="U1054" i="1"/>
  <c r="U1055" i="1"/>
  <c r="U1056" i="1"/>
  <c r="U1058" i="1"/>
  <c r="U1059" i="1"/>
  <c r="U1060" i="1"/>
  <c r="U1061" i="1"/>
  <c r="U1062" i="1"/>
  <c r="U1071" i="1"/>
  <c r="U1072" i="1"/>
  <c r="U1074" i="1"/>
  <c r="U1075" i="1"/>
  <c r="U1076" i="1"/>
  <c r="U1079" i="1"/>
  <c r="U1080" i="1"/>
  <c r="U1083" i="1"/>
  <c r="U1084" i="1"/>
  <c r="U1085" i="1"/>
  <c r="U1086" i="1"/>
  <c r="U1088" i="1"/>
  <c r="U1090" i="1"/>
  <c r="M1098" i="1"/>
  <c r="N1098" i="1"/>
  <c r="O1098" i="1"/>
  <c r="U1102" i="1"/>
  <c r="M1105" i="1"/>
  <c r="N1105" i="1"/>
  <c r="O1105" i="1"/>
  <c r="U1105" i="1"/>
  <c r="U1106" i="1"/>
  <c r="U1110" i="1"/>
  <c r="U1112" i="1"/>
  <c r="U1116" i="1"/>
  <c r="U1118" i="1"/>
  <c r="U1119" i="1"/>
  <c r="U1120" i="1"/>
  <c r="U1121" i="1"/>
  <c r="U1122" i="1"/>
  <c r="U1123" i="1"/>
  <c r="U1124" i="1"/>
  <c r="U1125" i="1"/>
  <c r="U1128" i="1"/>
  <c r="M1133" i="1"/>
  <c r="N1133" i="1"/>
  <c r="O1133" i="1"/>
  <c r="U1133" i="1"/>
  <c r="U1135" i="1"/>
  <c r="U1141" i="1"/>
  <c r="U1142" i="1"/>
  <c r="U1143" i="1"/>
  <c r="U1144" i="1"/>
  <c r="U1145" i="1"/>
  <c r="U1146" i="1"/>
  <c r="U1147" i="1"/>
  <c r="U1148" i="1"/>
  <c r="U1150" i="1"/>
  <c r="U1151" i="1"/>
  <c r="U1152" i="1"/>
  <c r="U1153" i="1"/>
  <c r="U1155" i="1"/>
  <c r="U1156" i="1"/>
  <c r="U1157" i="1"/>
  <c r="M1255" i="1"/>
  <c r="N1255" i="1"/>
  <c r="O1255" i="1"/>
  <c r="U1255" i="1"/>
  <c r="U1258" i="1"/>
  <c r="M1264" i="1"/>
  <c r="N1264" i="1"/>
  <c r="O1264" i="1"/>
  <c r="U1264" i="1"/>
  <c r="N1269" i="1"/>
  <c r="U1269" i="1"/>
  <c r="M1272" i="1"/>
  <c r="N1272" i="1"/>
  <c r="O1272" i="1"/>
  <c r="U1301" i="1"/>
  <c r="U1302" i="1"/>
  <c r="U1303" i="1"/>
  <c r="U1306" i="1"/>
  <c r="U1308" i="1"/>
  <c r="U1311" i="1"/>
  <c r="U1312" i="1"/>
  <c r="U1315" i="1"/>
  <c r="U1316" i="1"/>
  <c r="U1317" i="1"/>
  <c r="U1318" i="1"/>
  <c r="M1324" i="1"/>
  <c r="N1324" i="1"/>
  <c r="O1324" i="1"/>
  <c r="U1324" i="1"/>
  <c r="M1327" i="1"/>
  <c r="N1327" i="1"/>
  <c r="O1327" i="1"/>
  <c r="U1327" i="1"/>
  <c r="M1330" i="1"/>
  <c r="N1330" i="1"/>
  <c r="O1330" i="1"/>
  <c r="U1330" i="1"/>
  <c r="M1334" i="1"/>
  <c r="N1334" i="1"/>
  <c r="O1334" i="1"/>
  <c r="U1334" i="1"/>
  <c r="M1335" i="1"/>
  <c r="N1335" i="1"/>
  <c r="O1335" i="1"/>
  <c r="M1338" i="1"/>
  <c r="N1338" i="1"/>
  <c r="O1338" i="1"/>
  <c r="U1338" i="1"/>
  <c r="M1341" i="1"/>
  <c r="N1341" i="1"/>
  <c r="O1341" i="1"/>
  <c r="U1341" i="1"/>
  <c r="M1342" i="1"/>
  <c r="N1342" i="1"/>
  <c r="O1342" i="1"/>
  <c r="U1342" i="1"/>
  <c r="M1343" i="1"/>
  <c r="N1343" i="1"/>
  <c r="O1343" i="1"/>
  <c r="U1343" i="1"/>
  <c r="M1344" i="1"/>
  <c r="N1344" i="1"/>
  <c r="O1344" i="1"/>
  <c r="N1346" i="1"/>
  <c r="M1349" i="1"/>
  <c r="N1349" i="1"/>
  <c r="O1349" i="1"/>
  <c r="U1349" i="1"/>
  <c r="M1352" i="1"/>
  <c r="N1352" i="1"/>
  <c r="O1352" i="1"/>
  <c r="U1352" i="1"/>
  <c r="M1358" i="1"/>
  <c r="N1358" i="1"/>
  <c r="O1358" i="1"/>
  <c r="N1359" i="1"/>
  <c r="M1363" i="1"/>
  <c r="O1363" i="1"/>
  <c r="U1372" i="1"/>
  <c r="U1426" i="1"/>
  <c r="U1449" i="1"/>
  <c r="U1466" i="1"/>
  <c r="U1469" i="1"/>
  <c r="U1472" i="1"/>
  <c r="U1924" i="1"/>
  <c r="U1927" i="1"/>
  <c r="U1928" i="1"/>
  <c r="U1929" i="1"/>
  <c r="U1930" i="1"/>
  <c r="U1932" i="1"/>
  <c r="U1933" i="1"/>
  <c r="U1936" i="1"/>
  <c r="U1944" i="1"/>
  <c r="U1946" i="1"/>
  <c r="U1948" i="1"/>
  <c r="U1950" i="1"/>
  <c r="U1954" i="1"/>
  <c r="U1957" i="1"/>
  <c r="U1961" i="1"/>
  <c r="U1963" i="1"/>
  <c r="U1965" i="1"/>
  <c r="U1967" i="1"/>
  <c r="U1970" i="1"/>
  <c r="U1974" i="1"/>
  <c r="U1978" i="1"/>
  <c r="U1981" i="1"/>
  <c r="U1984" i="1"/>
  <c r="U1986" i="1"/>
  <c r="U1989" i="1"/>
  <c r="U1990" i="1"/>
  <c r="U1992" i="1"/>
  <c r="U1993" i="1"/>
  <c r="U1994" i="1"/>
  <c r="U1995" i="1"/>
  <c r="U2001" i="1"/>
  <c r="U2005" i="1"/>
  <c r="U2009" i="1"/>
  <c r="U2012" i="1"/>
  <c r="U2018" i="1"/>
  <c r="U2021" i="1"/>
  <c r="U2024" i="1"/>
  <c r="U2025" i="1"/>
  <c r="U2026" i="1"/>
  <c r="U2027" i="1"/>
  <c r="U2029" i="1"/>
  <c r="U2033" i="1"/>
  <c r="U2035" i="1"/>
  <c r="U2037" i="1"/>
  <c r="U2039" i="1"/>
  <c r="U2041" i="1"/>
  <c r="U2044" i="1"/>
  <c r="U2052" i="1"/>
  <c r="U2054" i="1"/>
  <c r="U2055" i="1"/>
  <c r="U2059" i="1"/>
  <c r="U2064" i="1"/>
  <c r="U2067" i="1"/>
  <c r="U2071" i="1"/>
  <c r="U2121" i="1"/>
  <c r="U2123" i="1"/>
  <c r="U2125" i="1"/>
  <c r="U2127" i="1"/>
  <c r="U2129" i="1"/>
  <c r="U2131" i="1"/>
  <c r="U2134" i="1"/>
  <c r="U2137" i="1"/>
  <c r="U2157" i="1"/>
  <c r="U2179" i="1"/>
  <c r="U2180" i="1"/>
  <c r="U2184" i="1"/>
  <c r="U2188" i="1"/>
  <c r="U2192" i="1"/>
  <c r="U2195" i="1"/>
  <c r="U2201" i="1"/>
  <c r="U2211" i="1"/>
  <c r="U2213" i="1"/>
  <c r="U2215" i="1"/>
  <c r="U2217" i="1"/>
  <c r="U2219" i="1"/>
  <c r="U2221" i="1"/>
  <c r="U2224" i="1"/>
  <c r="U2226" i="1"/>
  <c r="U2228" i="1"/>
  <c r="U2230" i="1"/>
  <c r="U2232" i="1"/>
  <c r="U2235" i="1"/>
  <c r="U2248" i="1"/>
  <c r="U2256" i="1"/>
  <c r="U2287" i="1"/>
  <c r="U2294" i="1"/>
  <c r="U2297" i="1"/>
  <c r="U2299" i="1"/>
  <c r="U2301" i="1"/>
  <c r="U2307" i="1"/>
  <c r="U2308" i="1"/>
  <c r="U2311" i="1"/>
  <c r="U2312" i="1"/>
  <c r="U2313" i="1"/>
  <c r="U2320" i="1"/>
  <c r="U2322" i="1"/>
  <c r="U2325" i="1"/>
  <c r="U2326" i="1"/>
  <c r="U2328" i="1"/>
  <c r="U2332" i="1"/>
  <c r="U2333" i="1"/>
  <c r="U2334" i="1"/>
  <c r="U2338" i="1"/>
  <c r="U2339" i="1"/>
  <c r="U2342" i="1"/>
  <c r="U2345" i="1"/>
  <c r="U2347" i="1"/>
  <c r="U2348" i="1"/>
  <c r="U2354" i="1"/>
  <c r="U2278" i="1"/>
  <c r="U2281" i="1"/>
  <c r="U2382" i="1"/>
  <c r="U2383" i="1"/>
  <c r="U2384" i="1"/>
  <c r="U2385" i="1"/>
  <c r="U2386" i="1"/>
  <c r="U2387" i="1"/>
  <c r="U2389" i="1"/>
  <c r="U2392" i="1"/>
  <c r="U2393" i="1"/>
  <c r="U2396" i="1"/>
  <c r="U2397" i="1"/>
  <c r="U2398" i="1"/>
  <c r="U2399" i="1"/>
  <c r="U2400" i="1"/>
  <c r="U2401" i="1"/>
  <c r="U2402" i="1"/>
  <c r="L2668" i="1"/>
  <c r="U2668" i="1" s="1"/>
  <c r="L2670" i="1"/>
  <c r="U2670" i="1" s="1"/>
  <c r="U2451" i="1"/>
  <c r="U2455" i="1"/>
  <c r="U2456" i="1"/>
  <c r="U2460" i="1"/>
  <c r="U2465" i="1"/>
  <c r="U2468" i="1"/>
  <c r="U2471" i="1"/>
  <c r="U2474" i="1"/>
  <c r="U2477" i="1"/>
  <c r="U2483" i="1"/>
  <c r="U2491" i="1"/>
  <c r="U2499" i="1"/>
  <c r="U2502" i="1"/>
  <c r="U2506" i="1"/>
  <c r="U2507" i="1"/>
  <c r="U2510" i="1"/>
  <c r="U2511" i="1"/>
  <c r="U2514" i="1"/>
  <c r="U2517" i="1"/>
  <c r="U2520" i="1"/>
  <c r="U2523" i="1"/>
  <c r="U2526" i="1"/>
  <c r="U2529" i="1"/>
  <c r="U2532" i="1"/>
  <c r="U2496" i="1"/>
  <c r="U2556" i="1"/>
  <c r="U2559" i="1"/>
  <c r="U2577" i="1"/>
  <c r="U2581" i="1"/>
  <c r="U2588" i="1"/>
  <c r="U2605" i="1"/>
  <c r="U2606" i="1"/>
  <c r="U2607" i="1"/>
  <c r="U2609" i="1"/>
  <c r="U2610" i="1"/>
  <c r="U2611" i="1"/>
  <c r="U2612" i="1"/>
  <c r="U2613" i="1"/>
  <c r="U2618" i="1"/>
  <c r="U2619" i="1"/>
  <c r="U2621" i="1"/>
  <c r="U2622" i="1"/>
  <c r="U2623" i="1"/>
  <c r="U2624" i="1"/>
  <c r="U2626" i="1"/>
  <c r="U2627" i="1"/>
  <c r="U2629" i="1"/>
  <c r="U2640" i="1"/>
  <c r="U2643" i="1"/>
  <c r="U2644" i="1"/>
  <c r="U2647" i="1"/>
  <c r="U2650" i="1"/>
  <c r="U2660" i="1"/>
  <c r="U2685" i="1"/>
  <c r="U2689" i="1"/>
  <c r="U2692" i="1"/>
  <c r="U2695" i="1"/>
  <c r="O1269" i="1"/>
  <c r="M1269" i="1"/>
  <c r="O1128" i="1"/>
  <c r="M1128" i="1"/>
  <c r="N869" i="1"/>
  <c r="N747" i="1"/>
  <c r="O869" i="1"/>
  <c r="M747" i="1"/>
  <c r="N1128" i="1"/>
  <c r="O747" i="1"/>
  <c r="U2584" i="1"/>
  <c r="J1210" i="1"/>
  <c r="N1345" i="1"/>
  <c r="K1206" i="1"/>
  <c r="J1215" i="1"/>
  <c r="K1216" i="1"/>
  <c r="K1215" i="1"/>
  <c r="M869" i="1"/>
  <c r="O140" i="1"/>
  <c r="M140" i="1"/>
  <c r="J1216" i="1"/>
  <c r="K1217" i="1"/>
  <c r="M1267" i="1"/>
  <c r="O1267" i="1"/>
  <c r="M1345" i="1"/>
  <c r="O1346" i="1"/>
  <c r="M1346" i="1"/>
  <c r="M1245" i="1"/>
  <c r="O1345" i="1"/>
  <c r="U1821" i="1"/>
  <c r="O1245" i="1"/>
  <c r="J1226" i="1"/>
  <c r="N1258" i="1"/>
  <c r="K1226" i="1"/>
  <c r="M1258" i="1"/>
  <c r="U1511" i="1"/>
  <c r="O1258" i="1"/>
  <c r="M1243" i="1"/>
  <c r="M1280" i="1"/>
  <c r="O1280" i="1"/>
  <c r="M994" i="1"/>
  <c r="N994" i="1"/>
  <c r="L1203" i="1"/>
  <c r="U1203" i="1" s="1"/>
  <c r="O1243" i="1"/>
  <c r="K1234" i="1"/>
  <c r="O994" i="1"/>
  <c r="L1391" i="1"/>
  <c r="U1391" i="1" s="1"/>
  <c r="L2684" i="1"/>
  <c r="K2657" i="1"/>
  <c r="K2656" i="1" s="1"/>
  <c r="K2655" i="1" s="1"/>
  <c r="J2479" i="1"/>
  <c r="J1938" i="1"/>
  <c r="J1937" i="1" s="1"/>
  <c r="K1386" i="1"/>
  <c r="K1385" i="1" s="1"/>
  <c r="L1271" i="1"/>
  <c r="U1272" i="1"/>
  <c r="K323" i="1"/>
  <c r="O324" i="1"/>
  <c r="O1361" i="1"/>
  <c r="L1239" i="1"/>
  <c r="L1238" i="1" s="1"/>
  <c r="O1248" i="1"/>
  <c r="J2070" i="1"/>
  <c r="J2069" i="1" s="1"/>
  <c r="L1206" i="1"/>
  <c r="U1206" i="1" s="1"/>
  <c r="L1222" i="1"/>
  <c r="U1222" i="1" s="1"/>
  <c r="I2501" i="1"/>
  <c r="L1613" i="1"/>
  <c r="U1614" i="1"/>
  <c r="L1386" i="1"/>
  <c r="L1385" i="1" s="1"/>
  <c r="U1385" i="1" s="1"/>
  <c r="U1389" i="1"/>
  <c r="L746" i="1"/>
  <c r="L745" i="1" s="1"/>
  <c r="U747" i="1"/>
  <c r="K1938" i="1"/>
  <c r="J1391" i="1"/>
  <c r="J1390" i="1" s="1"/>
  <c r="I1391" i="1"/>
  <c r="I1390" i="1" s="1"/>
  <c r="K1391" i="1"/>
  <c r="K1390" i="1" s="1"/>
  <c r="O1357" i="1"/>
  <c r="M1357" i="1"/>
  <c r="I2277" i="1"/>
  <c r="I2276" i="1" s="1"/>
  <c r="J2277" i="1"/>
  <c r="J2276" i="1" s="1"/>
  <c r="K2277" i="1"/>
  <c r="K2276" i="1" s="1"/>
  <c r="O902" i="1"/>
  <c r="N898" i="1"/>
  <c r="I1453" i="1"/>
  <c r="I1452" i="1" s="1"/>
  <c r="I1451" i="1" s="1"/>
  <c r="O898" i="1"/>
  <c r="N2559" i="1"/>
  <c r="J2558" i="1"/>
  <c r="M2188" i="1"/>
  <c r="O2368" i="1"/>
  <c r="M2474" i="1"/>
  <c r="O2474" i="1"/>
  <c r="K2473" i="1"/>
  <c r="K2472" i="1" s="1"/>
  <c r="K2558" i="1"/>
  <c r="K2557" i="1" s="1"/>
  <c r="O2372" i="1"/>
  <c r="N2372" i="1"/>
  <c r="J2454" i="1"/>
  <c r="J2453" i="1" s="1"/>
  <c r="N2370" i="1"/>
  <c r="I2558" i="1"/>
  <c r="I2557" i="1" s="1"/>
  <c r="M2559" i="1"/>
  <c r="I1468" i="1"/>
  <c r="I1467" i="1" s="1"/>
  <c r="M1469" i="1"/>
  <c r="N2368" i="1"/>
  <c r="N1090" i="1"/>
  <c r="U958" i="1"/>
  <c r="O2367" i="1"/>
  <c r="K931" i="1"/>
  <c r="K926" i="1" s="1"/>
  <c r="K1374" i="1"/>
  <c r="K1373" i="1" s="1"/>
  <c r="O1090" i="1"/>
  <c r="L930" i="1"/>
  <c r="L929" i="1" s="1"/>
  <c r="L928" i="1" s="1"/>
  <c r="L927" i="1" s="1"/>
  <c r="P925" i="1" s="1"/>
  <c r="I931" i="1"/>
  <c r="I926" i="1" s="1"/>
  <c r="L1070" i="1"/>
  <c r="L2136" i="1"/>
  <c r="K2137" i="1"/>
  <c r="M493" i="1"/>
  <c r="N493" i="1"/>
  <c r="O493" i="1"/>
  <c r="M471" i="1"/>
  <c r="O471" i="1"/>
  <c r="N471" i="1"/>
  <c r="U128" i="1"/>
  <c r="N2264" i="1"/>
  <c r="O2264" i="1"/>
  <c r="M2264" i="1"/>
  <c r="N2258" i="1"/>
  <c r="O2258" i="1"/>
  <c r="N2260" i="1"/>
  <c r="O2260" i="1"/>
  <c r="M2260" i="1"/>
  <c r="M2262" i="1"/>
  <c r="N2262" i="1"/>
  <c r="O2262" i="1"/>
  <c r="M2333" i="1"/>
  <c r="O2044" i="1"/>
  <c r="M2044" i="1"/>
  <c r="N2044" i="1"/>
  <c r="M2012" i="1"/>
  <c r="N2012" i="1"/>
  <c r="O2012" i="1"/>
  <c r="N2333" i="1"/>
  <c r="O2257" i="1"/>
  <c r="M2257" i="1"/>
  <c r="N2257" i="1"/>
  <c r="N918" i="1"/>
  <c r="M1362" i="1"/>
  <c r="I1354" i="1"/>
  <c r="I1231" i="1"/>
  <c r="L2656" i="1"/>
  <c r="L2655" i="1" s="1"/>
  <c r="J2657" i="1"/>
  <c r="J2656" i="1" s="1"/>
  <c r="K917" i="1"/>
  <c r="O918" i="1"/>
  <c r="O1456" i="1"/>
  <c r="O2333" i="1"/>
  <c r="O2559" i="1"/>
  <c r="L1207" i="1"/>
  <c r="U1207" i="1" s="1"/>
  <c r="L1354" i="1"/>
  <c r="M1458" i="1"/>
  <c r="I1206" i="1"/>
  <c r="U1718" i="1"/>
  <c r="L699" i="1"/>
  <c r="M700" i="1"/>
  <c r="J1234" i="1"/>
  <c r="L2669" i="1"/>
  <c r="L71" i="1" s="1"/>
  <c r="U71" i="1" s="1"/>
  <c r="L2676" i="1"/>
  <c r="U2677" i="1"/>
  <c r="O2455" i="1"/>
  <c r="K2454" i="1"/>
  <c r="K2453" i="1" s="1"/>
  <c r="M1378" i="1"/>
  <c r="U1378" i="1"/>
  <c r="L1234" i="1"/>
  <c r="L1374" i="1"/>
  <c r="L1373" i="1" s="1"/>
  <c r="N1458" i="1"/>
  <c r="J1206" i="1"/>
  <c r="J1239" i="1"/>
  <c r="J1238" i="1" s="1"/>
  <c r="N1248" i="1"/>
  <c r="N223" i="1"/>
  <c r="U223" i="1"/>
  <c r="O223" i="1"/>
  <c r="O1378" i="1"/>
  <c r="N1378" i="1"/>
  <c r="L2255" i="1"/>
  <c r="M2258" i="1"/>
  <c r="M223" i="1"/>
  <c r="N2367" i="1"/>
  <c r="J2366" i="1"/>
  <c r="J2365" i="1" s="1"/>
  <c r="J1203" i="1"/>
  <c r="J1453" i="1"/>
  <c r="J1452" i="1" s="1"/>
  <c r="L234" i="1"/>
  <c r="M235" i="1"/>
  <c r="U235" i="1"/>
  <c r="U2657" i="1"/>
  <c r="I2657" i="1"/>
  <c r="M2657" i="1" s="1"/>
  <c r="L139" i="1"/>
  <c r="L213" i="1"/>
  <c r="M222" i="1"/>
  <c r="N236" i="1"/>
  <c r="J901" i="1"/>
  <c r="M426" i="1"/>
  <c r="O426" i="1"/>
  <c r="N426" i="1"/>
  <c r="O2370" i="1"/>
  <c r="O2369" i="1"/>
  <c r="I975" i="1"/>
  <c r="N2188" i="1"/>
  <c r="J2187" i="1"/>
  <c r="J2186" i="1" s="1"/>
  <c r="N759" i="1"/>
  <c r="U759" i="1"/>
  <c r="J1431" i="1"/>
  <c r="J1430" i="1" s="1"/>
  <c r="K2366" i="1"/>
  <c r="N2474" i="1"/>
  <c r="J2473" i="1"/>
  <c r="K2250" i="1"/>
  <c r="J1354" i="1"/>
  <c r="N1361" i="1"/>
  <c r="U493" i="1"/>
  <c r="L473" i="1"/>
  <c r="U236" i="1"/>
  <c r="M236" i="1"/>
  <c r="O1359" i="1"/>
  <c r="M1359" i="1"/>
  <c r="K1203" i="1"/>
  <c r="K1453" i="1"/>
  <c r="I1239" i="1"/>
  <c r="M1248" i="1"/>
  <c r="L1221" i="1"/>
  <c r="U1221" i="1" s="1"/>
  <c r="M1939" i="1"/>
  <c r="O2371" i="1"/>
  <c r="O759" i="1"/>
  <c r="O1425" i="1"/>
  <c r="N1491" i="1"/>
  <c r="N1929" i="1"/>
  <c r="O1929" i="1"/>
  <c r="N1559" i="1"/>
  <c r="K1273" i="1"/>
  <c r="L2265" i="1"/>
  <c r="O2266" i="1"/>
  <c r="N2266" i="1"/>
  <c r="O2251" i="1"/>
  <c r="N2251" i="1"/>
  <c r="O2188" i="1"/>
  <c r="U2642" i="1"/>
  <c r="O2496" i="1"/>
  <c r="K1847" i="1"/>
  <c r="I2495" i="1"/>
  <c r="I2494" i="1" s="1"/>
  <c r="M2496" i="1"/>
  <c r="M759" i="1"/>
  <c r="U1500" i="1"/>
  <c r="U1484" i="1"/>
  <c r="J1284" i="1"/>
  <c r="K2495" i="1"/>
  <c r="K2494" i="1" s="1"/>
  <c r="M1569" i="1"/>
  <c r="O1562" i="1"/>
  <c r="M1568" i="1"/>
  <c r="U1487" i="1"/>
  <c r="O1579" i="1"/>
  <c r="N1568" i="1"/>
  <c r="N1572" i="1"/>
  <c r="O1565" i="1"/>
  <c r="O1561" i="1"/>
  <c r="O1566" i="1"/>
  <c r="U961" i="1"/>
  <c r="U959" i="1"/>
  <c r="U1483" i="1"/>
  <c r="U1479" i="1"/>
  <c r="M1565" i="1"/>
  <c r="M1561" i="1"/>
  <c r="M1564" i="1"/>
  <c r="U1481" i="1"/>
  <c r="U1495" i="1"/>
  <c r="U937" i="1"/>
  <c r="U950" i="1"/>
  <c r="U945" i="1"/>
  <c r="U965" i="1"/>
  <c r="M933" i="1"/>
  <c r="N948" i="1"/>
  <c r="I2209" i="1"/>
  <c r="J2209" i="1"/>
  <c r="I2158" i="1"/>
  <c r="M2184" i="1"/>
  <c r="I2183" i="1"/>
  <c r="I2182" i="1" s="1"/>
  <c r="N951" i="1"/>
  <c r="N1680" i="1"/>
  <c r="M1562" i="1"/>
  <c r="N1677" i="1"/>
  <c r="N1684" i="1"/>
  <c r="N945" i="1"/>
  <c r="U1702" i="1"/>
  <c r="U1478" i="1"/>
  <c r="O1558" i="1"/>
  <c r="N1558" i="1"/>
  <c r="U86" i="1"/>
  <c r="N940" i="1"/>
  <c r="U1701" i="1"/>
  <c r="N939" i="1"/>
  <c r="U1699" i="1"/>
  <c r="N1582" i="1"/>
  <c r="N1569" i="1"/>
  <c r="N1561" i="1"/>
  <c r="N1673" i="1"/>
  <c r="O1585" i="1"/>
  <c r="O1568" i="1"/>
  <c r="O1559" i="1"/>
  <c r="U94" i="1"/>
  <c r="U1486" i="1"/>
  <c r="O1557" i="1"/>
  <c r="M1557" i="1"/>
  <c r="O1563" i="1"/>
  <c r="N1563" i="1"/>
  <c r="M1563" i="1"/>
  <c r="N1565" i="1"/>
  <c r="U1885" i="1"/>
  <c r="U1482" i="1"/>
  <c r="N1577" i="1"/>
  <c r="U113" i="1"/>
  <c r="M1558" i="1"/>
  <c r="U1490" i="1"/>
  <c r="O1567" i="1"/>
  <c r="N1571" i="1"/>
  <c r="N1575" i="1"/>
  <c r="U1506" i="1"/>
  <c r="O1564" i="1"/>
  <c r="J2233" i="1"/>
  <c r="K2233" i="1"/>
  <c r="I2233" i="1"/>
  <c r="U1705" i="1"/>
  <c r="N1701" i="1"/>
  <c r="J24" i="1"/>
  <c r="U949" i="1"/>
  <c r="U952" i="1"/>
  <c r="U972" i="1"/>
  <c r="N1700" i="1"/>
  <c r="U1477" i="1"/>
  <c r="U1503" i="1"/>
  <c r="U1499" i="1"/>
  <c r="O1675" i="1"/>
  <c r="U1675" i="1"/>
  <c r="O1689" i="1"/>
  <c r="N1682" i="1"/>
  <c r="J1441" i="1"/>
  <c r="J1440" i="1" s="1"/>
  <c r="J1439" i="1" s="1"/>
  <c r="I1441" i="1"/>
  <c r="I1440" i="1" s="1"/>
  <c r="I1439" i="1" s="1"/>
  <c r="U1676" i="1"/>
  <c r="N1587" i="1"/>
  <c r="N1576" i="1"/>
  <c r="N1570" i="1"/>
  <c r="U1704" i="1"/>
  <c r="O1704" i="1"/>
  <c r="M1678" i="1"/>
  <c r="U2406" i="1"/>
  <c r="U1442" i="1"/>
  <c r="K1441" i="1"/>
  <c r="U91" i="1"/>
  <c r="U90" i="1"/>
  <c r="J975" i="1"/>
  <c r="N2613" i="1"/>
  <c r="L2604" i="1"/>
  <c r="I1590" i="1"/>
  <c r="K1590" i="1"/>
  <c r="J1590" i="1"/>
  <c r="I2250" i="1"/>
  <c r="U2665" i="1"/>
  <c r="U1672" i="1"/>
  <c r="U1690" i="1"/>
  <c r="L2561" i="1"/>
  <c r="U1883" i="1"/>
  <c r="O1580" i="1"/>
  <c r="O1583" i="1"/>
  <c r="M1586" i="1"/>
  <c r="N1579" i="1"/>
  <c r="O1581" i="1"/>
  <c r="N1581" i="1"/>
  <c r="M2391" i="1"/>
  <c r="M1679" i="1"/>
  <c r="O1681" i="1"/>
  <c r="O1680" i="1"/>
  <c r="M1682" i="1"/>
  <c r="U1903" i="1"/>
  <c r="L2093" i="1"/>
  <c r="L33" i="1"/>
  <c r="U33" i="1" s="1"/>
  <c r="U95" i="1"/>
  <c r="U124" i="1"/>
  <c r="N1681" i="1"/>
  <c r="N1693" i="1"/>
  <c r="U1688" i="1"/>
  <c r="O1687" i="1"/>
  <c r="N1687" i="1"/>
  <c r="N1686" i="1"/>
  <c r="U1684" i="1"/>
  <c r="O1684" i="1"/>
  <c r="O1697" i="1"/>
  <c r="O1693" i="1"/>
  <c r="O1683" i="1"/>
  <c r="O1682" i="1"/>
  <c r="N1674" i="1"/>
  <c r="N1672" i="1"/>
  <c r="N1703" i="1"/>
  <c r="N1702" i="1"/>
  <c r="N1695" i="1"/>
  <c r="N1692" i="1"/>
  <c r="N1689" i="1"/>
  <c r="N1679" i="1"/>
  <c r="N1678" i="1"/>
  <c r="N1676" i="1"/>
  <c r="N1675" i="1"/>
  <c r="M1673" i="1"/>
  <c r="O1672" i="1"/>
  <c r="N1704" i="1"/>
  <c r="O1702" i="1"/>
  <c r="O1701" i="1"/>
  <c r="N1699" i="1"/>
  <c r="O1696" i="1"/>
  <c r="O1695" i="1"/>
  <c r="O1692" i="1"/>
  <c r="N1691" i="1"/>
  <c r="N1690" i="1"/>
  <c r="N1688" i="1"/>
  <c r="O1686" i="1"/>
  <c r="N1683" i="1"/>
  <c r="O1679" i="1"/>
  <c r="O1676" i="1"/>
  <c r="M1675" i="1"/>
  <c r="O1688" i="1"/>
  <c r="O1691" i="1"/>
  <c r="U1917" i="1"/>
  <c r="U1899" i="1"/>
  <c r="U1898" i="1"/>
  <c r="U1901" i="1"/>
  <c r="O1893" i="1"/>
  <c r="U1887" i="1"/>
  <c r="O2642" i="1"/>
  <c r="N2642" i="1"/>
  <c r="J2591" i="1"/>
  <c r="N2641" i="1"/>
  <c r="M2642" i="1"/>
  <c r="M1425" i="1"/>
  <c r="L1216" i="1"/>
  <c r="K1284" i="1"/>
  <c r="M2641" i="1"/>
  <c r="I1284" i="1"/>
  <c r="M1285" i="1"/>
  <c r="O1678" i="1"/>
  <c r="O1677" i="1"/>
  <c r="M1677" i="1"/>
  <c r="O1673" i="1"/>
  <c r="O1477" i="1"/>
  <c r="M1477" i="1"/>
  <c r="O1506" i="1"/>
  <c r="M1506" i="1"/>
  <c r="O1505" i="1"/>
  <c r="M1505" i="1"/>
  <c r="O1504" i="1"/>
  <c r="M1504" i="1"/>
  <c r="O1503" i="1"/>
  <c r="M1503" i="1"/>
  <c r="O1502" i="1"/>
  <c r="M1502" i="1"/>
  <c r="O1501" i="1"/>
  <c r="M1501" i="1"/>
  <c r="O1500" i="1"/>
  <c r="M1499" i="1"/>
  <c r="O1498" i="1"/>
  <c r="M1498" i="1"/>
  <c r="M1496" i="1"/>
  <c r="O1495" i="1"/>
  <c r="O1494" i="1"/>
  <c r="O1490" i="1"/>
  <c r="O1489" i="1"/>
  <c r="M1488" i="1"/>
  <c r="O1485" i="1"/>
  <c r="O1483" i="1"/>
  <c r="O1482" i="1"/>
  <c r="O1479" i="1"/>
  <c r="M1479" i="1"/>
  <c r="M1478" i="1"/>
  <c r="U1441" i="1"/>
  <c r="L1440" i="1"/>
  <c r="N947" i="1"/>
  <c r="N946" i="1"/>
  <c r="N943" i="1"/>
  <c r="N941" i="1"/>
  <c r="J105" i="1"/>
  <c r="N105" i="1" s="1"/>
  <c r="U956" i="1"/>
  <c r="U936" i="1"/>
  <c r="L24" i="1"/>
  <c r="U24" i="1" s="1"/>
  <c r="U2664" i="1"/>
  <c r="M1905" i="1"/>
  <c r="M1900" i="1"/>
  <c r="O1890" i="1"/>
  <c r="O1889" i="1"/>
  <c r="O1884" i="1"/>
  <c r="M1884" i="1"/>
  <c r="M1883" i="1"/>
  <c r="O1699" i="1"/>
  <c r="N1705" i="1"/>
  <c r="N1477" i="1"/>
  <c r="N1505" i="1"/>
  <c r="N1501" i="1"/>
  <c r="N1500" i="1"/>
  <c r="N1499" i="1"/>
  <c r="N1498" i="1"/>
  <c r="N1497" i="1"/>
  <c r="N1496" i="1"/>
  <c r="N1495" i="1"/>
  <c r="N1494" i="1"/>
  <c r="N1493" i="1"/>
  <c r="N1492" i="1"/>
  <c r="N1490" i="1"/>
  <c r="N1489" i="1"/>
  <c r="N1488" i="1"/>
  <c r="N1487" i="1"/>
  <c r="N1486" i="1"/>
  <c r="N1485" i="1"/>
  <c r="N1484" i="1"/>
  <c r="N1483" i="1"/>
  <c r="N1482" i="1"/>
  <c r="N1481" i="1"/>
  <c r="N1480" i="1"/>
  <c r="N1479" i="1"/>
  <c r="N1478" i="1"/>
  <c r="M936" i="1"/>
  <c r="K2597" i="1"/>
  <c r="O2598" i="1"/>
  <c r="I2597" i="1"/>
  <c r="M2598" i="1"/>
  <c r="N2563" i="1"/>
  <c r="N1914" i="1"/>
  <c r="J2597" i="1"/>
  <c r="N2598" i="1"/>
  <c r="O2563" i="1"/>
  <c r="M2563" i="1"/>
  <c r="J2585" i="1"/>
  <c r="K2562" i="1"/>
  <c r="O2562" i="1" s="1"/>
  <c r="J2562" i="1"/>
  <c r="N2562" i="1" s="1"/>
  <c r="I2562" i="1"/>
  <c r="K2585" i="1"/>
  <c r="I2585" i="1"/>
  <c r="M1903" i="1"/>
  <c r="M1890" i="1"/>
  <c r="O1674" i="1"/>
  <c r="M1585" i="1"/>
  <c r="M1575" i="1"/>
  <c r="N1506" i="1"/>
  <c r="N1504" i="1"/>
  <c r="N1503" i="1"/>
  <c r="N1502" i="1"/>
  <c r="M1500" i="1"/>
  <c r="O1499" i="1"/>
  <c r="O1497" i="1"/>
  <c r="M1497" i="1"/>
  <c r="O1496" i="1"/>
  <c r="M1495" i="1"/>
  <c r="M1494" i="1"/>
  <c r="O1493" i="1"/>
  <c r="M1493" i="1"/>
  <c r="O1492" i="1"/>
  <c r="M1492" i="1"/>
  <c r="O1491" i="1"/>
  <c r="M1491" i="1"/>
  <c r="M1490" i="1"/>
  <c r="M1489" i="1"/>
  <c r="O1488" i="1"/>
  <c r="O1487" i="1"/>
  <c r="M1487" i="1"/>
  <c r="O1486" i="1"/>
  <c r="M1486" i="1"/>
  <c r="M1485" i="1"/>
  <c r="O1484" i="1"/>
  <c r="M1484" i="1"/>
  <c r="M1483" i="1"/>
  <c r="M1482" i="1"/>
  <c r="O1481" i="1"/>
  <c r="M1481" i="1"/>
  <c r="O1480" i="1"/>
  <c r="O1478" i="1"/>
  <c r="U2095" i="1"/>
  <c r="N2091" i="1"/>
  <c r="N2082" i="1"/>
  <c r="O2088" i="1"/>
  <c r="N2096" i="1"/>
  <c r="O2086" i="1"/>
  <c r="O2108" i="1"/>
  <c r="N2087" i="1"/>
  <c r="M2082" i="1"/>
  <c r="M2109" i="1"/>
  <c r="O2085" i="1"/>
  <c r="M2099" i="1"/>
  <c r="O1898" i="1"/>
  <c r="O1897" i="1"/>
  <c r="O1896" i="1"/>
  <c r="O1899" i="1"/>
  <c r="M1899" i="1"/>
  <c r="M1897" i="1"/>
  <c r="O1895" i="1"/>
  <c r="O1894" i="1"/>
  <c r="M1893" i="1"/>
  <c r="O1892" i="1"/>
  <c r="M1896" i="1"/>
  <c r="M1480" i="1"/>
  <c r="O1690" i="1"/>
  <c r="L1891" i="1"/>
  <c r="M1674" i="1"/>
  <c r="O1587" i="1"/>
  <c r="O1582" i="1"/>
  <c r="O1577" i="1"/>
  <c r="O1574" i="1"/>
  <c r="N1580" i="1"/>
  <c r="N1573" i="1"/>
  <c r="O1573" i="1"/>
  <c r="O1586" i="1"/>
  <c r="O1584" i="1"/>
  <c r="N1574" i="1"/>
  <c r="N1583" i="1"/>
  <c r="O2444" i="1"/>
  <c r="O1903" i="1"/>
  <c r="O1900" i="1"/>
  <c r="M1587" i="1" l="1"/>
  <c r="M1584" i="1"/>
  <c r="M1581" i="1"/>
  <c r="M1567" i="1"/>
  <c r="M1566" i="1"/>
  <c r="M1559" i="1"/>
  <c r="N954" i="1"/>
  <c r="N953" i="1"/>
  <c r="N952" i="1"/>
  <c r="N950" i="1"/>
  <c r="N949" i="1"/>
  <c r="N944" i="1"/>
  <c r="N942" i="1"/>
  <c r="O972" i="1"/>
  <c r="M970" i="1"/>
  <c r="U970" i="1"/>
  <c r="I131" i="1"/>
  <c r="N2391" i="1"/>
  <c r="O2391" i="1"/>
  <c r="N2104" i="1"/>
  <c r="N2100" i="1"/>
  <c r="N2098" i="1"/>
  <c r="M1705" i="1"/>
  <c r="M1701" i="1"/>
  <c r="M1198" i="1"/>
  <c r="M1194" i="1"/>
  <c r="N1557" i="1"/>
  <c r="N1586" i="1"/>
  <c r="N1585" i="1"/>
  <c r="N1584" i="1"/>
  <c r="O1576" i="1"/>
  <c r="O1575" i="1"/>
  <c r="O1572" i="1"/>
  <c r="O1571" i="1"/>
  <c r="O1570" i="1"/>
  <c r="O1569" i="1"/>
  <c r="N1567" i="1"/>
  <c r="N1566" i="1"/>
  <c r="N1564" i="1"/>
  <c r="N1562" i="1"/>
  <c r="O1705" i="1"/>
  <c r="O1703" i="1"/>
  <c r="O1700" i="1"/>
  <c r="I84" i="1"/>
  <c r="M84" i="1" s="1"/>
  <c r="I1238" i="1"/>
  <c r="N323" i="1"/>
  <c r="I1509" i="1"/>
  <c r="I1508" i="1" s="1"/>
  <c r="I1507" i="1" s="1"/>
  <c r="I1476" i="1"/>
  <c r="AB1476" i="1" s="1"/>
  <c r="L2705" i="1"/>
  <c r="O2111" i="1"/>
  <c r="M2107" i="1"/>
  <c r="M2101" i="1"/>
  <c r="M2097" i="1"/>
  <c r="O2095" i="1"/>
  <c r="M2092" i="1"/>
  <c r="M2088" i="1"/>
  <c r="M2087" i="1"/>
  <c r="M2086" i="1"/>
  <c r="M2085" i="1"/>
  <c r="O1904" i="1"/>
  <c r="M1898" i="1"/>
  <c r="M1895" i="1"/>
  <c r="M1894" i="1"/>
  <c r="M1892" i="1"/>
  <c r="M1889" i="1"/>
  <c r="O1883" i="1"/>
  <c r="N2115" i="1"/>
  <c r="N1886" i="1"/>
  <c r="N1907" i="1"/>
  <c r="N2109" i="1"/>
  <c r="N1368" i="1"/>
  <c r="O2172" i="1"/>
  <c r="O921" i="1"/>
  <c r="N2404" i="1"/>
  <c r="L2412" i="1"/>
  <c r="L23" i="1" s="1"/>
  <c r="U23" i="1" s="1"/>
  <c r="N1199" i="1"/>
  <c r="M2438" i="1"/>
  <c r="N847" i="1"/>
  <c r="M2111" i="1"/>
  <c r="O2087" i="1"/>
  <c r="O2084" i="1"/>
  <c r="O2083" i="1"/>
  <c r="M972" i="1"/>
  <c r="M965" i="1"/>
  <c r="M962" i="1"/>
  <c r="M961" i="1"/>
  <c r="M958" i="1"/>
  <c r="M956" i="1"/>
  <c r="M953" i="1"/>
  <c r="J2158" i="1"/>
  <c r="M1205" i="1"/>
  <c r="M1201" i="1"/>
  <c r="M1191" i="1"/>
  <c r="N1197" i="1"/>
  <c r="O1214" i="1"/>
  <c r="N2440" i="1"/>
  <c r="N367" i="1"/>
  <c r="N2081" i="1"/>
  <c r="N2116" i="1"/>
  <c r="N2106" i="1"/>
  <c r="N2099" i="1"/>
  <c r="N1918" i="1"/>
  <c r="N1915" i="1"/>
  <c r="N1912" i="1"/>
  <c r="N1910" i="1"/>
  <c r="N2441" i="1"/>
  <c r="O2102" i="1"/>
  <c r="O2099" i="1"/>
  <c r="K2158" i="1"/>
  <c r="M1192" i="1"/>
  <c r="N1224" i="1"/>
  <c r="O1224" i="1"/>
  <c r="O1208" i="1"/>
  <c r="N830" i="1"/>
  <c r="M1208" i="1"/>
  <c r="N2250" i="1"/>
  <c r="O2169" i="1"/>
  <c r="O1294" i="1"/>
  <c r="M901" i="1"/>
  <c r="L1424" i="1"/>
  <c r="L1423" i="1" s="1"/>
  <c r="I2688" i="1"/>
  <c r="I2687" i="1" s="1"/>
  <c r="M2081" i="1"/>
  <c r="M2115" i="1"/>
  <c r="O2109" i="1"/>
  <c r="O2107" i="1"/>
  <c r="O2106" i="1"/>
  <c r="O2105" i="1"/>
  <c r="O2104" i="1"/>
  <c r="O2103" i="1"/>
  <c r="O2097" i="1"/>
  <c r="I2206" i="1"/>
  <c r="M2206" i="1" s="1"/>
  <c r="M2613" i="1"/>
  <c r="N1229" i="1"/>
  <c r="M270" i="1"/>
  <c r="O2115" i="1"/>
  <c r="M2105" i="1"/>
  <c r="M2100" i="1"/>
  <c r="O2126" i="1"/>
  <c r="O1980" i="1"/>
  <c r="O2151" i="1"/>
  <c r="K125" i="1"/>
  <c r="M1919" i="1"/>
  <c r="M1918" i="1"/>
  <c r="O1917" i="1"/>
  <c r="O1916" i="1"/>
  <c r="O1915" i="1"/>
  <c r="M1915" i="1"/>
  <c r="O1914" i="1"/>
  <c r="M1912" i="1"/>
  <c r="O1911" i="1"/>
  <c r="M1911" i="1"/>
  <c r="O1909" i="1"/>
  <c r="O1908" i="1"/>
  <c r="M1908" i="1"/>
  <c r="O1887" i="1"/>
  <c r="M1887" i="1"/>
  <c r="O1886" i="1"/>
  <c r="M1886" i="1"/>
  <c r="M1697" i="1"/>
  <c r="M1696" i="1"/>
  <c r="M1695" i="1"/>
  <c r="M1684" i="1"/>
  <c r="M1683" i="1"/>
  <c r="M1681" i="1"/>
  <c r="M1680" i="1"/>
  <c r="M1676" i="1"/>
  <c r="O1217" i="1"/>
  <c r="O2409" i="1"/>
  <c r="M1672" i="1"/>
  <c r="M1704" i="1"/>
  <c r="M1703" i="1"/>
  <c r="M1702" i="1"/>
  <c r="M1700" i="1"/>
  <c r="M1699" i="1"/>
  <c r="M1693" i="1"/>
  <c r="M1692" i="1"/>
  <c r="M1691" i="1"/>
  <c r="M1690" i="1"/>
  <c r="M1689" i="1"/>
  <c r="M1688" i="1"/>
  <c r="M1687" i="1"/>
  <c r="M1686" i="1"/>
  <c r="N2090" i="1"/>
  <c r="N2089" i="1"/>
  <c r="N2085" i="1"/>
  <c r="N1899" i="1"/>
  <c r="K2209" i="1"/>
  <c r="O2411" i="1"/>
  <c r="I55" i="1"/>
  <c r="O2216" i="1"/>
  <c r="N2113" i="1"/>
  <c r="N2111" i="1"/>
  <c r="N2095" i="1"/>
  <c r="N2092" i="1"/>
  <c r="N2088" i="1"/>
  <c r="N2086" i="1"/>
  <c r="N2084" i="1"/>
  <c r="N2083" i="1"/>
  <c r="N1905" i="1"/>
  <c r="N1904" i="1"/>
  <c r="N1903" i="1"/>
  <c r="N1900" i="1"/>
  <c r="N1898" i="1"/>
  <c r="N1897" i="1"/>
  <c r="N1896" i="1"/>
  <c r="N1895" i="1"/>
  <c r="N1894" i="1"/>
  <c r="N1893" i="1"/>
  <c r="N1892" i="1"/>
  <c r="N1890" i="1"/>
  <c r="N1889" i="1"/>
  <c r="N1884" i="1"/>
  <c r="N1883" i="1"/>
  <c r="O2066" i="1"/>
  <c r="O2042" i="1"/>
  <c r="I1623" i="1"/>
  <c r="I1622" i="1" s="1"/>
  <c r="I1621" i="1" s="1"/>
  <c r="N2413" i="1"/>
  <c r="M2090" i="1"/>
  <c r="O2089" i="1"/>
  <c r="M2089" i="1"/>
  <c r="M2084" i="1"/>
  <c r="M2083" i="1"/>
  <c r="O2082" i="1"/>
  <c r="N1919" i="1"/>
  <c r="N1917" i="1"/>
  <c r="N1916" i="1"/>
  <c r="N1913" i="1"/>
  <c r="N1909" i="1"/>
  <c r="N1908" i="1"/>
  <c r="O1905" i="1"/>
  <c r="M1904" i="1"/>
  <c r="O1919" i="1"/>
  <c r="O1918" i="1"/>
  <c r="I74" i="1"/>
  <c r="M1917" i="1"/>
  <c r="M1910" i="1"/>
  <c r="O1910" i="1"/>
  <c r="O1912" i="1"/>
  <c r="M1907" i="1"/>
  <c r="O1913" i="1"/>
  <c r="M1916" i="1"/>
  <c r="M1909" i="1"/>
  <c r="M1914" i="1"/>
  <c r="O1907" i="1"/>
  <c r="M1913" i="1"/>
  <c r="M2411" i="1"/>
  <c r="N867" i="1"/>
  <c r="M1284" i="1"/>
  <c r="K2202" i="1"/>
  <c r="N2435" i="1"/>
  <c r="M2425" i="1"/>
  <c r="L2484" i="1"/>
  <c r="N2484" i="1" s="1"/>
  <c r="K1698" i="1"/>
  <c r="O1698" i="1" s="1"/>
  <c r="N1227" i="1"/>
  <c r="N2427" i="1"/>
  <c r="L26" i="1"/>
  <c r="U26" i="1" s="1"/>
  <c r="L82" i="1"/>
  <c r="U82" i="1" s="1"/>
  <c r="O1215" i="1"/>
  <c r="N1215" i="1"/>
  <c r="M2658" i="1"/>
  <c r="U2631" i="1"/>
  <c r="U868" i="1"/>
  <c r="N1254" i="1"/>
  <c r="M2185" i="1"/>
  <c r="L28" i="1"/>
  <c r="U28" i="1" s="1"/>
  <c r="O2341" i="1"/>
  <c r="M2128" i="1"/>
  <c r="N1888" i="1"/>
  <c r="O1902" i="1"/>
  <c r="M1902" i="1"/>
  <c r="O2331" i="1"/>
  <c r="L41" i="1"/>
  <c r="U41" i="1" s="1"/>
  <c r="U119" i="1"/>
  <c r="U134" i="1"/>
  <c r="U114" i="1"/>
  <c r="L79" i="1"/>
  <c r="U79" i="1" s="1"/>
  <c r="J2222" i="1"/>
  <c r="K2222" i="1"/>
  <c r="I2222" i="1"/>
  <c r="I2208" i="1" s="1"/>
  <c r="N1208" i="1"/>
  <c r="M1127" i="1"/>
  <c r="O2374" i="1"/>
  <c r="M877" i="1"/>
  <c r="K2691" i="1"/>
  <c r="K2690" i="1" s="1"/>
  <c r="I1726" i="1"/>
  <c r="L2194" i="1"/>
  <c r="U2194" i="1" s="1"/>
  <c r="J966" i="1"/>
  <c r="N966" i="1" s="1"/>
  <c r="U928" i="1"/>
  <c r="N2178" i="1"/>
  <c r="M2331" i="1"/>
  <c r="N882" i="1"/>
  <c r="I885" i="1"/>
  <c r="M885" i="1" s="1"/>
  <c r="J2688" i="1"/>
  <c r="N2688" i="1" s="1"/>
  <c r="U670" i="1"/>
  <c r="U2185" i="1"/>
  <c r="N2534" i="1"/>
  <c r="K105" i="1"/>
  <c r="O105" i="1" s="1"/>
  <c r="N2365" i="1"/>
  <c r="M2255" i="1"/>
  <c r="M1373" i="1"/>
  <c r="O323" i="1"/>
  <c r="M1189" i="1"/>
  <c r="M1209" i="1"/>
  <c r="N1209" i="1"/>
  <c r="N1195" i="1"/>
  <c r="O1189" i="1"/>
  <c r="O1228" i="1"/>
  <c r="K1476" i="1"/>
  <c r="AD1476" i="1" s="1"/>
  <c r="N1253" i="1"/>
  <c r="I2068" i="1"/>
  <c r="M1964" i="1"/>
  <c r="M1721" i="1"/>
  <c r="O2407" i="1"/>
  <c r="O2113" i="1"/>
  <c r="M2113" i="1"/>
  <c r="M2108" i="1"/>
  <c r="M2106" i="1"/>
  <c r="M2103" i="1"/>
  <c r="M2102" i="1"/>
  <c r="M2095" i="1"/>
  <c r="O2092" i="1"/>
  <c r="O2091" i="1"/>
  <c r="M2091" i="1"/>
  <c r="O2090" i="1"/>
  <c r="L2282" i="1"/>
  <c r="O2282" i="1" s="1"/>
  <c r="U2283" i="1"/>
  <c r="J2047" i="1"/>
  <c r="J2046" i="1" s="1"/>
  <c r="N2048" i="1"/>
  <c r="U1212" i="1"/>
  <c r="L42" i="1"/>
  <c r="U42" i="1" s="1"/>
  <c r="K2352" i="1"/>
  <c r="O2353" i="1"/>
  <c r="O1723" i="1"/>
  <c r="K1722" i="1"/>
  <c r="K1721" i="1" s="1"/>
  <c r="M876" i="1"/>
  <c r="I874" i="1"/>
  <c r="I873" i="1" s="1"/>
  <c r="N881" i="1"/>
  <c r="J128" i="1"/>
  <c r="N128" i="1" s="1"/>
  <c r="L1720" i="1"/>
  <c r="U1720" i="1" s="1"/>
  <c r="N2539" i="1"/>
  <c r="O2485" i="1"/>
  <c r="M2504" i="1"/>
  <c r="M1510" i="1"/>
  <c r="N2283" i="1"/>
  <c r="M2173" i="1"/>
  <c r="N2439" i="1"/>
  <c r="M473" i="1"/>
  <c r="K2114" i="1"/>
  <c r="O2114" i="1" s="1"/>
  <c r="K2136" i="1"/>
  <c r="K2135" i="1" s="1"/>
  <c r="O1070" i="1"/>
  <c r="N1070" i="1"/>
  <c r="N1212" i="1"/>
  <c r="M867" i="1"/>
  <c r="J1379" i="1"/>
  <c r="N1380" i="1"/>
  <c r="I1422" i="1"/>
  <c r="I1421" i="1" s="1"/>
  <c r="I107" i="1"/>
  <c r="M107" i="1" s="1"/>
  <c r="M878" i="1"/>
  <c r="O878" i="1"/>
  <c r="K107" i="1"/>
  <c r="O107" i="1" s="1"/>
  <c r="L2373" i="1"/>
  <c r="M2373" i="1" s="1"/>
  <c r="M2374" i="1"/>
  <c r="U2081" i="1"/>
  <c r="O2081" i="1"/>
  <c r="U2116" i="1"/>
  <c r="O2116" i="1"/>
  <c r="M2116" i="1"/>
  <c r="N2108" i="1"/>
  <c r="N2107" i="1"/>
  <c r="N2105" i="1"/>
  <c r="U2104" i="1"/>
  <c r="M2104" i="1"/>
  <c r="N2103" i="1"/>
  <c r="U2101" i="1"/>
  <c r="O2101" i="1"/>
  <c r="N2101" i="1"/>
  <c r="O2100" i="1"/>
  <c r="U2100" i="1"/>
  <c r="U2098" i="1"/>
  <c r="M2098" i="1"/>
  <c r="O2098" i="1"/>
  <c r="N2097" i="1"/>
  <c r="N2276" i="1"/>
  <c r="M1271" i="1"/>
  <c r="J1921" i="1"/>
  <c r="J1920" i="1" s="1"/>
  <c r="J66" i="1"/>
  <c r="J55" i="1"/>
  <c r="N1217" i="1"/>
  <c r="K66" i="1"/>
  <c r="O1220" i="1"/>
  <c r="L74" i="1"/>
  <c r="U74" i="1" s="1"/>
  <c r="L66" i="1"/>
  <c r="U66" i="1" s="1"/>
  <c r="O1199" i="1"/>
  <c r="O1218" i="1"/>
  <c r="O1227" i="1"/>
  <c r="M1232" i="1"/>
  <c r="O1231" i="1"/>
  <c r="M2365" i="1"/>
  <c r="L2305" i="1"/>
  <c r="U2305" i="1" s="1"/>
  <c r="O193" i="1"/>
  <c r="M2047" i="1"/>
  <c r="O1885" i="1"/>
  <c r="N1364" i="1"/>
  <c r="J1623" i="1"/>
  <c r="I2305" i="1"/>
  <c r="I2249" i="1"/>
  <c r="M1780" i="1"/>
  <c r="O1402" i="1"/>
  <c r="O2373" i="1"/>
  <c r="O2446" i="1"/>
  <c r="O1401" i="1"/>
  <c r="L81" i="1"/>
  <c r="U81" i="1" s="1"/>
  <c r="L53" i="1"/>
  <c r="U53" i="1" s="1"/>
  <c r="J2561" i="1"/>
  <c r="J2560" i="1" s="1"/>
  <c r="M1401" i="1"/>
  <c r="N1827" i="1"/>
  <c r="M1029" i="1"/>
  <c r="L1126" i="1"/>
  <c r="U1126" i="1" s="1"/>
  <c r="J1749" i="1"/>
  <c r="N1749" i="1" s="1"/>
  <c r="U1340" i="1"/>
  <c r="I88" i="1"/>
  <c r="M88" i="1" s="1"/>
  <c r="M168" i="1"/>
  <c r="N1230" i="1"/>
  <c r="N406" i="1"/>
  <c r="M1226" i="1"/>
  <c r="N1373" i="1"/>
  <c r="N1228" i="1"/>
  <c r="O428" i="1"/>
  <c r="N2306" i="1"/>
  <c r="O1842" i="1"/>
  <c r="L38" i="1"/>
  <c r="U38" i="1" s="1"/>
  <c r="U1850" i="1"/>
  <c r="N2531" i="1"/>
  <c r="U1767" i="1"/>
  <c r="O2250" i="1"/>
  <c r="N2194" i="1"/>
  <c r="M1210" i="1"/>
  <c r="J1476" i="1"/>
  <c r="AC1476" i="1" s="1"/>
  <c r="M1230" i="1"/>
  <c r="N2293" i="1"/>
  <c r="O2319" i="1"/>
  <c r="M2341" i="1"/>
  <c r="N2353" i="1"/>
  <c r="M1065" i="1"/>
  <c r="O881" i="1"/>
  <c r="M871" i="1"/>
  <c r="U614" i="1"/>
  <c r="M1257" i="1"/>
  <c r="J1422" i="1"/>
  <c r="J1421" i="1" s="1"/>
  <c r="M1448" i="1"/>
  <c r="N2597" i="1"/>
  <c r="O2586" i="1"/>
  <c r="M2597" i="1"/>
  <c r="O2597" i="1"/>
  <c r="J874" i="1"/>
  <c r="M2361" i="1"/>
  <c r="J2694" i="1"/>
  <c r="J2693" i="1" s="1"/>
  <c r="O868" i="1"/>
  <c r="N611" i="1"/>
  <c r="M1374" i="1"/>
  <c r="N1340" i="1"/>
  <c r="M2196" i="1"/>
  <c r="L2183" i="1"/>
  <c r="U2183" i="1" s="1"/>
  <c r="J1101" i="1"/>
  <c r="J1100" i="1" s="1"/>
  <c r="L2200" i="1"/>
  <c r="U2200" i="1" s="1"/>
  <c r="N1828" i="1"/>
  <c r="O2007" i="1"/>
  <c r="L61" i="1"/>
  <c r="U61" i="1" s="1"/>
  <c r="N1715" i="1"/>
  <c r="U2007" i="1"/>
  <c r="N2485" i="1"/>
  <c r="M887" i="1"/>
  <c r="O887" i="1"/>
  <c r="N2196" i="1"/>
  <c r="M881" i="1"/>
  <c r="N1326" i="1"/>
  <c r="N2450" i="1"/>
  <c r="M1206" i="1"/>
  <c r="N2558" i="1"/>
  <c r="O1938" i="1"/>
  <c r="M745" i="1"/>
  <c r="L67" i="1"/>
  <c r="O1987" i="1"/>
  <c r="O1962" i="1"/>
  <c r="K2561" i="1"/>
  <c r="N1473" i="1"/>
  <c r="M2552" i="1"/>
  <c r="L20" i="1"/>
  <c r="U20" i="1" s="1"/>
  <c r="M1193" i="1"/>
  <c r="O1230" i="1"/>
  <c r="O1926" i="1"/>
  <c r="L1925" i="1"/>
  <c r="N1925" i="1" s="1"/>
  <c r="U2306" i="1"/>
  <c r="O1209" i="1"/>
  <c r="U1973" i="1"/>
  <c r="N1549" i="1"/>
  <c r="M1539" i="1"/>
  <c r="N1064" i="1"/>
  <c r="O1065" i="1"/>
  <c r="N614" i="1"/>
  <c r="N1257" i="1"/>
  <c r="N2586" i="1"/>
  <c r="O1279" i="1"/>
  <c r="M614" i="1"/>
  <c r="L870" i="1"/>
  <c r="O870" i="1" s="1"/>
  <c r="N1065" i="1"/>
  <c r="J95" i="1"/>
  <c r="N95" i="1" s="1"/>
  <c r="M428" i="1"/>
  <c r="K1783" i="1"/>
  <c r="K1782" i="1" s="1"/>
  <c r="U2635" i="1"/>
  <c r="M1747" i="1"/>
  <c r="N1468" i="1"/>
  <c r="O1337" i="1"/>
  <c r="L1860" i="1"/>
  <c r="L1859" i="1" s="1"/>
  <c r="N1323" i="1"/>
  <c r="L1979" i="1"/>
  <c r="J92" i="1"/>
  <c r="N92" i="1" s="1"/>
  <c r="I95" i="1"/>
  <c r="M95" i="1" s="1"/>
  <c r="U2552" i="1"/>
  <c r="U2513" i="1"/>
  <c r="M2017" i="1"/>
  <c r="O2029" i="1"/>
  <c r="M1765" i="1"/>
  <c r="O2025" i="1"/>
  <c r="M1750" i="1"/>
  <c r="N2265" i="1"/>
  <c r="I1770" i="1"/>
  <c r="I1769" i="1" s="1"/>
  <c r="M1769" i="1" s="1"/>
  <c r="K2671" i="1"/>
  <c r="K77" i="1" s="1"/>
  <c r="O1207" i="1"/>
  <c r="U1925" i="1"/>
  <c r="I66" i="1"/>
  <c r="K55" i="1"/>
  <c r="U2255" i="1"/>
  <c r="L34" i="1"/>
  <c r="U34" i="1" s="1"/>
  <c r="N871" i="1"/>
  <c r="U1101" i="1"/>
  <c r="M691" i="1"/>
  <c r="U1468" i="1"/>
  <c r="M1726" i="1"/>
  <c r="L1751" i="1"/>
  <c r="O1792" i="1"/>
  <c r="K1845" i="1"/>
  <c r="K1844" i="1" s="1"/>
  <c r="L1739" i="1"/>
  <c r="U1739" i="1" s="1"/>
  <c r="U2240" i="1"/>
  <c r="L1131" i="1"/>
  <c r="U1131" i="1" s="1"/>
  <c r="L1325" i="1"/>
  <c r="O1325" i="1" s="1"/>
  <c r="L2530" i="1"/>
  <c r="N2530" i="1" s="1"/>
  <c r="K751" i="1"/>
  <c r="K750" i="1" s="1"/>
  <c r="O750" i="1" s="1"/>
  <c r="L1336" i="1"/>
  <c r="U1336" i="1" s="1"/>
  <c r="I2181" i="1"/>
  <c r="I2672" i="1"/>
  <c r="M2672" i="1" s="1"/>
  <c r="U692" i="1"/>
  <c r="L2478" i="1"/>
  <c r="U2478" i="1" s="1"/>
  <c r="M2027" i="1"/>
  <c r="M2029" i="1"/>
  <c r="O917" i="1"/>
  <c r="M2381" i="1"/>
  <c r="M1391" i="1"/>
  <c r="J74" i="1"/>
  <c r="N74" i="1" s="1"/>
  <c r="L32" i="1"/>
  <c r="U32" i="1" s="1"/>
  <c r="O1973" i="1"/>
  <c r="N1223" i="1"/>
  <c r="U1373" i="1"/>
  <c r="N1386" i="1"/>
  <c r="N1938" i="1"/>
  <c r="M2558" i="1"/>
  <c r="K2420" i="1"/>
  <c r="O2420" i="1" s="1"/>
  <c r="M1973" i="1"/>
  <c r="O1201" i="1"/>
  <c r="N1200" i="1"/>
  <c r="O1197" i="1"/>
  <c r="M323" i="1"/>
  <c r="O1266" i="1"/>
  <c r="K2684" i="1"/>
  <c r="O2684" i="1" s="1"/>
  <c r="O2128" i="1"/>
  <c r="O1964" i="1"/>
  <c r="K1942" i="1"/>
  <c r="K1941" i="1" s="1"/>
  <c r="N1448" i="1"/>
  <c r="O1251" i="1"/>
  <c r="N2541" i="1"/>
  <c r="N2229" i="1"/>
  <c r="N2072" i="1"/>
  <c r="I1429" i="1"/>
  <c r="I1513" i="1"/>
  <c r="I1512" i="1" s="1"/>
  <c r="K1353" i="1"/>
  <c r="K114" i="1"/>
  <c r="K46" i="1" s="1"/>
  <c r="O46" i="1" s="1"/>
  <c r="N1218" i="1"/>
  <c r="N1232" i="1"/>
  <c r="N1231" i="1"/>
  <c r="O2124" i="1"/>
  <c r="K1982" i="1"/>
  <c r="O1776" i="1"/>
  <c r="M868" i="1"/>
  <c r="K2249" i="1"/>
  <c r="J2305" i="1"/>
  <c r="M1722" i="1"/>
  <c r="J2684" i="1"/>
  <c r="N2684" i="1" s="1"/>
  <c r="L1069" i="1"/>
  <c r="N1069" i="1" s="1"/>
  <c r="O2137" i="1"/>
  <c r="M1805" i="1"/>
  <c r="U1805" i="1"/>
  <c r="K1514" i="1"/>
  <c r="K1513" i="1" s="1"/>
  <c r="K1512" i="1" s="1"/>
  <c r="O1476" i="1" s="1"/>
  <c r="O1515" i="1"/>
  <c r="J1436" i="1"/>
  <c r="J1435" i="1" s="1"/>
  <c r="J1429" i="1" s="1"/>
  <c r="N1437" i="1"/>
  <c r="I1294" i="1"/>
  <c r="M1294" i="1" s="1"/>
  <c r="M1295" i="1"/>
  <c r="O2695" i="1"/>
  <c r="K2694" i="1"/>
  <c r="O2694" i="1" s="1"/>
  <c r="K2687" i="1"/>
  <c r="O2688" i="1"/>
  <c r="N2682" i="1"/>
  <c r="J2668" i="1"/>
  <c r="N2668" i="1" s="1"/>
  <c r="J2681" i="1"/>
  <c r="J2680" i="1" s="1"/>
  <c r="K2676" i="1"/>
  <c r="K2675" i="1" s="1"/>
  <c r="K2669" i="1"/>
  <c r="O2669" i="1" s="1"/>
  <c r="J617" i="1"/>
  <c r="N617" i="1" s="1"/>
  <c r="N618" i="1"/>
  <c r="I966" i="1"/>
  <c r="M966" i="1" s="1"/>
  <c r="M1102" i="1"/>
  <c r="I1101" i="1"/>
  <c r="I932" i="1" s="1"/>
  <c r="K966" i="1"/>
  <c r="O966" i="1" s="1"/>
  <c r="K1101" i="1"/>
  <c r="U1616" i="1"/>
  <c r="N1616" i="1"/>
  <c r="I1835" i="1"/>
  <c r="M1836" i="1"/>
  <c r="O1854" i="1"/>
  <c r="U1854" i="1"/>
  <c r="N2290" i="1"/>
  <c r="O2290" i="1"/>
  <c r="I2484" i="1"/>
  <c r="M2485" i="1"/>
  <c r="I2533" i="1"/>
  <c r="M2534" i="1"/>
  <c r="M2594" i="1"/>
  <c r="O2594" i="1"/>
  <c r="N2594" i="1"/>
  <c r="J2500" i="1"/>
  <c r="N2501" i="1"/>
  <c r="L1024" i="1"/>
  <c r="U1024" i="1" s="1"/>
  <c r="N1025" i="1"/>
  <c r="N581" i="1"/>
  <c r="K1888" i="1"/>
  <c r="O1888" i="1" s="1"/>
  <c r="O2026" i="1"/>
  <c r="O2028" i="1"/>
  <c r="K1901" i="1"/>
  <c r="O1901" i="1" s="1"/>
  <c r="O1753" i="1"/>
  <c r="K1752" i="1"/>
  <c r="J1733" i="1"/>
  <c r="J1732" i="1" s="1"/>
  <c r="N1734" i="1"/>
  <c r="M2695" i="1"/>
  <c r="I2694" i="1"/>
  <c r="J2691" i="1"/>
  <c r="J2690" i="1" s="1"/>
  <c r="J2671" i="1"/>
  <c r="N2671" i="1" s="1"/>
  <c r="O620" i="1"/>
  <c r="K619" i="1"/>
  <c r="O619" i="1" s="1"/>
  <c r="O743" i="1"/>
  <c r="K131" i="1"/>
  <c r="O131" i="1" s="1"/>
  <c r="O727" i="1"/>
  <c r="K100" i="1"/>
  <c r="O100" i="1" s="1"/>
  <c r="J88" i="1"/>
  <c r="N88" i="1" s="1"/>
  <c r="N875" i="1"/>
  <c r="N1776" i="1"/>
  <c r="U1200" i="1"/>
  <c r="M2314" i="1"/>
  <c r="U1218" i="1"/>
  <c r="O1232" i="1"/>
  <c r="N1235" i="1"/>
  <c r="O2276" i="1"/>
  <c r="M2631" i="1"/>
  <c r="N1926" i="1"/>
  <c r="L17" i="1"/>
  <c r="U17" i="1" s="1"/>
  <c r="L1476" i="1"/>
  <c r="AE1476" i="1" s="1"/>
  <c r="U1070" i="1"/>
  <c r="L925" i="1"/>
  <c r="AE925" i="1" s="1"/>
  <c r="M2073" i="1"/>
  <c r="O1549" i="1"/>
  <c r="L2292" i="1"/>
  <c r="U2292" i="1" s="1"/>
  <c r="O2293" i="1"/>
  <c r="N2331" i="1"/>
  <c r="M2353" i="1"/>
  <c r="M2020" i="1"/>
  <c r="N2374" i="1"/>
  <c r="K874" i="1"/>
  <c r="O874" i="1" s="1"/>
  <c r="N1539" i="1"/>
  <c r="O1539" i="1"/>
  <c r="O2681" i="1"/>
  <c r="M1033" i="1"/>
  <c r="O1212" i="1"/>
  <c r="U611" i="1"/>
  <c r="K110" i="1"/>
  <c r="O110" i="1" s="1"/>
  <c r="K2206" i="1"/>
  <c r="K2112" i="1" s="1"/>
  <c r="L2289" i="1"/>
  <c r="L2288" i="1" s="1"/>
  <c r="M1441" i="1"/>
  <c r="N2029" i="1"/>
  <c r="L2204" i="1"/>
  <c r="L2203" i="1" s="1"/>
  <c r="I619" i="1"/>
  <c r="M619" i="1" s="1"/>
  <c r="O2689" i="1"/>
  <c r="M1781" i="1"/>
  <c r="L1103" i="1"/>
  <c r="U1103" i="1" s="1"/>
  <c r="M1515" i="1"/>
  <c r="N2189" i="1"/>
  <c r="O2189" i="1"/>
  <c r="L2094" i="1"/>
  <c r="U2094" i="1" s="1"/>
  <c r="I110" i="1"/>
  <c r="M110" i="1" s="1"/>
  <c r="K112" i="1"/>
  <c r="O112" i="1" s="1"/>
  <c r="M2583" i="1"/>
  <c r="N2583" i="1"/>
  <c r="N1028" i="1"/>
  <c r="M1424" i="1"/>
  <c r="N2255" i="1"/>
  <c r="M2276" i="1"/>
  <c r="J2068" i="1"/>
  <c r="O1271" i="1"/>
  <c r="M1213" i="1"/>
  <c r="O1196" i="1"/>
  <c r="M1212" i="1"/>
  <c r="M1215" i="1"/>
  <c r="O1225" i="1"/>
  <c r="N1225" i="1"/>
  <c r="M2319" i="1"/>
  <c r="O2306" i="1"/>
  <c r="M2273" i="1"/>
  <c r="N1029" i="1"/>
  <c r="N613" i="1"/>
  <c r="O2280" i="1"/>
  <c r="O2156" i="1"/>
  <c r="O1945" i="1"/>
  <c r="O867" i="1"/>
  <c r="O234" i="1"/>
  <c r="N2231" i="1"/>
  <c r="N1854" i="1"/>
  <c r="N1775" i="1"/>
  <c r="J1513" i="1"/>
  <c r="J1512" i="1" s="1"/>
  <c r="N1476" i="1" s="1"/>
  <c r="N610" i="1"/>
  <c r="N193" i="1"/>
  <c r="M2149" i="1"/>
  <c r="M1949" i="1"/>
  <c r="M1773" i="1"/>
  <c r="M613" i="1"/>
  <c r="M1339" i="1"/>
  <c r="K1068" i="1"/>
  <c r="M1972" i="1"/>
  <c r="L1971" i="1"/>
  <c r="U1971" i="1" s="1"/>
  <c r="U1972" i="1"/>
  <c r="O1613" i="1"/>
  <c r="L1612" i="1"/>
  <c r="U1612" i="1" s="1"/>
  <c r="M1203" i="1"/>
  <c r="O2501" i="1"/>
  <c r="K2500" i="1"/>
  <c r="U2694" i="1"/>
  <c r="L2693" i="1"/>
  <c r="U2662" i="1"/>
  <c r="M2662" i="1"/>
  <c r="L2645" i="1"/>
  <c r="N2646" i="1"/>
  <c r="M2646" i="1"/>
  <c r="O2646" i="1"/>
  <c r="O2638" i="1"/>
  <c r="U2638" i="1"/>
  <c r="L2585" i="1"/>
  <c r="U2585" i="1" s="1"/>
  <c r="O2589" i="1"/>
  <c r="O2580" i="1"/>
  <c r="M2580" i="1"/>
  <c r="L2557" i="1"/>
  <c r="U2558" i="1"/>
  <c r="L2524" i="1"/>
  <c r="U2524" i="1" s="1"/>
  <c r="U2525" i="1"/>
  <c r="U2519" i="1"/>
  <c r="L2518" i="1"/>
  <c r="M2518" i="1" s="1"/>
  <c r="L2500" i="1"/>
  <c r="U2500" i="1" s="1"/>
  <c r="U2501" i="1"/>
  <c r="L2494" i="1"/>
  <c r="U2494" i="1" s="1"/>
  <c r="U2495" i="1"/>
  <c r="U2467" i="1"/>
  <c r="L2466" i="1"/>
  <c r="U2466" i="1" s="1"/>
  <c r="U2459" i="1"/>
  <c r="L2458" i="1"/>
  <c r="U2458" i="1" s="1"/>
  <c r="L2449" i="1"/>
  <c r="O2449" i="1" s="1"/>
  <c r="U2450" i="1"/>
  <c r="U2280" i="1"/>
  <c r="L2279" i="1"/>
  <c r="U2279" i="1" s="1"/>
  <c r="N2236" i="1"/>
  <c r="O2236" i="1"/>
  <c r="N2216" i="1"/>
  <c r="M2216" i="1"/>
  <c r="U2216" i="1"/>
  <c r="M2212" i="1"/>
  <c r="O2212" i="1"/>
  <c r="U2212" i="1"/>
  <c r="L2190" i="1"/>
  <c r="O2190" i="1" s="1"/>
  <c r="U2191" i="1"/>
  <c r="O2191" i="1"/>
  <c r="N2165" i="1"/>
  <c r="O2165" i="1"/>
  <c r="L2155" i="1"/>
  <c r="O2155" i="1" s="1"/>
  <c r="N2156" i="1"/>
  <c r="U2156" i="1"/>
  <c r="U2133" i="1"/>
  <c r="L2132" i="1"/>
  <c r="N2132" i="1" s="1"/>
  <c r="U1746" i="1"/>
  <c r="L1745" i="1"/>
  <c r="U1745" i="1" s="1"/>
  <c r="U1351" i="1"/>
  <c r="U1279" i="1"/>
  <c r="L1278" i="1"/>
  <c r="U1278" i="1" s="1"/>
  <c r="U1251" i="1"/>
  <c r="L1250" i="1"/>
  <c r="O1250" i="1" s="1"/>
  <c r="U886" i="1"/>
  <c r="U780" i="1"/>
  <c r="M780" i="1"/>
  <c r="N780" i="1"/>
  <c r="O780" i="1"/>
  <c r="L721" i="1"/>
  <c r="U721" i="1" s="1"/>
  <c r="U722" i="1"/>
  <c r="U168" i="1"/>
  <c r="L167" i="1"/>
  <c r="O167" i="1" s="1"/>
  <c r="K2478" i="1"/>
  <c r="O2479" i="1"/>
  <c r="O2231" i="1"/>
  <c r="K2140" i="1"/>
  <c r="O2073" i="1"/>
  <c r="O1988" i="1"/>
  <c r="O1949" i="1"/>
  <c r="U1857" i="1"/>
  <c r="L1856" i="1"/>
  <c r="U1856" i="1" s="1"/>
  <c r="K1824" i="1"/>
  <c r="K1823" i="1" s="1"/>
  <c r="O1825" i="1"/>
  <c r="O1624" i="1"/>
  <c r="K610" i="1"/>
  <c r="O610" i="1" s="1"/>
  <c r="O611" i="1"/>
  <c r="N2686" i="1"/>
  <c r="J2672" i="1"/>
  <c r="N2672" i="1" s="1"/>
  <c r="J2463" i="1"/>
  <c r="N2463" i="1" s="1"/>
  <c r="N2464" i="1"/>
  <c r="J2360" i="1"/>
  <c r="N2360" i="1" s="1"/>
  <c r="N2361" i="1"/>
  <c r="J2042" i="1"/>
  <c r="N2042" i="1" s="1"/>
  <c r="N2043" i="1"/>
  <c r="J2006" i="1"/>
  <c r="J2002" i="1" s="1"/>
  <c r="N2007" i="1"/>
  <c r="N1861" i="1"/>
  <c r="N1834" i="1"/>
  <c r="J1833" i="1"/>
  <c r="N1833" i="1" s="1"/>
  <c r="J1819" i="1"/>
  <c r="N1820" i="1"/>
  <c r="J1787" i="1"/>
  <c r="N1788" i="1"/>
  <c r="J1770" i="1"/>
  <c r="J1769" i="1" s="1"/>
  <c r="N1771" i="1"/>
  <c r="J1757" i="1"/>
  <c r="J1756" i="1" s="1"/>
  <c r="J1694" i="1"/>
  <c r="N1694" i="1" s="1"/>
  <c r="J1221" i="1"/>
  <c r="J56" i="1" s="1"/>
  <c r="N1252" i="1"/>
  <c r="N675" i="1"/>
  <c r="J674" i="1"/>
  <c r="N674" i="1" s="1"/>
  <c r="I2541" i="1"/>
  <c r="M2541" i="1" s="1"/>
  <c r="M2542" i="1"/>
  <c r="I2530" i="1"/>
  <c r="M2531" i="1"/>
  <c r="I2524" i="1"/>
  <c r="M2525" i="1"/>
  <c r="I2512" i="1"/>
  <c r="M2512" i="1" s="1"/>
  <c r="M2513" i="1"/>
  <c r="M2459" i="1"/>
  <c r="M2133" i="1"/>
  <c r="I2040" i="1"/>
  <c r="M2041" i="1"/>
  <c r="I1979" i="1"/>
  <c r="M1979" i="1" s="1"/>
  <c r="M1980" i="1"/>
  <c r="M1962" i="1"/>
  <c r="I1955" i="1"/>
  <c r="M1956" i="1"/>
  <c r="M1857" i="1"/>
  <c r="M1834" i="1"/>
  <c r="I1833" i="1"/>
  <c r="M1833" i="1" s="1"/>
  <c r="M1784" i="1"/>
  <c r="I1783" i="1"/>
  <c r="I1782" i="1" s="1"/>
  <c r="I1778" i="1" s="1"/>
  <c r="I1615" i="1"/>
  <c r="M1616" i="1"/>
  <c r="I1325" i="1"/>
  <c r="M1326" i="1"/>
  <c r="I1278" i="1"/>
  <c r="M1279" i="1"/>
  <c r="J1842" i="1"/>
  <c r="J1698" i="1"/>
  <c r="N1698" i="1" s="1"/>
  <c r="M2592" i="1"/>
  <c r="O2592" i="1"/>
  <c r="K2038" i="1"/>
  <c r="O2038" i="1" s="1"/>
  <c r="O2039" i="1"/>
  <c r="I2038" i="1"/>
  <c r="M2038" i="1" s="1"/>
  <c r="M2039" i="1"/>
  <c r="I2034" i="1"/>
  <c r="M2034" i="1" s="1"/>
  <c r="M2035" i="1"/>
  <c r="N2033" i="1"/>
  <c r="J2032" i="1"/>
  <c r="N2032" i="1" s="1"/>
  <c r="L1590" i="1"/>
  <c r="O1590" i="1" s="1"/>
  <c r="N1591" i="1"/>
  <c r="O1591" i="1"/>
  <c r="M2024" i="1"/>
  <c r="I1882" i="1"/>
  <c r="M1882" i="1" s="1"/>
  <c r="I1885" i="1"/>
  <c r="M1885" i="1" s="1"/>
  <c r="M2025" i="1"/>
  <c r="K1891" i="1"/>
  <c r="K25" i="1" s="1"/>
  <c r="O2027" i="1"/>
  <c r="J1901" i="1"/>
  <c r="N2028" i="1"/>
  <c r="U2331" i="1"/>
  <c r="L2330" i="1"/>
  <c r="N2330" i="1" s="1"/>
  <c r="I2169" i="1"/>
  <c r="M2169" i="1" s="1"/>
  <c r="M2170" i="1"/>
  <c r="J1281" i="1"/>
  <c r="N1281" i="1" s="1"/>
  <c r="N1282" i="1"/>
  <c r="M515" i="1"/>
  <c r="I1068" i="1"/>
  <c r="N806" i="1"/>
  <c r="K1773" i="1"/>
  <c r="K1772" i="1" s="1"/>
  <c r="O1774" i="1"/>
  <c r="M2306" i="1"/>
  <c r="N976" i="1"/>
  <c r="O976" i="1"/>
  <c r="O1737" i="1"/>
  <c r="K1736" i="1"/>
  <c r="K1735" i="1" s="1"/>
  <c r="O1765" i="1"/>
  <c r="K1764" i="1"/>
  <c r="O1764" i="1" s="1"/>
  <c r="J622" i="1"/>
  <c r="J125" i="1"/>
  <c r="N125" i="1" s="1"/>
  <c r="M671" i="1"/>
  <c r="I670" i="1"/>
  <c r="I669" i="1" s="1"/>
  <c r="O671" i="1"/>
  <c r="K670" i="1"/>
  <c r="K669" i="1" s="1"/>
  <c r="N735" i="1"/>
  <c r="J90" i="1"/>
  <c r="N90" i="1" s="1"/>
  <c r="I889" i="1"/>
  <c r="I888" i="1" s="1"/>
  <c r="M890" i="1"/>
  <c r="I114" i="1"/>
  <c r="M114" i="1" s="1"/>
  <c r="K2178" i="1"/>
  <c r="O2179" i="1"/>
  <c r="J2569" i="1"/>
  <c r="J2568" i="1" s="1"/>
  <c r="J1748" i="1"/>
  <c r="N1201" i="1"/>
  <c r="O1223" i="1"/>
  <c r="O1211" i="1"/>
  <c r="M1214" i="1"/>
  <c r="L44" i="1"/>
  <c r="U44" i="1" s="1"/>
  <c r="M1190" i="1"/>
  <c r="L1270" i="1"/>
  <c r="U1270" i="1" s="1"/>
  <c r="K1937" i="1"/>
  <c r="K1921" i="1" s="1"/>
  <c r="K1920" i="1" s="1"/>
  <c r="M2366" i="1"/>
  <c r="O1195" i="1"/>
  <c r="J2557" i="1"/>
  <c r="M2072" i="1"/>
  <c r="N2073" i="1"/>
  <c r="O1254" i="1"/>
  <c r="N2273" i="1"/>
  <c r="M2293" i="1"/>
  <c r="L2318" i="1"/>
  <c r="U2318" i="1" s="1"/>
  <c r="L78" i="1"/>
  <c r="U78" i="1" s="1"/>
  <c r="N1127" i="1"/>
  <c r="O746" i="1"/>
  <c r="O614" i="1"/>
  <c r="L1256" i="1"/>
  <c r="U1256" i="1" s="1"/>
  <c r="U613" i="1"/>
  <c r="M1437" i="1"/>
  <c r="N1279" i="1"/>
  <c r="M692" i="1"/>
  <c r="M2589" i="1"/>
  <c r="O692" i="1"/>
  <c r="O1380" i="1"/>
  <c r="M1386" i="1"/>
  <c r="U2669" i="1"/>
  <c r="O1025" i="1"/>
  <c r="N1374" i="1"/>
  <c r="M1254" i="1"/>
  <c r="I108" i="1"/>
  <c r="M108" i="1" s="1"/>
  <c r="U1029" i="1"/>
  <c r="O871" i="1"/>
  <c r="O894" i="1"/>
  <c r="O1351" i="1"/>
  <c r="O1127" i="1"/>
  <c r="O886" i="1"/>
  <c r="O1295" i="1"/>
  <c r="L2591" i="1"/>
  <c r="M1064" i="1"/>
  <c r="O2043" i="1"/>
  <c r="M1591" i="1"/>
  <c r="L2634" i="1"/>
  <c r="N2634" i="1" s="1"/>
  <c r="O2473" i="1"/>
  <c r="K1623" i="1"/>
  <c r="K1622" i="1" s="1"/>
  <c r="K1621" i="1" s="1"/>
  <c r="M746" i="1"/>
  <c r="L2016" i="1"/>
  <c r="N2016" i="1" s="1"/>
  <c r="N2212" i="1"/>
  <c r="O2170" i="1"/>
  <c r="M806" i="1"/>
  <c r="N1474" i="1"/>
  <c r="N1777" i="1"/>
  <c r="N2066" i="1"/>
  <c r="O752" i="1"/>
  <c r="K2072" i="1"/>
  <c r="L1328" i="1"/>
  <c r="U1328" i="1" s="1"/>
  <c r="L1819" i="1"/>
  <c r="O1819" i="1" s="1"/>
  <c r="L1955" i="1"/>
  <c r="U746" i="1"/>
  <c r="J1451" i="1"/>
  <c r="J1445" i="1" s="1"/>
  <c r="N1453" i="1"/>
  <c r="I100" i="1"/>
  <c r="M100" i="1" s="1"/>
  <c r="I2458" i="1"/>
  <c r="U2043" i="1"/>
  <c r="U751" i="1"/>
  <c r="L1793" i="1"/>
  <c r="U1793" i="1" s="1"/>
  <c r="O1326" i="1"/>
  <c r="L1787" i="1"/>
  <c r="U1787" i="1" s="1"/>
  <c r="K2065" i="1"/>
  <c r="O2065" i="1" s="1"/>
  <c r="L2661" i="1"/>
  <c r="M2661" i="1" s="1"/>
  <c r="M1938" i="1"/>
  <c r="L1350" i="1"/>
  <c r="U1350" i="1" s="1"/>
  <c r="U1980" i="1"/>
  <c r="N2133" i="1"/>
  <c r="I96" i="1"/>
  <c r="M96" i="1" s="1"/>
  <c r="K96" i="1"/>
  <c r="O96" i="1" s="1"/>
  <c r="K84" i="1"/>
  <c r="O84" i="1" s="1"/>
  <c r="M1723" i="1"/>
  <c r="N2496" i="1"/>
  <c r="N2589" i="1"/>
  <c r="N2662" i="1"/>
  <c r="N2280" i="1"/>
  <c r="L1725" i="1"/>
  <c r="U1725" i="1" s="1"/>
  <c r="U1988" i="1"/>
  <c r="N2026" i="1"/>
  <c r="M2586" i="1"/>
  <c r="O2035" i="1"/>
  <c r="M1474" i="1"/>
  <c r="M1858" i="1"/>
  <c r="J1251" i="1"/>
  <c r="N1251" i="1" s="1"/>
  <c r="U1833" i="1"/>
  <c r="O2450" i="1"/>
  <c r="U2542" i="1"/>
  <c r="N2220" i="1"/>
  <c r="O2244" i="1"/>
  <c r="M1774" i="1"/>
  <c r="K1767" i="1"/>
  <c r="K1766" i="1" s="1"/>
  <c r="O1766" i="1" s="1"/>
  <c r="U2439" i="1"/>
  <c r="M2250" i="1"/>
  <c r="M213" i="1"/>
  <c r="O2655" i="1"/>
  <c r="O1373" i="1"/>
  <c r="O2495" i="1"/>
  <c r="O2366" i="1"/>
  <c r="N139" i="1"/>
  <c r="L1353" i="1"/>
  <c r="U1353" i="1" s="1"/>
  <c r="L55" i="1"/>
  <c r="U55" i="1" s="1"/>
  <c r="N2114" i="1"/>
  <c r="K2591" i="1"/>
  <c r="K1452" i="1"/>
  <c r="O1453" i="1"/>
  <c r="O473" i="1"/>
  <c r="N473" i="1"/>
  <c r="U473" i="1"/>
  <c r="U234" i="1"/>
  <c r="N234" i="1"/>
  <c r="M1440" i="1"/>
  <c r="L1439" i="1"/>
  <c r="J2687" i="1"/>
  <c r="U929" i="1"/>
  <c r="M1207" i="1"/>
  <c r="L1556" i="1"/>
  <c r="AE1556" i="1" s="1"/>
  <c r="U1271" i="1"/>
  <c r="N1385" i="1"/>
  <c r="M1070" i="1"/>
  <c r="U930" i="1"/>
  <c r="L932" i="1"/>
  <c r="AE932" i="1" s="1"/>
  <c r="U1386" i="1"/>
  <c r="L1390" i="1"/>
  <c r="M1390" i="1" s="1"/>
  <c r="O1374" i="1"/>
  <c r="N746" i="1"/>
  <c r="M1613" i="1"/>
  <c r="N926" i="1"/>
  <c r="N2070" i="1"/>
  <c r="O2656" i="1"/>
  <c r="U1613" i="1"/>
  <c r="U1374" i="1"/>
  <c r="O1203" i="1"/>
  <c r="N1203" i="1"/>
  <c r="O926" i="1"/>
  <c r="O1226" i="1"/>
  <c r="N1226" i="1"/>
  <c r="N1210" i="1"/>
  <c r="M1222" i="1"/>
  <c r="M1219" i="1"/>
  <c r="M1204" i="1"/>
  <c r="M1197" i="1"/>
  <c r="M1195" i="1"/>
  <c r="N1189" i="1"/>
  <c r="N1222" i="1"/>
  <c r="N1219" i="1"/>
  <c r="N1214" i="1"/>
  <c r="N1207" i="1"/>
  <c r="N1204" i="1"/>
  <c r="N1198" i="1"/>
  <c r="N1194" i="1"/>
  <c r="N1190" i="1"/>
  <c r="O1229" i="1"/>
  <c r="O1222" i="1"/>
  <c r="O1219" i="1"/>
  <c r="O1205" i="1"/>
  <c r="O1198" i="1"/>
  <c r="O1194" i="1"/>
  <c r="O1190" i="1"/>
  <c r="O1204" i="1"/>
  <c r="O1200" i="1"/>
  <c r="M1196" i="1"/>
  <c r="O1210" i="1"/>
  <c r="L975" i="1"/>
  <c r="U975" i="1" s="1"/>
  <c r="I2701" i="1"/>
  <c r="M2498" i="1"/>
  <c r="O2470" i="1"/>
  <c r="N2327" i="1"/>
  <c r="N2227" i="1"/>
  <c r="O2141" i="1"/>
  <c r="M2120" i="1"/>
  <c r="N1960" i="1"/>
  <c r="N1945" i="1"/>
  <c r="N1935" i="1"/>
  <c r="M1923" i="1"/>
  <c r="M1791" i="1"/>
  <c r="N1757" i="1"/>
  <c r="M1749" i="1"/>
  <c r="O1736" i="1"/>
  <c r="M1371" i="1"/>
  <c r="M1161" i="1"/>
  <c r="N754" i="1"/>
  <c r="N348" i="1"/>
  <c r="O2459" i="1"/>
  <c r="O2225" i="1"/>
  <c r="O2143" i="1"/>
  <c r="O1947" i="1"/>
  <c r="K1556" i="1"/>
  <c r="AD1556" i="1" s="1"/>
  <c r="O1448" i="1"/>
  <c r="K108" i="1"/>
  <c r="O108" i="1" s="1"/>
  <c r="O613" i="1"/>
  <c r="K560" i="1"/>
  <c r="N2552" i="1"/>
  <c r="N2319" i="1"/>
  <c r="N2225" i="1"/>
  <c r="N2191" i="1"/>
  <c r="N2149" i="1"/>
  <c r="J1906" i="1"/>
  <c r="N1906" i="1" s="1"/>
  <c r="N650" i="1"/>
  <c r="N213" i="1"/>
  <c r="I2318" i="1"/>
  <c r="M2231" i="1"/>
  <c r="M1983" i="1"/>
  <c r="M1947" i="1"/>
  <c r="M1385" i="1"/>
  <c r="M406" i="1"/>
  <c r="M909" i="1"/>
  <c r="O1368" i="1"/>
  <c r="M1380" i="1"/>
  <c r="N2038" i="1"/>
  <c r="N2173" i="1"/>
  <c r="M1647" i="1"/>
  <c r="O1538" i="1"/>
  <c r="N2169" i="1"/>
  <c r="M897" i="1"/>
  <c r="N428" i="1"/>
  <c r="N515" i="1"/>
  <c r="I758" i="1"/>
  <c r="J2249" i="1"/>
  <c r="M2063" i="1"/>
  <c r="J2438" i="1"/>
  <c r="N2438" i="1" s="1"/>
  <c r="K98" i="1"/>
  <c r="O98" i="1" s="1"/>
  <c r="L758" i="1"/>
  <c r="U758" i="1" s="1"/>
  <c r="M847" i="1"/>
  <c r="M1402" i="1"/>
  <c r="O1669" i="1"/>
  <c r="N1234" i="1"/>
  <c r="L1742" i="1"/>
  <c r="U1742" i="1" s="1"/>
  <c r="U1743" i="1"/>
  <c r="L1464" i="1"/>
  <c r="O1464" i="1" s="1"/>
  <c r="O1465" i="1"/>
  <c r="L1096" i="1"/>
  <c r="O1096" i="1" s="1"/>
  <c r="O1097" i="1"/>
  <c r="K2524" i="1"/>
  <c r="O2525" i="1"/>
  <c r="U2145" i="1"/>
  <c r="M2145" i="1"/>
  <c r="K1959" i="1"/>
  <c r="K1347" i="1"/>
  <c r="O1348" i="1"/>
  <c r="O754" i="1"/>
  <c r="O675" i="1"/>
  <c r="K674" i="1"/>
  <c r="O674" i="1" s="1"/>
  <c r="N2141" i="1"/>
  <c r="J1942" i="1"/>
  <c r="J1941" i="1" s="1"/>
  <c r="J1857" i="1"/>
  <c r="N1858" i="1"/>
  <c r="J1336" i="1"/>
  <c r="N1337" i="1"/>
  <c r="N1266" i="1"/>
  <c r="J893" i="1"/>
  <c r="N894" i="1"/>
  <c r="M2547" i="1"/>
  <c r="M2528" i="1"/>
  <c r="I2061" i="1"/>
  <c r="I2045" i="1" s="1"/>
  <c r="I2006" i="1"/>
  <c r="M2006" i="1" s="1"/>
  <c r="M2007" i="1"/>
  <c r="M1825" i="1"/>
  <c r="I1824" i="1"/>
  <c r="I1823" i="1" s="1"/>
  <c r="M723" i="1"/>
  <c r="I625" i="1"/>
  <c r="M626" i="1"/>
  <c r="I610" i="1"/>
  <c r="M610" i="1" s="1"/>
  <c r="M611" i="1"/>
  <c r="M1260" i="1"/>
  <c r="N1260" i="1"/>
  <c r="L1394" i="1"/>
  <c r="M1395" i="1"/>
  <c r="N1394" i="1"/>
  <c r="M2037" i="1"/>
  <c r="I2036" i="1"/>
  <c r="M2036" i="1" s="1"/>
  <c r="L2177" i="1"/>
  <c r="N2177" i="1" s="1"/>
  <c r="U2178" i="1"/>
  <c r="J1891" i="1"/>
  <c r="N1891" i="1" s="1"/>
  <c r="N2027" i="1"/>
  <c r="J930" i="1"/>
  <c r="N931" i="1"/>
  <c r="J1294" i="1"/>
  <c r="N1294" i="1" s="1"/>
  <c r="N1295" i="1"/>
  <c r="L192" i="1"/>
  <c r="U192" i="1" s="1"/>
  <c r="L1322" i="1"/>
  <c r="U1322" i="1" s="1"/>
  <c r="U1323" i="1"/>
  <c r="K1740" i="1"/>
  <c r="O1741" i="1"/>
  <c r="K1694" i="1"/>
  <c r="O1694" i="1" s="1"/>
  <c r="O1758" i="1"/>
  <c r="K1757" i="1"/>
  <c r="J2062" i="1"/>
  <c r="N2063" i="1"/>
  <c r="M2692" i="1"/>
  <c r="I2671" i="1"/>
  <c r="M2671" i="1" s="1"/>
  <c r="M2685" i="1"/>
  <c r="I2670" i="1"/>
  <c r="I73" i="1" s="1"/>
  <c r="M2682" i="1"/>
  <c r="I2668" i="1"/>
  <c r="M2668" i="1" s="1"/>
  <c r="I2681" i="1"/>
  <c r="O2682" i="1"/>
  <c r="K2668" i="1"/>
  <c r="O2668" i="1" s="1"/>
  <c r="U1891" i="1"/>
  <c r="O1972" i="1"/>
  <c r="O2561" i="1"/>
  <c r="M2691" i="1"/>
  <c r="M1467" i="1"/>
  <c r="N1202" i="1"/>
  <c r="O1202" i="1"/>
  <c r="N1220" i="1"/>
  <c r="L68" i="1"/>
  <c r="U68" i="1" s="1"/>
  <c r="O1339" i="1"/>
  <c r="M2172" i="1"/>
  <c r="O617" i="1"/>
  <c r="U2277" i="1"/>
  <c r="O1284" i="1"/>
  <c r="J112" i="1"/>
  <c r="N112" i="1" s="1"/>
  <c r="O618" i="1"/>
  <c r="U1669" i="1"/>
  <c r="J100" i="1"/>
  <c r="N100" i="1" s="1"/>
  <c r="J2110" i="1"/>
  <c r="N2110" i="1" s="1"/>
  <c r="O1843" i="1"/>
  <c r="O2196" i="1"/>
  <c r="M1669" i="1"/>
  <c r="J107" i="1"/>
  <c r="N107" i="1" s="1"/>
  <c r="J108" i="1"/>
  <c r="N108" i="1" s="1"/>
  <c r="N2512" i="1"/>
  <c r="O699" i="1"/>
  <c r="U699" i="1"/>
  <c r="M2501" i="1"/>
  <c r="I2500" i="1"/>
  <c r="U1213" i="1"/>
  <c r="N1213" i="1"/>
  <c r="U1225" i="1"/>
  <c r="L69" i="1"/>
  <c r="U69" i="1" s="1"/>
  <c r="M2463" i="1"/>
  <c r="U2204" i="1"/>
  <c r="O1234" i="1"/>
  <c r="O1391" i="1"/>
  <c r="K930" i="1"/>
  <c r="K929" i="1" s="1"/>
  <c r="O929" i="1" s="1"/>
  <c r="L138" i="1"/>
  <c r="M138" i="1" s="1"/>
  <c r="I1445" i="1"/>
  <c r="N2453" i="1"/>
  <c r="N1793" i="1"/>
  <c r="O1235" i="1"/>
  <c r="O1029" i="1"/>
  <c r="N868" i="1"/>
  <c r="M2632" i="1"/>
  <c r="K2181" i="1"/>
  <c r="O2130" i="1"/>
  <c r="N2314" i="1"/>
  <c r="O2528" i="1"/>
  <c r="K1882" i="1"/>
  <c r="O1882" i="1" s="1"/>
  <c r="N2039" i="1"/>
  <c r="J2551" i="1"/>
  <c r="N2551" i="1" s="1"/>
  <c r="O1777" i="1"/>
  <c r="O1977" i="1"/>
  <c r="U1722" i="1"/>
  <c r="L1847" i="1"/>
  <c r="O1847" i="1" s="1"/>
  <c r="M1861" i="1"/>
  <c r="O1861" i="1"/>
  <c r="L1942" i="1"/>
  <c r="N2467" i="1"/>
  <c r="N2519" i="1"/>
  <c r="N1395" i="1"/>
  <c r="L1881" i="1"/>
  <c r="U1881" i="1" s="1"/>
  <c r="O2476" i="1"/>
  <c r="N1398" i="1"/>
  <c r="O1468" i="1"/>
  <c r="M1025" i="1"/>
  <c r="M1337" i="1"/>
  <c r="U1465" i="1"/>
  <c r="M1323" i="1"/>
  <c r="K2458" i="1"/>
  <c r="K2452" i="1" s="1"/>
  <c r="M1794" i="1"/>
  <c r="I1256" i="1"/>
  <c r="J2190" i="1"/>
  <c r="I2561" i="1"/>
  <c r="I2560" i="1" s="1"/>
  <c r="M2562" i="1"/>
  <c r="K1100" i="1"/>
  <c r="K1099" i="1" s="1"/>
  <c r="O2094" i="1"/>
  <c r="K1440" i="1"/>
  <c r="O1441" i="1"/>
  <c r="U2132" i="1"/>
  <c r="N1354" i="1"/>
  <c r="J1353" i="1"/>
  <c r="N2473" i="1"/>
  <c r="J2472" i="1"/>
  <c r="I974" i="1"/>
  <c r="I973" i="1" s="1"/>
  <c r="L2675" i="1"/>
  <c r="U2676" i="1"/>
  <c r="N699" i="1"/>
  <c r="M699" i="1"/>
  <c r="L698" i="1"/>
  <c r="U1354" i="1"/>
  <c r="O1354" i="1"/>
  <c r="M1354" i="1"/>
  <c r="U2136" i="1"/>
  <c r="L2135" i="1"/>
  <c r="M931" i="1"/>
  <c r="I930" i="1"/>
  <c r="I925" i="1" s="1"/>
  <c r="O1216" i="1"/>
  <c r="O1206" i="1"/>
  <c r="U1216" i="1"/>
  <c r="N1216" i="1"/>
  <c r="J932" i="1"/>
  <c r="K2693" i="1"/>
  <c r="U2093" i="1"/>
  <c r="O2093" i="1"/>
  <c r="M2093" i="1"/>
  <c r="U2006" i="1"/>
  <c r="U2412" i="1"/>
  <c r="M2412" i="1"/>
  <c r="U1615" i="1"/>
  <c r="I1720" i="1"/>
  <c r="U2655" i="1"/>
  <c r="M1216" i="1"/>
  <c r="L2182" i="1"/>
  <c r="U2182" i="1" s="1"/>
  <c r="N2093" i="1"/>
  <c r="M2360" i="1"/>
  <c r="O1856" i="1"/>
  <c r="N2289" i="1"/>
  <c r="U2289" i="1"/>
  <c r="N1441" i="1"/>
  <c r="U1239" i="1"/>
  <c r="K1790" i="1"/>
  <c r="O1791" i="1"/>
  <c r="O2360" i="1"/>
  <c r="M234" i="1"/>
  <c r="O691" i="1"/>
  <c r="N1440" i="1"/>
  <c r="J2478" i="1"/>
  <c r="N2479" i="1"/>
  <c r="L48" i="1"/>
  <c r="M1217" i="1"/>
  <c r="U993" i="1"/>
  <c r="M993" i="1"/>
  <c r="N2659" i="1"/>
  <c r="O2659" i="1"/>
  <c r="M2659" i="1"/>
  <c r="U2659" i="1"/>
  <c r="L2573" i="1"/>
  <c r="O2573" i="1" s="1"/>
  <c r="O2574" i="1"/>
  <c r="U2574" i="1"/>
  <c r="M2574" i="1"/>
  <c r="U2555" i="1"/>
  <c r="O2555" i="1"/>
  <c r="O2547" i="1"/>
  <c r="L2546" i="1"/>
  <c r="M2546" i="1" s="1"/>
  <c r="O2539" i="1"/>
  <c r="L2538" i="1"/>
  <c r="L2521" i="1"/>
  <c r="N2521" i="1" s="1"/>
  <c r="N2522" i="1"/>
  <c r="U2516" i="1"/>
  <c r="O2516" i="1"/>
  <c r="L2489" i="1"/>
  <c r="N2489" i="1" s="1"/>
  <c r="O2490" i="1"/>
  <c r="M2464" i="1"/>
  <c r="U2464" i="1"/>
  <c r="O2464" i="1"/>
  <c r="U2454" i="1"/>
  <c r="O2454" i="1"/>
  <c r="L2352" i="1"/>
  <c r="U2353" i="1"/>
  <c r="M2283" i="1"/>
  <c r="O2283" i="1"/>
  <c r="L2233" i="1"/>
  <c r="O2233" i="1" s="1"/>
  <c r="N2159" i="1"/>
  <c r="O2159" i="1"/>
  <c r="U2124" i="1"/>
  <c r="N2124" i="1"/>
  <c r="N1977" i="1"/>
  <c r="L1976" i="1"/>
  <c r="U1966" i="1"/>
  <c r="O1966" i="1"/>
  <c r="U1960" i="1"/>
  <c r="L1959" i="1"/>
  <c r="U1959" i="1" s="1"/>
  <c r="U1945" i="1"/>
  <c r="M1945" i="1"/>
  <c r="L1922" i="1"/>
  <c r="M1922" i="1" s="1"/>
  <c r="O1923" i="1"/>
  <c r="U1830" i="1"/>
  <c r="O1830" i="1"/>
  <c r="O1805" i="1"/>
  <c r="L1804" i="1"/>
  <c r="U1764" i="1"/>
  <c r="L1763" i="1"/>
  <c r="U1763" i="1" s="1"/>
  <c r="L1470" i="1"/>
  <c r="U1470" i="1" s="1"/>
  <c r="O1471" i="1"/>
  <c r="L1370" i="1"/>
  <c r="N1371" i="1"/>
  <c r="U1371" i="1"/>
  <c r="M1348" i="1"/>
  <c r="N1348" i="1"/>
  <c r="U1333" i="1"/>
  <c r="M1333" i="1"/>
  <c r="L1265" i="1"/>
  <c r="N1265" i="1" s="1"/>
  <c r="M1266" i="1"/>
  <c r="N1097" i="1"/>
  <c r="M1097" i="1"/>
  <c r="U754" i="1"/>
  <c r="M754" i="1"/>
  <c r="L694" i="1"/>
  <c r="O694" i="1" s="1"/>
  <c r="O695" i="1"/>
  <c r="U561" i="1"/>
  <c r="L560" i="1"/>
  <c r="U560" i="1" s="1"/>
  <c r="U296" i="1"/>
  <c r="M296" i="1"/>
  <c r="K2603" i="1"/>
  <c r="K2602" i="1" s="1"/>
  <c r="O2604" i="1"/>
  <c r="K2541" i="1"/>
  <c r="O2541" i="1" s="1"/>
  <c r="O2542" i="1"/>
  <c r="K2518" i="1"/>
  <c r="O2519" i="1"/>
  <c r="K2512" i="1"/>
  <c r="O2512" i="1" s="1"/>
  <c r="O2513" i="1"/>
  <c r="K2497" i="1"/>
  <c r="O2498" i="1"/>
  <c r="O2201" i="1"/>
  <c r="K2110" i="1"/>
  <c r="O2110" i="1" s="1"/>
  <c r="N2153" i="1"/>
  <c r="U2153" i="1"/>
  <c r="O2017" i="1"/>
  <c r="K2016" i="1"/>
  <c r="O1960" i="1"/>
  <c r="K1793" i="1"/>
  <c r="O1793" i="1" s="1"/>
  <c r="O1794" i="1"/>
  <c r="K1787" i="1"/>
  <c r="O1788" i="1"/>
  <c r="K1473" i="1"/>
  <c r="K1463" i="1" s="1"/>
  <c r="K1462" i="1" s="1"/>
  <c r="O1474" i="1"/>
  <c r="K1436" i="1"/>
  <c r="K1435" i="1" s="1"/>
  <c r="K1429" i="1" s="1"/>
  <c r="O1437" i="1"/>
  <c r="K1256" i="1"/>
  <c r="O1257" i="1"/>
  <c r="O1252" i="1"/>
  <c r="K1221" i="1"/>
  <c r="O1221" i="1" s="1"/>
  <c r="O726" i="1"/>
  <c r="K722" i="1"/>
  <c r="O561" i="1"/>
  <c r="O296" i="1"/>
  <c r="N2498" i="1"/>
  <c r="J2458" i="1"/>
  <c r="N2459" i="1"/>
  <c r="N2381" i="1"/>
  <c r="N2247" i="1"/>
  <c r="J2246" i="1"/>
  <c r="N2145" i="1"/>
  <c r="N2130" i="1"/>
  <c r="N1985" i="1"/>
  <c r="J1959" i="1"/>
  <c r="J1958" i="1" s="1"/>
  <c r="J1955" i="1"/>
  <c r="N1955" i="1" s="1"/>
  <c r="N1956" i="1"/>
  <c r="N1943" i="1"/>
  <c r="J1829" i="1"/>
  <c r="N1830" i="1"/>
  <c r="J1790" i="1"/>
  <c r="N1791" i="1"/>
  <c r="J1612" i="1"/>
  <c r="J1589" i="1" s="1"/>
  <c r="J1588" i="1" s="1"/>
  <c r="J1556" i="1"/>
  <c r="AC1556" i="1" s="1"/>
  <c r="N1613" i="1"/>
  <c r="J1464" i="1"/>
  <c r="N1465" i="1"/>
  <c r="J1328" i="1"/>
  <c r="N1329" i="1"/>
  <c r="J113" i="1"/>
  <c r="N113" i="1" s="1"/>
  <c r="N742" i="1"/>
  <c r="N723" i="1"/>
  <c r="J84" i="1"/>
  <c r="N84" i="1" s="1"/>
  <c r="J192" i="1"/>
  <c r="J167" i="1"/>
  <c r="N168" i="1"/>
  <c r="I2554" i="1"/>
  <c r="M2554" i="1" s="1"/>
  <c r="M2555" i="1"/>
  <c r="I2538" i="1"/>
  <c r="M2539" i="1"/>
  <c r="I2489" i="1"/>
  <c r="M2490" i="1"/>
  <c r="I2475" i="1"/>
  <c r="M2476" i="1"/>
  <c r="I2453" i="1"/>
  <c r="M2453" i="1" s="1"/>
  <c r="M2454" i="1"/>
  <c r="I2279" i="1"/>
  <c r="M2280" i="1"/>
  <c r="M2156" i="1"/>
  <c r="I2155" i="1"/>
  <c r="I2140" i="1"/>
  <c r="I2042" i="1"/>
  <c r="M2042" i="1" s="1"/>
  <c r="M2043" i="1"/>
  <c r="I1987" i="1"/>
  <c r="M1987" i="1" s="1"/>
  <c r="M1988" i="1"/>
  <c r="I1968" i="1"/>
  <c r="M1968" i="1" s="1"/>
  <c r="M1969" i="1"/>
  <c r="M1960" i="1"/>
  <c r="I1942" i="1"/>
  <c r="I1941" i="1" s="1"/>
  <c r="M1943" i="1"/>
  <c r="M1935" i="1"/>
  <c r="M1830" i="1"/>
  <c r="I1829" i="1"/>
  <c r="I1685" i="1"/>
  <c r="M1685" i="1" s="1"/>
  <c r="M1753" i="1"/>
  <c r="I1612" i="1"/>
  <c r="I1556" i="1"/>
  <c r="AB1556" i="1" s="1"/>
  <c r="I1470" i="1"/>
  <c r="M1471" i="1"/>
  <c r="I1464" i="1"/>
  <c r="M1465" i="1"/>
  <c r="I1131" i="1"/>
  <c r="I1130" i="1" s="1"/>
  <c r="I1129" i="1" s="1"/>
  <c r="M1132" i="1"/>
  <c r="I893" i="1"/>
  <c r="M894" i="1"/>
  <c r="I192" i="1"/>
  <c r="I137" i="1" s="1"/>
  <c r="L888" i="1"/>
  <c r="O2571" i="1"/>
  <c r="M2571" i="1"/>
  <c r="U1802" i="1"/>
  <c r="M1802" i="1"/>
  <c r="O1802" i="1"/>
  <c r="L1801" i="1"/>
  <c r="N1802" i="1"/>
  <c r="I1906" i="1"/>
  <c r="M1906" i="1" s="1"/>
  <c r="I2032" i="1"/>
  <c r="M2032" i="1" s="1"/>
  <c r="K2032" i="1"/>
  <c r="O2032" i="1" s="1"/>
  <c r="O2033" i="1"/>
  <c r="L1623" i="1"/>
  <c r="N1647" i="1"/>
  <c r="M581" i="1"/>
  <c r="U581" i="1"/>
  <c r="U1034" i="1"/>
  <c r="O1034" i="1"/>
  <c r="U2579" i="1"/>
  <c r="O2579" i="1"/>
  <c r="J1400" i="1"/>
  <c r="N1400" i="1" s="1"/>
  <c r="N1401" i="1"/>
  <c r="J2655" i="1"/>
  <c r="N2655" i="1" s="1"/>
  <c r="J2420" i="1"/>
  <c r="J36" i="1" s="1"/>
  <c r="M1770" i="1"/>
  <c r="N1615" i="1"/>
  <c r="U1440" i="1"/>
  <c r="L47" i="1"/>
  <c r="U47" i="1" s="1"/>
  <c r="N2183" i="1"/>
  <c r="M2579" i="1"/>
  <c r="N1391" i="1"/>
  <c r="M1229" i="1"/>
  <c r="J1188" i="1"/>
  <c r="N1206" i="1"/>
  <c r="N1211" i="1"/>
  <c r="K74" i="1"/>
  <c r="N2277" i="1"/>
  <c r="O931" i="1"/>
  <c r="M2305" i="1"/>
  <c r="M926" i="1"/>
  <c r="M1211" i="1"/>
  <c r="L30" i="1"/>
  <c r="U30" i="1" s="1"/>
  <c r="U1510" i="1"/>
  <c r="O1510" i="1"/>
  <c r="O993" i="1"/>
  <c r="N2657" i="1"/>
  <c r="N1239" i="1"/>
  <c r="O1239" i="1"/>
  <c r="N993" i="1"/>
  <c r="K2365" i="1"/>
  <c r="O2365" i="1" s="1"/>
  <c r="N2454" i="1"/>
  <c r="O2277" i="1"/>
  <c r="L1347" i="1"/>
  <c r="M1347" i="1" s="1"/>
  <c r="O1371" i="1"/>
  <c r="U1471" i="1"/>
  <c r="U2522" i="1"/>
  <c r="M2191" i="1"/>
  <c r="U2512" i="1"/>
  <c r="U1097" i="1"/>
  <c r="N1538" i="1"/>
  <c r="N2025" i="1"/>
  <c r="J1885" i="1"/>
  <c r="N1885" i="1" s="1"/>
  <c r="J2136" i="1"/>
  <c r="N2136" i="1" s="1"/>
  <c r="N2137" i="1"/>
  <c r="U2649" i="1"/>
  <c r="M2649" i="1"/>
  <c r="K1422" i="1"/>
  <c r="K1421" i="1" s="1"/>
  <c r="L896" i="1"/>
  <c r="L1796" i="1"/>
  <c r="O1796" i="1" s="1"/>
  <c r="O1797" i="1"/>
  <c r="N1797" i="1"/>
  <c r="K1685" i="1"/>
  <c r="O1685" i="1" s="1"/>
  <c r="K622" i="1"/>
  <c r="O623" i="1"/>
  <c r="N620" i="1"/>
  <c r="J98" i="1"/>
  <c r="N98" i="1" s="1"/>
  <c r="M618" i="1"/>
  <c r="I98" i="1"/>
  <c r="M98" i="1" s="1"/>
  <c r="N671" i="1"/>
  <c r="J96" i="1"/>
  <c r="N96" i="1" s="1"/>
  <c r="M735" i="1"/>
  <c r="I90" i="1"/>
  <c r="I19" i="1" s="1"/>
  <c r="M736" i="1"/>
  <c r="I92" i="1"/>
  <c r="M92" i="1" s="1"/>
  <c r="N740" i="1"/>
  <c r="J110" i="1"/>
  <c r="N110" i="1" s="1"/>
  <c r="M741" i="1"/>
  <c r="I112" i="1"/>
  <c r="M112" i="1" s="1"/>
  <c r="J889" i="1"/>
  <c r="J114" i="1"/>
  <c r="N114" i="1" s="1"/>
  <c r="U1836" i="1"/>
  <c r="L1835" i="1"/>
  <c r="L2112" i="1"/>
  <c r="U2112" i="1" s="1"/>
  <c r="O2185" i="1"/>
  <c r="U2229" i="1"/>
  <c r="M2229" i="1"/>
  <c r="U2534" i="1"/>
  <c r="L2533" i="1"/>
  <c r="O2534" i="1"/>
  <c r="L1708" i="1"/>
  <c r="M617" i="1"/>
  <c r="I2023" i="1"/>
  <c r="I2022" i="1" s="1"/>
  <c r="M1709" i="1"/>
  <c r="M1797" i="1"/>
  <c r="N2649" i="1"/>
  <c r="O2063" i="1"/>
  <c r="O1323" i="1"/>
  <c r="J1796" i="1"/>
  <c r="K92" i="1"/>
  <c r="O92" i="1" s="1"/>
  <c r="N2179" i="1"/>
  <c r="M2026" i="1"/>
  <c r="J670" i="1"/>
  <c r="J669" i="1" s="1"/>
  <c r="I1901" i="1"/>
  <c r="M1901" i="1" s="1"/>
  <c r="M1436" i="1"/>
  <c r="N2019" i="1"/>
  <c r="I2684" i="1"/>
  <c r="O139" i="1"/>
  <c r="M1400" i="1"/>
  <c r="N1270" i="1"/>
  <c r="N1100" i="1"/>
  <c r="O1033" i="1"/>
  <c r="L1032" i="1"/>
  <c r="U1033" i="1"/>
  <c r="N2065" i="1"/>
  <c r="O1668" i="1"/>
  <c r="U1668" i="1"/>
  <c r="U2554" i="1"/>
  <c r="K2448" i="1"/>
  <c r="M2604" i="1"/>
  <c r="U2604" i="1"/>
  <c r="N2554" i="1"/>
  <c r="U1509" i="1"/>
  <c r="O1509" i="1"/>
  <c r="N1509" i="1"/>
  <c r="N870" i="1"/>
  <c r="I1786" i="1"/>
  <c r="I1785" i="1" s="1"/>
  <c r="L2690" i="1"/>
  <c r="U2691" i="1"/>
  <c r="N2632" i="1"/>
  <c r="O2632" i="1"/>
  <c r="L2508" i="1"/>
  <c r="N2508" i="1" s="1"/>
  <c r="O2509" i="1"/>
  <c r="L2469" i="1"/>
  <c r="U2469" i="1" s="1"/>
  <c r="N2470" i="1"/>
  <c r="U2247" i="1"/>
  <c r="L2246" i="1"/>
  <c r="U2246" i="1" s="1"/>
  <c r="N2242" i="1"/>
  <c r="O2242" i="1"/>
  <c r="U2238" i="1"/>
  <c r="O2238" i="1"/>
  <c r="O2234" i="1"/>
  <c r="M2234" i="1"/>
  <c r="M2227" i="1"/>
  <c r="U2227" i="1"/>
  <c r="U2223" i="1"/>
  <c r="L2222" i="1"/>
  <c r="U2222" i="1" s="1"/>
  <c r="U2214" i="1"/>
  <c r="O2214" i="1"/>
  <c r="N2214" i="1"/>
  <c r="U2167" i="1"/>
  <c r="O2167" i="1"/>
  <c r="U2163" i="1"/>
  <c r="O2163" i="1"/>
  <c r="N2163" i="1"/>
  <c r="U2147" i="1"/>
  <c r="N2147" i="1"/>
  <c r="U2141" i="1"/>
  <c r="L2140" i="1"/>
  <c r="L1844" i="1"/>
  <c r="U1844" i="1" s="1"/>
  <c r="U1845" i="1"/>
  <c r="U1515" i="1"/>
  <c r="N1515" i="1"/>
  <c r="N1333" i="1"/>
  <c r="L1332" i="1"/>
  <c r="U1332" i="1" s="1"/>
  <c r="L1160" i="1"/>
  <c r="U1161" i="1"/>
  <c r="U626" i="1"/>
  <c r="L625" i="1"/>
  <c r="U625" i="1" s="1"/>
  <c r="U617" i="1"/>
  <c r="L616" i="1"/>
  <c r="K2551" i="1"/>
  <c r="O2551" i="1" s="1"/>
  <c r="O2552" i="1"/>
  <c r="K2466" i="1"/>
  <c r="O2467" i="1"/>
  <c r="K2119" i="1"/>
  <c r="K2118" i="1" s="1"/>
  <c r="K2117" i="1" s="1"/>
  <c r="K2003" i="1"/>
  <c r="K2002" i="1" s="1"/>
  <c r="O2004" i="1"/>
  <c r="O1750" i="1"/>
  <c r="K1749" i="1"/>
  <c r="K1299" i="1"/>
  <c r="O1299" i="1" s="1"/>
  <c r="O1300" i="1"/>
  <c r="J2524" i="1"/>
  <c r="N2525" i="1"/>
  <c r="J1752" i="1"/>
  <c r="N1753" i="1"/>
  <c r="J1470" i="1"/>
  <c r="N1471" i="1"/>
  <c r="I2521" i="1"/>
  <c r="M2522" i="1"/>
  <c r="I2508" i="1"/>
  <c r="M2509" i="1"/>
  <c r="I2481" i="1"/>
  <c r="M2482" i="1"/>
  <c r="M2147" i="1"/>
  <c r="I2114" i="1"/>
  <c r="M2114" i="1" s="1"/>
  <c r="I2136" i="1"/>
  <c r="I1350" i="1"/>
  <c r="M1351" i="1"/>
  <c r="I1251" i="1"/>
  <c r="I1188" i="1" s="1"/>
  <c r="I1221" i="1"/>
  <c r="M1221" i="1" s="1"/>
  <c r="M734" i="1"/>
  <c r="I733" i="1"/>
  <c r="I732" i="1" s="1"/>
  <c r="L1259" i="1"/>
  <c r="U1260" i="1"/>
  <c r="L1397" i="1"/>
  <c r="N1397" i="1" s="1"/>
  <c r="O1398" i="1"/>
  <c r="U495" i="1"/>
  <c r="N495" i="1"/>
  <c r="N1034" i="1"/>
  <c r="M1034" i="1"/>
  <c r="L35" i="1"/>
  <c r="U35" i="1" s="1"/>
  <c r="O2265" i="1"/>
  <c r="U139" i="1"/>
  <c r="N2172" i="1"/>
  <c r="M2551" i="1"/>
  <c r="M1239" i="1"/>
  <c r="M139" i="1"/>
  <c r="U2684" i="1"/>
  <c r="L2667" i="1"/>
  <c r="U2667" i="1" s="1"/>
  <c r="K1975" i="1"/>
  <c r="O1386" i="1"/>
  <c r="L2683" i="1"/>
  <c r="M2265" i="1"/>
  <c r="J1685" i="1"/>
  <c r="N1685" i="1" s="1"/>
  <c r="I2110" i="1"/>
  <c r="M2110" i="1" s="1"/>
  <c r="K1906" i="1"/>
  <c r="O1906" i="1" s="1"/>
  <c r="N2574" i="1"/>
  <c r="N2555" i="1"/>
  <c r="M1977" i="1"/>
  <c r="L2648" i="1"/>
  <c r="N1953" i="1"/>
  <c r="N2020" i="1"/>
  <c r="O2247" i="1"/>
  <c r="N2509" i="1"/>
  <c r="N2516" i="1"/>
  <c r="N1351" i="1"/>
  <c r="N2017" i="1"/>
  <c r="O2482" i="1"/>
  <c r="O2522" i="1"/>
  <c r="L2158" i="1"/>
  <c r="L2209" i="1"/>
  <c r="L753" i="1"/>
  <c r="N753" i="1" s="1"/>
  <c r="U1300" i="1"/>
  <c r="M1329" i="1"/>
  <c r="U1254" i="1"/>
  <c r="M2048" i="1"/>
  <c r="N2571" i="1"/>
  <c r="U1025" i="1"/>
  <c r="L2570" i="1"/>
  <c r="M2137" i="1"/>
  <c r="N1792" i="1"/>
  <c r="O1828" i="1"/>
  <c r="O1858" i="1"/>
  <c r="U1923" i="1"/>
  <c r="U2490" i="1"/>
  <c r="U2632" i="1"/>
  <c r="M2214" i="1"/>
  <c r="L732" i="1"/>
  <c r="N626" i="1"/>
  <c r="M2159" i="1"/>
  <c r="L2403" i="1"/>
  <c r="U2403" i="1" s="1"/>
  <c r="N1284" i="1"/>
  <c r="M1764" i="1"/>
  <c r="O213" i="1"/>
  <c r="J1729" i="1"/>
  <c r="J67" i="1"/>
  <c r="N67" i="1" s="1"/>
  <c r="U2177" i="1"/>
  <c r="U1514" i="1"/>
  <c r="N1514" i="1"/>
  <c r="U1253" i="1"/>
  <c r="M1253" i="1"/>
  <c r="M1891" i="1"/>
  <c r="U745" i="1"/>
  <c r="N745" i="1"/>
  <c r="O2202" i="1"/>
  <c r="K2200" i="1"/>
  <c r="O2200" i="1" s="1"/>
  <c r="L2560" i="1"/>
  <c r="U2560" i="1" s="1"/>
  <c r="U2561" i="1"/>
  <c r="M2094" i="1"/>
  <c r="L2527" i="1"/>
  <c r="O2527" i="1" s="1"/>
  <c r="N2528" i="1"/>
  <c r="L2497" i="1"/>
  <c r="M2497" i="1" s="1"/>
  <c r="U2498" i="1"/>
  <c r="N2234" i="1"/>
  <c r="U2234" i="1"/>
  <c r="O2218" i="1"/>
  <c r="N2218" i="1"/>
  <c r="U2210" i="1"/>
  <c r="N2210" i="1"/>
  <c r="U2120" i="1"/>
  <c r="N2120" i="1"/>
  <c r="U1935" i="1"/>
  <c r="L1934" i="1"/>
  <c r="L1823" i="1"/>
  <c r="U1824" i="1"/>
  <c r="L1790" i="1"/>
  <c r="U1791" i="1"/>
  <c r="U1757" i="1"/>
  <c r="L1756" i="1"/>
  <c r="U1749" i="1"/>
  <c r="L1748" i="1"/>
  <c r="U1736" i="1"/>
  <c r="L1735" i="1"/>
  <c r="L1728" i="1"/>
  <c r="U1729" i="1"/>
  <c r="U348" i="1"/>
  <c r="O348" i="1"/>
  <c r="K2380" i="1"/>
  <c r="K2379" i="1" s="1"/>
  <c r="K2378" i="1" s="1"/>
  <c r="O2381" i="1"/>
  <c r="O2120" i="1"/>
  <c r="O1834" i="1"/>
  <c r="K1833" i="1"/>
  <c r="L1447" i="1"/>
  <c r="U1448" i="1"/>
  <c r="J2040" i="1"/>
  <c r="N2040" i="1" s="1"/>
  <c r="N2041" i="1"/>
  <c r="J694" i="1"/>
  <c r="N695" i="1"/>
  <c r="M2130" i="1"/>
  <c r="I1952" i="1"/>
  <c r="M1953" i="1"/>
  <c r="M1104" i="1"/>
  <c r="I694" i="1"/>
  <c r="M695" i="1"/>
  <c r="M348" i="1"/>
  <c r="U1380" i="1"/>
  <c r="L1379" i="1"/>
  <c r="U2032" i="1"/>
  <c r="L2031" i="1"/>
  <c r="J1708" i="1"/>
  <c r="N1709" i="1"/>
  <c r="L2022" i="1"/>
  <c r="U2022" i="1" s="1"/>
  <c r="U2023" i="1"/>
  <c r="K758" i="1"/>
  <c r="N2645" i="1"/>
  <c r="L83" i="1"/>
  <c r="U83" i="1" s="1"/>
  <c r="O751" i="1"/>
  <c r="K885" i="1"/>
  <c r="O885" i="1" s="1"/>
  <c r="K2701" i="1"/>
  <c r="I1763" i="1"/>
  <c r="U2656" i="1"/>
  <c r="U213" i="1"/>
  <c r="L1508" i="1"/>
  <c r="M1508" i="1" s="1"/>
  <c r="O1467" i="1"/>
  <c r="N2495" i="1"/>
  <c r="K1188" i="1"/>
  <c r="M2495" i="1"/>
  <c r="M2167" i="1"/>
  <c r="M2242" i="1"/>
  <c r="O1161" i="1"/>
  <c r="O1953" i="1"/>
  <c r="O1333" i="1"/>
  <c r="U1770" i="1"/>
  <c r="O1852" i="1"/>
  <c r="L1952" i="1"/>
  <c r="U1952" i="1" s="1"/>
  <c r="O2147" i="1"/>
  <c r="N2167" i="1"/>
  <c r="O2210" i="1"/>
  <c r="M2218" i="1"/>
  <c r="U2470" i="1"/>
  <c r="O1935" i="1"/>
  <c r="N2238" i="1"/>
  <c r="U1266" i="1"/>
  <c r="U1776" i="1"/>
  <c r="M2223" i="1"/>
  <c r="U2048" i="1"/>
  <c r="L1829" i="1"/>
  <c r="M2163" i="1"/>
  <c r="U2476" i="1"/>
  <c r="O2223" i="1"/>
  <c r="N2223" i="1"/>
  <c r="L893" i="1"/>
  <c r="J2340" i="1"/>
  <c r="N2341" i="1"/>
  <c r="M1730" i="1"/>
  <c r="I1729" i="1"/>
  <c r="I1736" i="1"/>
  <c r="M1737" i="1"/>
  <c r="M1761" i="1"/>
  <c r="I1760" i="1"/>
  <c r="J886" i="1"/>
  <c r="N887" i="1"/>
  <c r="O2531" i="1"/>
  <c r="O2327" i="1"/>
  <c r="O2227" i="1"/>
  <c r="J2204" i="1"/>
  <c r="J2203" i="1" s="1"/>
  <c r="N2203" i="1" s="1"/>
  <c r="O2314" i="1"/>
  <c r="M1583" i="1"/>
  <c r="M1582" i="1"/>
  <c r="M1580" i="1"/>
  <c r="M1579" i="1"/>
  <c r="M1577" i="1"/>
  <c r="M1576" i="1"/>
  <c r="M1574" i="1"/>
  <c r="M1573" i="1"/>
  <c r="M1572" i="1"/>
  <c r="M1571" i="1"/>
  <c r="M1570" i="1"/>
  <c r="M1423" i="1"/>
  <c r="U2282" i="1"/>
  <c r="N2282" i="1"/>
  <c r="U1435" i="1"/>
  <c r="M1435" i="1"/>
  <c r="U870" i="1"/>
  <c r="M870" i="1"/>
  <c r="L29" i="1"/>
  <c r="U29" i="1" s="1"/>
  <c r="O2453" i="1"/>
  <c r="L744" i="1"/>
  <c r="O744" i="1" s="1"/>
  <c r="N1435" i="1"/>
  <c r="M1514" i="1"/>
  <c r="U2661" i="1"/>
  <c r="N2604" i="1"/>
  <c r="U2530" i="1"/>
  <c r="M2194" i="1"/>
  <c r="M2449" i="1"/>
  <c r="L2603" i="1"/>
  <c r="O1385" i="1"/>
  <c r="K1615" i="1"/>
  <c r="O1616" i="1"/>
  <c r="K1131" i="1"/>
  <c r="K1130" i="1" s="1"/>
  <c r="K1129" i="1" s="1"/>
  <c r="O1132" i="1"/>
  <c r="J1845" i="1"/>
  <c r="N1846" i="1"/>
  <c r="J1804" i="1"/>
  <c r="N1805" i="1"/>
  <c r="J1783" i="1"/>
  <c r="N1784" i="1"/>
  <c r="I2469" i="1"/>
  <c r="M2470" i="1"/>
  <c r="M1846" i="1"/>
  <c r="I1845" i="1"/>
  <c r="I1698" i="1"/>
  <c r="M1698" i="1" s="1"/>
  <c r="I1842" i="1"/>
  <c r="O2037" i="1"/>
  <c r="K2036" i="1"/>
  <c r="O2036" i="1" s="1"/>
  <c r="O1747" i="1"/>
  <c r="K1746" i="1"/>
  <c r="O1771" i="1"/>
  <c r="K1770" i="1"/>
  <c r="K1769" i="1" s="1"/>
  <c r="O1769" i="1" s="1"/>
  <c r="L2062" i="1"/>
  <c r="L2061" i="1" s="1"/>
  <c r="U2063" i="1"/>
  <c r="O2685" i="1"/>
  <c r="K2670" i="1"/>
  <c r="J2669" i="1"/>
  <c r="J2676" i="1"/>
  <c r="J2665" i="1"/>
  <c r="N2666" i="1"/>
  <c r="L2687" i="1"/>
  <c r="M2687" i="1" s="1"/>
  <c r="U2688" i="1"/>
  <c r="M2638" i="1"/>
  <c r="L2637" i="1"/>
  <c r="N2580" i="1"/>
  <c r="U2580" i="1"/>
  <c r="M2473" i="1"/>
  <c r="L2472" i="1"/>
  <c r="U2341" i="1"/>
  <c r="L2340" i="1"/>
  <c r="U2273" i="1"/>
  <c r="L2272" i="1"/>
  <c r="U2244" i="1"/>
  <c r="N2244" i="1"/>
  <c r="O2240" i="1"/>
  <c r="N2240" i="1"/>
  <c r="U2220" i="1"/>
  <c r="O2220" i="1"/>
  <c r="L1937" i="1"/>
  <c r="U1938" i="1"/>
  <c r="L1759" i="1"/>
  <c r="U1760" i="1"/>
  <c r="U1733" i="1"/>
  <c r="L1732" i="1"/>
  <c r="O2635" i="1"/>
  <c r="M2635" i="1"/>
  <c r="U1983" i="1"/>
  <c r="L1982" i="1"/>
  <c r="U1982" i="1" s="1"/>
  <c r="M886" i="1"/>
  <c r="M1299" i="1"/>
  <c r="O2255" i="1"/>
  <c r="M1300" i="1"/>
  <c r="O1104" i="1"/>
  <c r="O1857" i="1"/>
  <c r="O1329" i="1"/>
  <c r="N1983" i="1"/>
  <c r="N917" i="1"/>
  <c r="M1281" i="1"/>
  <c r="M536" i="1"/>
  <c r="M830" i="1"/>
  <c r="M193" i="1"/>
  <c r="O1238" i="1"/>
  <c r="N1238" i="1"/>
  <c r="M1238" i="1"/>
  <c r="U1238" i="1"/>
  <c r="M2494" i="1"/>
  <c r="U2236" i="1"/>
  <c r="M2236" i="1"/>
  <c r="U2165" i="1"/>
  <c r="M2165" i="1"/>
  <c r="M2161" i="1"/>
  <c r="U2161" i="1"/>
  <c r="N2161" i="1"/>
  <c r="O1783" i="1"/>
  <c r="O1722" i="1"/>
  <c r="K2672" i="1"/>
  <c r="O2672" i="1" s="1"/>
  <c r="O2686" i="1"/>
  <c r="K2047" i="1"/>
  <c r="O2048" i="1"/>
  <c r="O2041" i="1"/>
  <c r="K2040" i="1"/>
  <c r="O2040" i="1" s="1"/>
  <c r="K113" i="1"/>
  <c r="O113" i="1" s="1"/>
  <c r="O742" i="1"/>
  <c r="O626" i="1"/>
  <c r="J2546" i="1"/>
  <c r="N2547" i="1"/>
  <c r="J1987" i="1"/>
  <c r="N1987" i="1" s="1"/>
  <c r="N1988" i="1"/>
  <c r="K1780" i="1"/>
  <c r="O1781" i="1"/>
  <c r="N253" i="1"/>
  <c r="M253" i="1"/>
  <c r="N1727" i="1"/>
  <c r="J1726" i="1"/>
  <c r="K1729" i="1"/>
  <c r="O1730" i="1"/>
  <c r="N1741" i="1"/>
  <c r="J1740" i="1"/>
  <c r="I1743" i="1"/>
  <c r="M1744" i="1"/>
  <c r="I1694" i="1"/>
  <c r="M1694" i="1" s="1"/>
  <c r="I1757" i="1"/>
  <c r="K1760" i="1"/>
  <c r="O1761" i="1"/>
  <c r="K1714" i="1"/>
  <c r="K1713" i="1" s="1"/>
  <c r="K1706" i="1" s="1"/>
  <c r="O1715" i="1"/>
  <c r="K1835" i="1"/>
  <c r="O1836" i="1"/>
  <c r="M2290" i="1"/>
  <c r="U2290" i="1"/>
  <c r="M1468" i="1"/>
  <c r="N1271" i="1"/>
  <c r="M448" i="1"/>
  <c r="M1848" i="1"/>
  <c r="M1624" i="1"/>
  <c r="K67" i="1"/>
  <c r="I67" i="1"/>
  <c r="O968" i="1"/>
  <c r="M968" i="1"/>
  <c r="O967" i="1"/>
  <c r="M967" i="1"/>
  <c r="L49" i="1"/>
  <c r="O954" i="1"/>
  <c r="M954" i="1"/>
  <c r="O952" i="1"/>
  <c r="M952" i="1"/>
  <c r="O951" i="1"/>
  <c r="M951" i="1"/>
  <c r="M950" i="1"/>
  <c r="O949" i="1"/>
  <c r="M949" i="1"/>
  <c r="O948" i="1"/>
  <c r="M948" i="1"/>
  <c r="O947" i="1"/>
  <c r="M947" i="1"/>
  <c r="O946" i="1"/>
  <c r="M946" i="1"/>
  <c r="O945" i="1"/>
  <c r="M945" i="1"/>
  <c r="O944" i="1"/>
  <c r="M944" i="1"/>
  <c r="O942" i="1"/>
  <c r="M942" i="1"/>
  <c r="O941" i="1"/>
  <c r="M941" i="1"/>
  <c r="O940" i="1"/>
  <c r="M940" i="1"/>
  <c r="O939" i="1"/>
  <c r="M939" i="1"/>
  <c r="O669" i="1"/>
  <c r="K2560" i="1"/>
  <c r="I1706" i="1"/>
  <c r="O2554" i="1"/>
  <c r="O2558" i="1"/>
  <c r="L2187" i="1"/>
  <c r="U2189" i="1"/>
  <c r="M2179" i="1"/>
  <c r="I2178" i="1"/>
  <c r="M1854" i="1"/>
  <c r="M495" i="1"/>
  <c r="N1781" i="1"/>
  <c r="J1780" i="1"/>
  <c r="M1228" i="1"/>
  <c r="O1985" i="1"/>
  <c r="O1820" i="1"/>
  <c r="N1794" i="1"/>
  <c r="M1788" i="1"/>
  <c r="K733" i="1"/>
  <c r="K625" i="1"/>
  <c r="O406" i="1"/>
  <c r="J2318" i="1"/>
  <c r="N2151" i="1"/>
  <c r="N2122" i="1"/>
  <c r="N1966" i="1"/>
  <c r="N1949" i="1"/>
  <c r="N1852" i="1"/>
  <c r="N1624" i="1"/>
  <c r="J625" i="1"/>
  <c r="N383" i="1"/>
  <c r="N296" i="1"/>
  <c r="M2450" i="1"/>
  <c r="M2327" i="1"/>
  <c r="M2153" i="1"/>
  <c r="M2141" i="1"/>
  <c r="M2124" i="1"/>
  <c r="I1982" i="1"/>
  <c r="M1966" i="1"/>
  <c r="M1852" i="1"/>
  <c r="M561" i="1"/>
  <c r="O897" i="1"/>
  <c r="M1394" i="1"/>
  <c r="O581" i="1"/>
  <c r="J2023" i="1"/>
  <c r="K2023" i="1"/>
  <c r="N2170" i="1"/>
  <c r="O913" i="1"/>
  <c r="O495" i="1"/>
  <c r="O515" i="1"/>
  <c r="O1647" i="1"/>
  <c r="K2305" i="1"/>
  <c r="O2305" i="1" s="1"/>
  <c r="N1923" i="1"/>
  <c r="N270" i="1"/>
  <c r="J758" i="1"/>
  <c r="O2441" i="1"/>
  <c r="O2422" i="1"/>
  <c r="M2418" i="1"/>
  <c r="O2406" i="1"/>
  <c r="O1423" i="1"/>
  <c r="O1400" i="1"/>
  <c r="O1775" i="1"/>
  <c r="U927" i="1"/>
  <c r="N874" i="1"/>
  <c r="J873" i="1"/>
  <c r="K749" i="1"/>
  <c r="L1027" i="1"/>
  <c r="U1027" i="1" s="1"/>
  <c r="U1028" i="1"/>
  <c r="N1968" i="1"/>
  <c r="U2065" i="1"/>
  <c r="M2065" i="1"/>
  <c r="I750" i="1"/>
  <c r="M751" i="1"/>
  <c r="O1955" i="1"/>
  <c r="U1339" i="1"/>
  <c r="I1100" i="1"/>
  <c r="I1725" i="1"/>
  <c r="O2006" i="1"/>
  <c r="O2194" i="1"/>
  <c r="U1250" i="1"/>
  <c r="O2133" i="1"/>
  <c r="J1951" i="1"/>
  <c r="N2490" i="1"/>
  <c r="N2476" i="1"/>
  <c r="N2513" i="1"/>
  <c r="O1969" i="1"/>
  <c r="J2119" i="1"/>
  <c r="N2004" i="1"/>
  <c r="O2034" i="1"/>
  <c r="M674" i="1"/>
  <c r="M1985" i="1"/>
  <c r="M2247" i="1"/>
  <c r="J722" i="1"/>
  <c r="J1773" i="1"/>
  <c r="J1824" i="1"/>
  <c r="N2542" i="1"/>
  <c r="L2003" i="1"/>
  <c r="M2467" i="1"/>
  <c r="M2479" i="1"/>
  <c r="M2126" i="1"/>
  <c r="N2592" i="1"/>
  <c r="O168" i="1"/>
  <c r="J1767" i="1"/>
  <c r="O739" i="1"/>
  <c r="N1161" i="1"/>
  <c r="U2073" i="1"/>
  <c r="J2036" i="1"/>
  <c r="N2036" i="1" s="1"/>
  <c r="M1792" i="1"/>
  <c r="M2151" i="1"/>
  <c r="U2126" i="1"/>
  <c r="N897" i="1"/>
  <c r="M1282" i="1"/>
  <c r="I560" i="1"/>
  <c r="O1956" i="1"/>
  <c r="J751" i="1"/>
  <c r="K192" i="1"/>
  <c r="N752" i="1"/>
  <c r="U2143" i="1"/>
  <c r="M2143" i="1"/>
  <c r="N2143" i="1"/>
  <c r="M2122" i="1"/>
  <c r="O2122" i="1"/>
  <c r="L2119" i="1"/>
  <c r="U2020" i="1"/>
  <c r="O2020" i="1"/>
  <c r="U1969" i="1"/>
  <c r="N1969" i="1"/>
  <c r="M1850" i="1"/>
  <c r="N1850" i="1"/>
  <c r="L1826" i="1"/>
  <c r="U1826" i="1" s="1"/>
  <c r="U1827" i="1"/>
  <c r="L1772" i="1"/>
  <c r="U1773" i="1"/>
  <c r="J2140" i="1"/>
  <c r="N2126" i="1"/>
  <c r="J1979" i="1"/>
  <c r="N1979" i="1" s="1"/>
  <c r="N1980" i="1"/>
  <c r="J1972" i="1"/>
  <c r="N1973" i="1"/>
  <c r="N1962" i="1"/>
  <c r="N1848" i="1"/>
  <c r="U1848" i="1"/>
  <c r="J1299" i="1"/>
  <c r="N1300" i="1"/>
  <c r="N1104" i="1"/>
  <c r="J1103" i="1"/>
  <c r="N734" i="1"/>
  <c r="J733" i="1"/>
  <c r="N561" i="1"/>
  <c r="J560" i="1"/>
  <c r="N448" i="1"/>
  <c r="L2481" i="1"/>
  <c r="N2481" i="1" s="1"/>
  <c r="U2482" i="1"/>
  <c r="M2225" i="1"/>
  <c r="I2119" i="1"/>
  <c r="L2069" i="1"/>
  <c r="O2069" i="1" s="1"/>
  <c r="O2070" i="1"/>
  <c r="M2066" i="1"/>
  <c r="U2066" i="1"/>
  <c r="M2040" i="1"/>
  <c r="I2003" i="1"/>
  <c r="M2004" i="1"/>
  <c r="I1959" i="1"/>
  <c r="I1925" i="1"/>
  <c r="I1921" i="1" s="1"/>
  <c r="I1920" i="1" s="1"/>
  <c r="M1926" i="1"/>
  <c r="I1827" i="1"/>
  <c r="M1828" i="1"/>
  <c r="I1819" i="1"/>
  <c r="M1820" i="1"/>
  <c r="I121" i="1"/>
  <c r="M121" i="1" s="1"/>
  <c r="M752" i="1"/>
  <c r="I113" i="1"/>
  <c r="I45" i="1" s="1"/>
  <c r="M742" i="1"/>
  <c r="L2503" i="1"/>
  <c r="N2504" i="1"/>
  <c r="K2503" i="1"/>
  <c r="O2504" i="1"/>
  <c r="M1340" i="1"/>
  <c r="O1340" i="1"/>
  <c r="I1353" i="1"/>
  <c r="M1368" i="1"/>
  <c r="K1394" i="1"/>
  <c r="O1395" i="1"/>
  <c r="I1397" i="1"/>
  <c r="M1398" i="1"/>
  <c r="L1452" i="1"/>
  <c r="U1453" i="1"/>
  <c r="U536" i="1"/>
  <c r="O536" i="1"/>
  <c r="U675" i="1"/>
  <c r="M675" i="1"/>
  <c r="O1282" i="1"/>
  <c r="K1281" i="1"/>
  <c r="O1281" i="1" s="1"/>
  <c r="K1259" i="1"/>
  <c r="O1260" i="1"/>
  <c r="N536" i="1"/>
  <c r="O806" i="1"/>
  <c r="K2272" i="1"/>
  <c r="O2273" i="1"/>
  <c r="K1743" i="1"/>
  <c r="O1744" i="1"/>
  <c r="J1746" i="1"/>
  <c r="N1747" i="1"/>
  <c r="L1779" i="1"/>
  <c r="M1779" i="1" s="1"/>
  <c r="U1780" i="1"/>
  <c r="U669" i="1"/>
  <c r="J1722" i="1"/>
  <c r="N1723" i="1"/>
  <c r="K1726" i="1"/>
  <c r="O1727" i="1"/>
  <c r="M1734" i="1"/>
  <c r="I1733" i="1"/>
  <c r="K1733" i="1"/>
  <c r="O1734" i="1"/>
  <c r="J1736" i="1"/>
  <c r="N1737" i="1"/>
  <c r="M1741" i="1"/>
  <c r="I1740" i="1"/>
  <c r="J1743" i="1"/>
  <c r="N1744" i="1"/>
  <c r="J1760" i="1"/>
  <c r="N1761" i="1"/>
  <c r="J1764" i="1"/>
  <c r="N1765" i="1"/>
  <c r="N2685" i="1"/>
  <c r="J2670" i="1"/>
  <c r="I2676" i="1"/>
  <c r="I2669" i="1"/>
  <c r="I2665" i="1"/>
  <c r="M2666" i="1"/>
  <c r="K2665" i="1"/>
  <c r="O2666" i="1"/>
  <c r="U367" i="1"/>
  <c r="M367" i="1"/>
  <c r="O367" i="1"/>
  <c r="J691" i="1"/>
  <c r="N691" i="1" s="1"/>
  <c r="N692" i="1"/>
  <c r="M728" i="1"/>
  <c r="I722" i="1"/>
  <c r="I83" i="1" s="1"/>
  <c r="U830" i="1"/>
  <c r="O830" i="1"/>
  <c r="U847" i="1"/>
  <c r="O847" i="1"/>
  <c r="K88" i="1"/>
  <c r="O88" i="1" s="1"/>
  <c r="O875" i="1"/>
  <c r="K889" i="1"/>
  <c r="O890" i="1"/>
  <c r="N1402" i="1"/>
  <c r="L1548" i="1"/>
  <c r="M1549" i="1"/>
  <c r="J1668" i="1"/>
  <c r="J1622" i="1" s="1"/>
  <c r="J1621" i="1" s="1"/>
  <c r="N1669" i="1"/>
  <c r="L1714" i="1"/>
  <c r="M1715" i="1"/>
  <c r="U1715" i="1"/>
  <c r="U1783" i="1"/>
  <c r="L1782" i="1"/>
  <c r="O1782" i="1" s="1"/>
  <c r="N1836" i="1"/>
  <c r="M2466" i="1"/>
  <c r="U2433" i="1"/>
  <c r="L2680" i="1"/>
  <c r="O2680" i="1" s="1"/>
  <c r="U2681" i="1"/>
  <c r="L2582" i="1"/>
  <c r="O2583" i="1"/>
  <c r="L2515" i="1"/>
  <c r="O2515" i="1" s="1"/>
  <c r="M2516" i="1"/>
  <c r="L2380" i="1"/>
  <c r="U2381" i="1"/>
  <c r="U874" i="1"/>
  <c r="L873" i="1"/>
  <c r="O2229" i="1"/>
  <c r="O1968" i="1"/>
  <c r="M1777" i="1"/>
  <c r="I1776" i="1"/>
  <c r="M1768" i="1"/>
  <c r="I1767" i="1"/>
  <c r="N2035" i="1"/>
  <c r="J2034" i="1"/>
  <c r="M1231" i="1"/>
  <c r="M2277" i="1"/>
  <c r="N1510" i="1"/>
  <c r="M1227" i="1"/>
  <c r="O2361" i="1"/>
  <c r="K2318" i="1"/>
  <c r="O2149" i="1"/>
  <c r="O1983" i="1"/>
  <c r="N2128" i="1"/>
  <c r="N1964" i="1"/>
  <c r="N1901" i="1"/>
  <c r="O905" i="1"/>
  <c r="N921" i="1"/>
  <c r="I125" i="1"/>
  <c r="M125" i="1" s="1"/>
  <c r="K49" i="1"/>
  <c r="M1442" i="1"/>
  <c r="M131" i="1"/>
  <c r="O125" i="1"/>
  <c r="N131" i="1"/>
  <c r="M127" i="1"/>
  <c r="O126" i="1"/>
  <c r="M126" i="1"/>
  <c r="O120" i="1"/>
  <c r="M120" i="1"/>
  <c r="O117" i="1"/>
  <c r="O116" i="1"/>
  <c r="M115" i="1"/>
  <c r="M109" i="1"/>
  <c r="O99" i="1"/>
  <c r="M99" i="1"/>
  <c r="O91" i="1"/>
  <c r="O90" i="1"/>
  <c r="O87" i="1"/>
  <c r="O86" i="1"/>
  <c r="M86" i="1"/>
  <c r="O1270" i="1"/>
  <c r="L1422" i="1"/>
  <c r="M1422" i="1" s="1"/>
  <c r="O745" i="1"/>
  <c r="M1476" i="1"/>
  <c r="O1925" i="1"/>
  <c r="O1028" i="1"/>
  <c r="O1101" i="1"/>
  <c r="O1328" i="1"/>
  <c r="O2458" i="1"/>
  <c r="N619" i="1"/>
  <c r="J616" i="1"/>
  <c r="K1751" i="1"/>
  <c r="O1752" i="1"/>
  <c r="U1751" i="1"/>
  <c r="O1103" i="1"/>
  <c r="O1612" i="1"/>
  <c r="L2046" i="1"/>
  <c r="M2046" i="1" s="1"/>
  <c r="U2047" i="1"/>
  <c r="M1752" i="1"/>
  <c r="I1751" i="1"/>
  <c r="M1751" i="1" s="1"/>
  <c r="N2658" i="1"/>
  <c r="O2658" i="1"/>
  <c r="I1745" i="1"/>
  <c r="M1746" i="1"/>
  <c r="M1793" i="1"/>
  <c r="M1668" i="1"/>
  <c r="N1350" i="1"/>
  <c r="O1979" i="1"/>
  <c r="U1979" i="1"/>
  <c r="O1350" i="1"/>
  <c r="K1951" i="1"/>
  <c r="N1033" i="1"/>
  <c r="N1467" i="1"/>
  <c r="O1841" i="1"/>
  <c r="M2019" i="1"/>
  <c r="N2366" i="1"/>
  <c r="N2279" i="1"/>
  <c r="M1322" i="1"/>
  <c r="L2254" i="1"/>
  <c r="M1453" i="1"/>
  <c r="O2657" i="1"/>
  <c r="M2519" i="1"/>
  <c r="U2151" i="1"/>
  <c r="O2153" i="1"/>
  <c r="O2145" i="1"/>
  <c r="K974" i="1"/>
  <c r="O650" i="1"/>
  <c r="O383" i="1"/>
  <c r="N2482" i="1"/>
  <c r="N1947" i="1"/>
  <c r="J2202" i="1"/>
  <c r="I2202" i="1"/>
  <c r="N2407" i="1"/>
  <c r="N2102" i="1"/>
  <c r="N933" i="1"/>
  <c r="N972" i="1"/>
  <c r="N971" i="1"/>
  <c r="N965" i="1"/>
  <c r="N964" i="1"/>
  <c r="N963" i="1"/>
  <c r="N962" i="1"/>
  <c r="N961" i="1"/>
  <c r="N960" i="1"/>
  <c r="N959" i="1"/>
  <c r="N958" i="1"/>
  <c r="N957" i="1"/>
  <c r="N956" i="1"/>
  <c r="N955" i="1"/>
  <c r="N938" i="1"/>
  <c r="N937" i="1"/>
  <c r="N936" i="1"/>
  <c r="N935" i="1"/>
  <c r="N934" i="1"/>
  <c r="M2070" i="1"/>
  <c r="M1364" i="1"/>
  <c r="O2404" i="1"/>
  <c r="N1887" i="1"/>
  <c r="O933" i="1"/>
  <c r="O971" i="1"/>
  <c r="N968" i="1"/>
  <c r="N967" i="1"/>
  <c r="O964" i="1"/>
  <c r="O961" i="1"/>
  <c r="O959" i="1"/>
  <c r="O956" i="1"/>
  <c r="O955" i="1"/>
  <c r="M938" i="1"/>
  <c r="M937" i="1"/>
  <c r="M935" i="1"/>
  <c r="M934" i="1"/>
  <c r="M135" i="1"/>
  <c r="M111" i="1"/>
  <c r="O104" i="1"/>
  <c r="L1274" i="1"/>
  <c r="N2436" i="1"/>
  <c r="N2430" i="1"/>
  <c r="N2429" i="1"/>
  <c r="N2428" i="1"/>
  <c r="N2423" i="1"/>
  <c r="N2421" i="1"/>
  <c r="N2409" i="1"/>
  <c r="N2417" i="1"/>
  <c r="J1068" i="1"/>
  <c r="J1032" i="1"/>
  <c r="O943" i="1"/>
  <c r="M943" i="1"/>
  <c r="J974" i="1"/>
  <c r="N1439" i="1"/>
  <c r="U1439" i="1"/>
  <c r="U2203" i="1"/>
  <c r="K873" i="1"/>
  <c r="N1024" i="1"/>
  <c r="M1028" i="1"/>
  <c r="O2463" i="1"/>
  <c r="U2453" i="1"/>
  <c r="I2420" i="1"/>
  <c r="M2420" i="1" s="1"/>
  <c r="I2656" i="1"/>
  <c r="O2019" i="1"/>
  <c r="O1253" i="1"/>
  <c r="M1538" i="1"/>
  <c r="O909" i="1"/>
  <c r="M913" i="1"/>
  <c r="M917" i="1"/>
  <c r="O2530" i="1"/>
  <c r="O1943" i="1"/>
  <c r="O448" i="1"/>
  <c r="J1982" i="1"/>
  <c r="N1132" i="1"/>
  <c r="O2173" i="1"/>
  <c r="O1709" i="1"/>
  <c r="J1882" i="1"/>
  <c r="N1882" i="1" s="1"/>
  <c r="O1364" i="1"/>
  <c r="M905" i="1"/>
  <c r="N909" i="1"/>
  <c r="L77" i="1"/>
  <c r="U77" i="1" s="1"/>
  <c r="L76" i="1"/>
  <c r="U76" i="1" s="1"/>
  <c r="L70" i="1"/>
  <c r="U70" i="1" s="1"/>
  <c r="M2441" i="1"/>
  <c r="L36" i="1"/>
  <c r="U36" i="1" s="1"/>
  <c r="L22" i="1"/>
  <c r="O65" i="1"/>
  <c r="O2428" i="1"/>
  <c r="M2427" i="1"/>
  <c r="M2424" i="1"/>
  <c r="O2408" i="1"/>
  <c r="N80" i="1"/>
  <c r="N133" i="1"/>
  <c r="N130" i="1"/>
  <c r="J72" i="1"/>
  <c r="K69" i="1"/>
  <c r="N124" i="1"/>
  <c r="N122" i="1"/>
  <c r="I49" i="1"/>
  <c r="I48" i="1"/>
  <c r="K41" i="1"/>
  <c r="N106" i="1"/>
  <c r="N103" i="1"/>
  <c r="J33" i="1"/>
  <c r="N33" i="1" s="1"/>
  <c r="N101" i="1"/>
  <c r="N97" i="1"/>
  <c r="N94" i="1"/>
  <c r="N93" i="1"/>
  <c r="N85" i="1"/>
  <c r="L73" i="1"/>
  <c r="U73" i="1" s="1"/>
  <c r="L72" i="1"/>
  <c r="L19" i="1"/>
  <c r="U19" i="1" s="1"/>
  <c r="O953" i="1"/>
  <c r="N135" i="1"/>
  <c r="O133" i="1"/>
  <c r="M133" i="1"/>
  <c r="O132" i="1"/>
  <c r="M132" i="1"/>
  <c r="O130" i="1"/>
  <c r="I75" i="1"/>
  <c r="M75" i="1" s="1"/>
  <c r="K72" i="1"/>
  <c r="M129" i="1"/>
  <c r="N127" i="1"/>
  <c r="N126" i="1"/>
  <c r="O124" i="1"/>
  <c r="M124" i="1"/>
  <c r="O122" i="1"/>
  <c r="N120" i="1"/>
  <c r="J49" i="1"/>
  <c r="N116" i="1"/>
  <c r="N111" i="1"/>
  <c r="J41" i="1"/>
  <c r="M106" i="1"/>
  <c r="O103" i="1"/>
  <c r="M103" i="1"/>
  <c r="K33" i="1"/>
  <c r="O33" i="1" s="1"/>
  <c r="M102" i="1"/>
  <c r="K32" i="1"/>
  <c r="O32" i="1" s="1"/>
  <c r="I32" i="1"/>
  <c r="J30" i="1"/>
  <c r="N30" i="1" s="1"/>
  <c r="O97" i="1"/>
  <c r="M97" i="1"/>
  <c r="O94" i="1"/>
  <c r="M94" i="1"/>
  <c r="M93" i="1"/>
  <c r="N86" i="1"/>
  <c r="O85" i="1"/>
  <c r="I2591" i="1"/>
  <c r="O1277" i="1"/>
  <c r="M1277" i="1"/>
  <c r="O1442" i="1"/>
  <c r="N1442" i="1"/>
  <c r="M2440" i="1"/>
  <c r="M2444" i="1"/>
  <c r="M2414" i="1"/>
  <c r="O2414" i="1"/>
  <c r="N2437" i="1"/>
  <c r="O2413" i="1"/>
  <c r="M2415" i="1"/>
  <c r="O2418" i="1"/>
  <c r="L14" i="1"/>
  <c r="U14" i="1" s="1"/>
  <c r="O2405" i="1"/>
  <c r="N2445" i="1"/>
  <c r="N2425" i="1"/>
  <c r="N2415" i="1"/>
  <c r="N2406" i="1"/>
  <c r="L25" i="1"/>
  <c r="U25" i="1" s="1"/>
  <c r="N2424" i="1"/>
  <c r="L15" i="1"/>
  <c r="U15" i="1" s="1"/>
  <c r="L43" i="1"/>
  <c r="U43" i="1" s="1"/>
  <c r="M2405" i="1"/>
  <c r="N2405" i="1"/>
  <c r="M2413" i="1"/>
  <c r="O2424" i="1"/>
  <c r="O2425" i="1"/>
  <c r="O2415" i="1"/>
  <c r="O2641" i="1"/>
  <c r="U2446" i="1"/>
  <c r="M2406" i="1"/>
  <c r="M2439" i="1"/>
  <c r="M2431" i="1"/>
  <c r="N2414" i="1"/>
  <c r="O2435" i="1"/>
  <c r="O2433" i="1"/>
  <c r="O2439" i="1"/>
  <c r="O2440" i="1"/>
  <c r="O2412" i="1"/>
  <c r="M2404" i="1"/>
  <c r="O2445" i="1"/>
  <c r="O2442" i="1"/>
  <c r="O2436" i="1"/>
  <c r="O2427" i="1"/>
  <c r="O2416" i="1"/>
  <c r="M2410" i="1"/>
  <c r="K43" i="1"/>
  <c r="I20" i="1"/>
  <c r="M20" i="1" s="1"/>
  <c r="K37" i="1"/>
  <c r="K22" i="1"/>
  <c r="J20" i="1"/>
  <c r="I14" i="1"/>
  <c r="N61" i="1"/>
  <c r="O50" i="1"/>
  <c r="L62" i="1"/>
  <c r="U62" i="1" s="1"/>
  <c r="N2418" i="1"/>
  <c r="M2417" i="1"/>
  <c r="L56" i="1"/>
  <c r="U56" i="1" s="1"/>
  <c r="N2411" i="1"/>
  <c r="M2419" i="1"/>
  <c r="N2431" i="1"/>
  <c r="M2442" i="1"/>
  <c r="N2419" i="1"/>
  <c r="N2412" i="1"/>
  <c r="L45" i="1"/>
  <c r="U45" i="1" s="1"/>
  <c r="L21" i="1"/>
  <c r="U21" i="1" s="1"/>
  <c r="N2433" i="1"/>
  <c r="N2432" i="1"/>
  <c r="N2444" i="1"/>
  <c r="L63" i="1"/>
  <c r="U63" i="1" s="1"/>
  <c r="N2426" i="1"/>
  <c r="O2426" i="1"/>
  <c r="O2430" i="1"/>
  <c r="O2437" i="1"/>
  <c r="O2419" i="1"/>
  <c r="L39" i="1"/>
  <c r="U39" i="1" s="1"/>
  <c r="L13" i="1"/>
  <c r="U13" i="1" s="1"/>
  <c r="AE2403" i="1"/>
  <c r="U2445" i="1"/>
  <c r="M2445" i="1"/>
  <c r="U2442" i="1"/>
  <c r="N2442" i="1"/>
  <c r="U2434" i="1"/>
  <c r="L60" i="1"/>
  <c r="U60" i="1" s="1"/>
  <c r="M2434" i="1"/>
  <c r="O2434" i="1"/>
  <c r="N2434" i="1"/>
  <c r="N59" i="1"/>
  <c r="U2432" i="1"/>
  <c r="O2432" i="1"/>
  <c r="N58" i="1"/>
  <c r="L57" i="1"/>
  <c r="U57" i="1" s="1"/>
  <c r="O2431" i="1"/>
  <c r="O2429" i="1"/>
  <c r="L54" i="1"/>
  <c r="U54" i="1" s="1"/>
  <c r="U2417" i="1"/>
  <c r="O2417" i="1"/>
  <c r="L31" i="1"/>
  <c r="U31" i="1" s="1"/>
  <c r="U2416" i="1"/>
  <c r="M2416" i="1"/>
  <c r="N2416" i="1"/>
  <c r="U2410" i="1"/>
  <c r="O2410" i="1"/>
  <c r="N2410" i="1"/>
  <c r="U2409" i="1"/>
  <c r="M2409" i="1"/>
  <c r="U2408" i="1"/>
  <c r="M2408" i="1"/>
  <c r="N2408" i="1"/>
  <c r="O52" i="1"/>
  <c r="M52" i="1"/>
  <c r="M16" i="1"/>
  <c r="O16" i="1"/>
  <c r="U2423" i="1"/>
  <c r="O2423" i="1"/>
  <c r="U2422" i="1"/>
  <c r="N2422" i="1"/>
  <c r="O2421" i="1"/>
  <c r="L37" i="1"/>
  <c r="U37" i="1" s="1"/>
  <c r="U2420" i="1"/>
  <c r="N24" i="1"/>
  <c r="M78" i="1"/>
  <c r="N2446" i="1"/>
  <c r="N65" i="1"/>
  <c r="O59" i="1"/>
  <c r="O58" i="1"/>
  <c r="M2430" i="1"/>
  <c r="M2429" i="1"/>
  <c r="M2428" i="1"/>
  <c r="M2422" i="1"/>
  <c r="O51" i="1"/>
  <c r="N51" i="1"/>
  <c r="O24" i="1"/>
  <c r="M24" i="1"/>
  <c r="O80" i="1"/>
  <c r="M80" i="1"/>
  <c r="N52" i="1"/>
  <c r="N50" i="1"/>
  <c r="N16" i="1"/>
  <c r="J32" i="1"/>
  <c r="M921" i="1"/>
  <c r="J68" i="1"/>
  <c r="N68" i="1" s="1"/>
  <c r="J54" i="1"/>
  <c r="N913" i="1"/>
  <c r="K63" i="1"/>
  <c r="J48" i="1"/>
  <c r="M87" i="1"/>
  <c r="I15" i="1"/>
  <c r="K75" i="1"/>
  <c r="O75" i="1" s="1"/>
  <c r="O93" i="1"/>
  <c r="I41" i="1"/>
  <c r="J23" i="1"/>
  <c r="N89" i="1"/>
  <c r="J896" i="1"/>
  <c r="N896" i="1" s="1"/>
  <c r="I22" i="1"/>
  <c r="M130" i="1"/>
  <c r="M101" i="1"/>
  <c r="O129" i="1"/>
  <c r="O134" i="1"/>
  <c r="J37" i="1"/>
  <c r="N102" i="1"/>
  <c r="J34" i="1"/>
  <c r="J14" i="1"/>
  <c r="J76" i="1"/>
  <c r="N905" i="1"/>
  <c r="M91" i="1"/>
  <c r="M104" i="1"/>
  <c r="K48" i="1"/>
  <c r="O109" i="1"/>
  <c r="J42" i="1"/>
  <c r="N42" i="1" s="1"/>
  <c r="N132" i="1"/>
  <c r="M128" i="1"/>
  <c r="M122" i="1"/>
  <c r="K54" i="1"/>
  <c r="O135" i="1"/>
  <c r="O111" i="1"/>
  <c r="K19" i="1"/>
  <c r="K15" i="1"/>
  <c r="O127" i="1"/>
  <c r="O115" i="1"/>
  <c r="J28" i="1"/>
  <c r="N28" i="1" s="1"/>
  <c r="J22" i="1"/>
  <c r="N901" i="1"/>
  <c r="I68" i="1"/>
  <c r="M68" i="1" s="1"/>
  <c r="M117" i="1"/>
  <c r="K31" i="1"/>
  <c r="K53" i="1"/>
  <c r="O53" i="1" s="1"/>
  <c r="K68" i="1"/>
  <c r="O68" i="1" s="1"/>
  <c r="K26" i="1"/>
  <c r="O26" i="1" s="1"/>
  <c r="K896" i="1"/>
  <c r="O896" i="1" s="1"/>
  <c r="O901" i="1"/>
  <c r="N119" i="1"/>
  <c r="J53" i="1"/>
  <c r="N53" i="1" s="1"/>
  <c r="N118" i="1"/>
  <c r="I53" i="1"/>
  <c r="M53" i="1" s="1"/>
  <c r="I896" i="1"/>
  <c r="K35" i="1"/>
  <c r="O35" i="1" s="1"/>
  <c r="K30" i="1"/>
  <c r="O30" i="1" s="1"/>
  <c r="O118" i="1"/>
  <c r="K20" i="1"/>
  <c r="K56" i="1"/>
  <c r="N87" i="1"/>
  <c r="J63" i="1"/>
  <c r="J69" i="1"/>
  <c r="I76" i="1"/>
  <c r="I34" i="1"/>
  <c r="I28" i="1"/>
  <c r="M28" i="1" s="1"/>
  <c r="I79" i="1"/>
  <c r="M85" i="1"/>
  <c r="I33" i="1"/>
  <c r="M33" i="1" s="1"/>
  <c r="M134" i="1"/>
  <c r="I23" i="1"/>
  <c r="K28" i="1"/>
  <c r="O28" i="1" s="1"/>
  <c r="O101" i="1"/>
  <c r="K14" i="1"/>
  <c r="K34" i="1"/>
  <c r="K79" i="1"/>
  <c r="O79" i="1" s="1"/>
  <c r="O106" i="1"/>
  <c r="O102" i="1"/>
  <c r="N134" i="1"/>
  <c r="J15" i="1"/>
  <c r="J75" i="1"/>
  <c r="N75" i="1" s="1"/>
  <c r="N115" i="1"/>
  <c r="N104" i="1"/>
  <c r="N99" i="1"/>
  <c r="N129" i="1"/>
  <c r="M116" i="1"/>
  <c r="M118" i="1"/>
  <c r="I43" i="1"/>
  <c r="I30" i="1"/>
  <c r="M30" i="1" s="1"/>
  <c r="K23" i="1"/>
  <c r="O89" i="1"/>
  <c r="O119" i="1"/>
  <c r="N91" i="1"/>
  <c r="J79" i="1"/>
  <c r="J44" i="1"/>
  <c r="J43" i="1"/>
  <c r="J46" i="1"/>
  <c r="N46" i="1" s="1"/>
  <c r="N109" i="1"/>
  <c r="N117" i="1"/>
  <c r="M119" i="1"/>
  <c r="M89" i="1"/>
  <c r="I69" i="1"/>
  <c r="N1556" i="1"/>
  <c r="O1751" i="1"/>
  <c r="N2693" i="1"/>
  <c r="M1439" i="1"/>
  <c r="O1721" i="1"/>
  <c r="K1720" i="1"/>
  <c r="U2687" i="1"/>
  <c r="O2687" i="1"/>
  <c r="U2497" i="1"/>
  <c r="N2497" i="1"/>
  <c r="M1473" i="1"/>
  <c r="O2631" i="1"/>
  <c r="K2537" i="1"/>
  <c r="O1827" i="1"/>
  <c r="K1826" i="1"/>
  <c r="J1844" i="1"/>
  <c r="N1845" i="1"/>
  <c r="N1770" i="1"/>
  <c r="N1339" i="1"/>
  <c r="K1451" i="1"/>
  <c r="L2679" i="1"/>
  <c r="U2680" i="1"/>
  <c r="U2515" i="1"/>
  <c r="N2515" i="1"/>
  <c r="M2515" i="1"/>
  <c r="O2508" i="1"/>
  <c r="U2508" i="1"/>
  <c r="O2475" i="1"/>
  <c r="U2475" i="1"/>
  <c r="M2475" i="1"/>
  <c r="J2487" i="1"/>
  <c r="N2475" i="1"/>
  <c r="N694" i="1"/>
  <c r="J673" i="1"/>
  <c r="N82" i="1"/>
  <c r="O78" i="1"/>
  <c r="M1325" i="1"/>
  <c r="O82" i="1"/>
  <c r="M82" i="1"/>
  <c r="N78" i="1"/>
  <c r="U2070" i="1"/>
  <c r="M383" i="1"/>
  <c r="M65" i="1"/>
  <c r="M2437" i="1"/>
  <c r="M2436" i="1"/>
  <c r="M2435" i="1"/>
  <c r="M2433" i="1"/>
  <c r="I59" i="1"/>
  <c r="M59" i="1" s="1"/>
  <c r="M2432" i="1"/>
  <c r="I58" i="1"/>
  <c r="M58" i="1" s="1"/>
  <c r="N1911" i="1"/>
  <c r="M51" i="1"/>
  <c r="M50" i="1"/>
  <c r="N1433" i="1"/>
  <c r="L1432" i="1"/>
  <c r="M1202" i="1"/>
  <c r="M1220" i="1"/>
  <c r="M1225" i="1"/>
  <c r="I37" i="1"/>
  <c r="I72" i="1"/>
  <c r="M1199" i="1"/>
  <c r="M1218" i="1"/>
  <c r="M1234" i="1"/>
  <c r="M1235" i="1"/>
  <c r="M2421" i="1"/>
  <c r="M2423" i="1"/>
  <c r="M2407" i="1"/>
  <c r="I63" i="1"/>
  <c r="M2446" i="1"/>
  <c r="M2426" i="1"/>
  <c r="N2500" i="1" l="1"/>
  <c r="M23" i="1"/>
  <c r="N975" i="1"/>
  <c r="N2449" i="1"/>
  <c r="N2524" i="1"/>
  <c r="O1024" i="1"/>
  <c r="M1856" i="1"/>
  <c r="O2183" i="1"/>
  <c r="L1130" i="1"/>
  <c r="L1129" i="1" s="1"/>
  <c r="I1832" i="1"/>
  <c r="M1832" i="1" s="1"/>
  <c r="N2190" i="1"/>
  <c r="M2500" i="1"/>
  <c r="M1336" i="1"/>
  <c r="N1336" i="1"/>
  <c r="O2524" i="1"/>
  <c r="I757" i="1"/>
  <c r="I756" i="1" s="1"/>
  <c r="M2530" i="1"/>
  <c r="N1787" i="1"/>
  <c r="O2500" i="1"/>
  <c r="O2288" i="1"/>
  <c r="M2288" i="1"/>
  <c r="U2288" i="1"/>
  <c r="M1103" i="1"/>
  <c r="M1270" i="1"/>
  <c r="L2080" i="1"/>
  <c r="O1971" i="1"/>
  <c r="M1971" i="1"/>
  <c r="N2155" i="1"/>
  <c r="N1436" i="1"/>
  <c r="N2094" i="1"/>
  <c r="M2022" i="1"/>
  <c r="I1589" i="1"/>
  <c r="I1588" i="1" s="1"/>
  <c r="O670" i="1"/>
  <c r="M2282" i="1"/>
  <c r="O2136" i="1"/>
  <c r="N1424" i="1"/>
  <c r="M76" i="1"/>
  <c r="AB932" i="1"/>
  <c r="O23" i="1"/>
  <c r="N69" i="1"/>
  <c r="O20" i="1"/>
  <c r="N23" i="1"/>
  <c r="N32" i="1"/>
  <c r="O61" i="1"/>
  <c r="M61" i="1"/>
  <c r="N20" i="1"/>
  <c r="M32" i="1"/>
  <c r="K2061" i="1"/>
  <c r="N1423" i="1"/>
  <c r="O1773" i="1"/>
  <c r="U167" i="1"/>
  <c r="U1390" i="1"/>
  <c r="M1720" i="1"/>
  <c r="N1126" i="1"/>
  <c r="M34" i="1"/>
  <c r="J35" i="1"/>
  <c r="N35" i="1" s="1"/>
  <c r="I2015" i="1"/>
  <c r="M69" i="1"/>
  <c r="N79" i="1"/>
  <c r="O34" i="1"/>
  <c r="M79" i="1"/>
  <c r="I25" i="1"/>
  <c r="J19" i="1"/>
  <c r="N19" i="1" s="1"/>
  <c r="M41" i="1"/>
  <c r="O41" i="1"/>
  <c r="M975" i="1"/>
  <c r="L1099" i="1"/>
  <c r="M1819" i="1"/>
  <c r="M167" i="1"/>
  <c r="U1423" i="1"/>
  <c r="O1845" i="1"/>
  <c r="M2478" i="1"/>
  <c r="O2691" i="1"/>
  <c r="U1069" i="1"/>
  <c r="O1424" i="1"/>
  <c r="M2484" i="1"/>
  <c r="K2208" i="1"/>
  <c r="N44" i="1"/>
  <c r="I2452" i="1"/>
  <c r="I2447" i="1" s="1"/>
  <c r="M2182" i="1"/>
  <c r="K42" i="1"/>
  <c r="O42" i="1" s="1"/>
  <c r="N34" i="1"/>
  <c r="N41" i="1"/>
  <c r="L2452" i="1"/>
  <c r="O2452" i="1" s="1"/>
  <c r="O2318" i="1"/>
  <c r="O1278" i="1"/>
  <c r="O2484" i="1"/>
  <c r="O67" i="1"/>
  <c r="M1860" i="1"/>
  <c r="O1435" i="1"/>
  <c r="N1860" i="1"/>
  <c r="O2690" i="1"/>
  <c r="I1463" i="1"/>
  <c r="I1462" i="1" s="1"/>
  <c r="M1101" i="1"/>
  <c r="K616" i="1"/>
  <c r="U1860" i="1"/>
  <c r="O1336" i="1"/>
  <c r="N1325" i="1"/>
  <c r="U1424" i="1"/>
  <c r="I884" i="1"/>
  <c r="I883" i="1" s="1"/>
  <c r="O2478" i="1"/>
  <c r="N2047" i="1"/>
  <c r="N192" i="1"/>
  <c r="O1256" i="1"/>
  <c r="M2561" i="1"/>
  <c r="O2693" i="1"/>
  <c r="U2155" i="1"/>
  <c r="N1733" i="1"/>
  <c r="I2002" i="1"/>
  <c r="M2634" i="1"/>
  <c r="M2670" i="1"/>
  <c r="U2634" i="1"/>
  <c r="M1783" i="1"/>
  <c r="M2016" i="1"/>
  <c r="K932" i="1"/>
  <c r="AD932" i="1" s="1"/>
  <c r="M1256" i="1"/>
  <c r="N1256" i="1"/>
  <c r="M1024" i="1"/>
  <c r="L974" i="1"/>
  <c r="U974" i="1" s="1"/>
  <c r="N2561" i="1"/>
  <c r="K2139" i="1"/>
  <c r="K2138" i="1" s="1"/>
  <c r="I2204" i="1"/>
  <c r="M1509" i="1"/>
  <c r="M67" i="1"/>
  <c r="K83" i="1"/>
  <c r="AD83" i="1" s="1"/>
  <c r="K64" i="1"/>
  <c r="N2420" i="1"/>
  <c r="N43" i="1"/>
  <c r="K39" i="1"/>
  <c r="O39" i="1" s="1"/>
  <c r="K76" i="1"/>
  <c r="O76" i="1" s="1"/>
  <c r="K29" i="1"/>
  <c r="O29" i="1" s="1"/>
  <c r="N14" i="1"/>
  <c r="L2537" i="1"/>
  <c r="L2536" i="1" s="1"/>
  <c r="M1328" i="1"/>
  <c r="M25" i="1"/>
  <c r="L1958" i="1"/>
  <c r="N1804" i="1"/>
  <c r="K1763" i="1"/>
  <c r="N2288" i="1"/>
  <c r="M2458" i="1"/>
  <c r="U1464" i="1"/>
  <c r="L673" i="1"/>
  <c r="U673" i="1" s="1"/>
  <c r="M669" i="1"/>
  <c r="M1590" i="1"/>
  <c r="O69" i="1"/>
  <c r="O975" i="1"/>
  <c r="I1958" i="1"/>
  <c r="N2591" i="1"/>
  <c r="O1623" i="1"/>
  <c r="M1763" i="1"/>
  <c r="N1278" i="1"/>
  <c r="N1748" i="1"/>
  <c r="O1353" i="1"/>
  <c r="U2016" i="1"/>
  <c r="N2233" i="1"/>
  <c r="I2493" i="1"/>
  <c r="I2492" i="1" s="1"/>
  <c r="N1390" i="1"/>
  <c r="J2061" i="1"/>
  <c r="J2045" i="1" s="1"/>
  <c r="O74" i="1"/>
  <c r="M2183" i="1"/>
  <c r="L1589" i="1"/>
  <c r="M2279" i="1"/>
  <c r="N167" i="1"/>
  <c r="N2458" i="1"/>
  <c r="O1514" i="1"/>
  <c r="N2478" i="1"/>
  <c r="M670" i="1"/>
  <c r="N1131" i="1"/>
  <c r="U2484" i="1"/>
  <c r="L2199" i="1"/>
  <c r="AC932" i="1"/>
  <c r="O1069" i="1"/>
  <c r="U2518" i="1"/>
  <c r="J2683" i="1"/>
  <c r="K1067" i="1"/>
  <c r="I624" i="1"/>
  <c r="N2694" i="1"/>
  <c r="M2688" i="1"/>
  <c r="N2373" i="1"/>
  <c r="M874" i="1"/>
  <c r="M2585" i="1"/>
  <c r="M2524" i="1"/>
  <c r="K62" i="1"/>
  <c r="M63" i="1"/>
  <c r="M43" i="1"/>
  <c r="M15" i="1"/>
  <c r="I39" i="1"/>
  <c r="J31" i="1"/>
  <c r="N31" i="1" s="1"/>
  <c r="J45" i="1"/>
  <c r="N45" i="1" s="1"/>
  <c r="J70" i="1"/>
  <c r="N70" i="1" s="1"/>
  <c r="J21" i="1"/>
  <c r="N21" i="1" s="1"/>
  <c r="I42" i="1"/>
  <c r="M42" i="1" s="1"/>
  <c r="K925" i="1"/>
  <c r="AD925" i="1" s="1"/>
  <c r="N2494" i="1"/>
  <c r="N15" i="1"/>
  <c r="M2318" i="1"/>
  <c r="O14" i="1"/>
  <c r="I2667" i="1"/>
  <c r="AB2667" i="1" s="1"/>
  <c r="O2503" i="1"/>
  <c r="U1859" i="1"/>
  <c r="O1859" i="1"/>
  <c r="M1859" i="1"/>
  <c r="N1859" i="1"/>
  <c r="M55" i="1"/>
  <c r="N76" i="1"/>
  <c r="K2569" i="1"/>
  <c r="K2568" i="1" s="1"/>
  <c r="M2573" i="1"/>
  <c r="O930" i="1"/>
  <c r="M758" i="1"/>
  <c r="M560" i="1"/>
  <c r="O1767" i="1"/>
  <c r="M1787" i="1"/>
  <c r="K673" i="1"/>
  <c r="N758" i="1"/>
  <c r="N1612" i="1"/>
  <c r="M2023" i="1"/>
  <c r="U1556" i="1"/>
  <c r="I2031" i="1"/>
  <c r="U2489" i="1"/>
  <c r="O758" i="1"/>
  <c r="I1951" i="1"/>
  <c r="O2634" i="1"/>
  <c r="O1470" i="1"/>
  <c r="L2176" i="1"/>
  <c r="M1278" i="1"/>
  <c r="M1350" i="1"/>
  <c r="O2466" i="1"/>
  <c r="O2292" i="1"/>
  <c r="O1347" i="1"/>
  <c r="M2292" i="1"/>
  <c r="N1101" i="1"/>
  <c r="M1069" i="1"/>
  <c r="M889" i="1"/>
  <c r="M2155" i="1"/>
  <c r="O2518" i="1"/>
  <c r="O2132" i="1"/>
  <c r="J1832" i="1"/>
  <c r="N1832" i="1" s="1"/>
  <c r="U1819" i="1"/>
  <c r="O1860" i="1"/>
  <c r="N2681" i="1"/>
  <c r="O2661" i="1"/>
  <c r="N2006" i="1"/>
  <c r="N1819" i="1"/>
  <c r="N2518" i="1"/>
  <c r="M2132" i="1"/>
  <c r="N2466" i="1"/>
  <c r="I616" i="1"/>
  <c r="M616" i="1" s="1"/>
  <c r="U1476" i="1"/>
  <c r="U1325" i="1"/>
  <c r="L1068" i="1"/>
  <c r="N2691" i="1"/>
  <c r="M1126" i="1"/>
  <c r="U925" i="1"/>
  <c r="L2193" i="1"/>
  <c r="I56" i="1"/>
  <c r="M56" i="1" s="1"/>
  <c r="AD1188" i="1"/>
  <c r="M1470" i="1"/>
  <c r="M1824" i="1"/>
  <c r="O2469" i="1"/>
  <c r="O2112" i="1"/>
  <c r="N36" i="1"/>
  <c r="I36" i="1"/>
  <c r="M36" i="1" s="1"/>
  <c r="N1221" i="1"/>
  <c r="AC1188" i="1"/>
  <c r="K36" i="1"/>
  <c r="O36" i="1" s="1"/>
  <c r="I35" i="1"/>
  <c r="M35" i="1" s="1"/>
  <c r="M90" i="1"/>
  <c r="J47" i="1"/>
  <c r="N47" i="1" s="1"/>
  <c r="K13" i="1"/>
  <c r="O13" i="1" s="1"/>
  <c r="O1891" i="1"/>
  <c r="I17" i="1"/>
  <c r="M17" i="1" s="1"/>
  <c r="I13" i="1"/>
  <c r="M13" i="1" s="1"/>
  <c r="L2630" i="1"/>
  <c r="U2630" i="1" s="1"/>
  <c r="J83" i="1"/>
  <c r="AC83" i="1" s="1"/>
  <c r="L2208" i="1"/>
  <c r="N2292" i="1"/>
  <c r="M66" i="1"/>
  <c r="O66" i="1"/>
  <c r="N55" i="1"/>
  <c r="M74" i="1"/>
  <c r="M73" i="1"/>
  <c r="O1959" i="1"/>
  <c r="O25" i="1"/>
  <c r="O55" i="1"/>
  <c r="O77" i="1"/>
  <c r="K2674" i="1"/>
  <c r="K2667" i="1"/>
  <c r="K71" i="1"/>
  <c r="O71" i="1" s="1"/>
  <c r="O2676" i="1"/>
  <c r="J81" i="1"/>
  <c r="N81" i="1" s="1"/>
  <c r="J77" i="1"/>
  <c r="N77" i="1" s="1"/>
  <c r="I77" i="1"/>
  <c r="M77" i="1" s="1"/>
  <c r="I70" i="1"/>
  <c r="M70" i="1" s="1"/>
  <c r="O2671" i="1"/>
  <c r="I81" i="1"/>
  <c r="M81" i="1" s="1"/>
  <c r="O114" i="1"/>
  <c r="K44" i="1"/>
  <c r="O44" i="1" s="1"/>
  <c r="K38" i="1"/>
  <c r="O38" i="1" s="1"/>
  <c r="J25" i="1"/>
  <c r="N25" i="1" s="1"/>
  <c r="J29" i="1"/>
  <c r="N29" i="1" s="1"/>
  <c r="J38" i="1"/>
  <c r="N38" i="1" s="1"/>
  <c r="J39" i="1"/>
  <c r="N39" i="1" s="1"/>
  <c r="J26" i="1"/>
  <c r="N26" i="1" s="1"/>
  <c r="I31" i="1"/>
  <c r="M31" i="1" s="1"/>
  <c r="I21" i="1"/>
  <c r="M21" i="1" s="1"/>
  <c r="I46" i="1"/>
  <c r="M46" i="1" s="1"/>
  <c r="K70" i="1"/>
  <c r="O70" i="1" s="1"/>
  <c r="J62" i="1"/>
  <c r="N62" i="1" s="1"/>
  <c r="I62" i="1"/>
  <c r="M62" i="1" s="1"/>
  <c r="K47" i="1"/>
  <c r="O47" i="1" s="1"/>
  <c r="K21" i="1"/>
  <c r="O21" i="1" s="1"/>
  <c r="K1958" i="1"/>
  <c r="O1958" i="1" s="1"/>
  <c r="J17" i="1"/>
  <c r="N17" i="1" s="1"/>
  <c r="I47" i="1"/>
  <c r="M47" i="1" s="1"/>
  <c r="I38" i="1"/>
  <c r="M38" i="1" s="1"/>
  <c r="N66" i="1"/>
  <c r="K45" i="1"/>
  <c r="O45" i="1" s="1"/>
  <c r="J13" i="1"/>
  <c r="N13" i="1" s="1"/>
  <c r="O22" i="1"/>
  <c r="K928" i="1"/>
  <c r="O928" i="1" s="1"/>
  <c r="O1922" i="1"/>
  <c r="J2135" i="1"/>
  <c r="J2118" i="1" s="1"/>
  <c r="M1612" i="1"/>
  <c r="N560" i="1"/>
  <c r="M1131" i="1"/>
  <c r="N1847" i="1"/>
  <c r="J2181" i="1"/>
  <c r="J2175" i="1" s="1"/>
  <c r="L2271" i="1"/>
  <c r="L2270" i="1" s="1"/>
  <c r="U2270" i="1" s="1"/>
  <c r="N2472" i="1"/>
  <c r="J1786" i="1"/>
  <c r="J1785" i="1" s="1"/>
  <c r="N1942" i="1"/>
  <c r="K2207" i="1"/>
  <c r="I2207" i="1"/>
  <c r="J2208" i="1"/>
  <c r="J2207" i="1" s="1"/>
  <c r="O2494" i="1"/>
  <c r="O1126" i="1"/>
  <c r="N1590" i="1"/>
  <c r="O2585" i="1"/>
  <c r="N2305" i="1"/>
  <c r="N2557" i="1"/>
  <c r="N2585" i="1"/>
  <c r="M1847" i="1"/>
  <c r="N1464" i="1"/>
  <c r="L64" i="1"/>
  <c r="U64" i="1" s="1"/>
  <c r="N1796" i="1"/>
  <c r="M1027" i="1"/>
  <c r="M1796" i="1"/>
  <c r="L137" i="1"/>
  <c r="O1787" i="1"/>
  <c r="O2016" i="1"/>
  <c r="N2661" i="1"/>
  <c r="O1824" i="1"/>
  <c r="N63" i="1"/>
  <c r="O56" i="1"/>
  <c r="O15" i="1"/>
  <c r="M14" i="1"/>
  <c r="K81" i="1"/>
  <c r="O81" i="1" s="1"/>
  <c r="N1347" i="1"/>
  <c r="M733" i="1"/>
  <c r="I1881" i="1"/>
  <c r="AB1881" i="1" s="1"/>
  <c r="O1436" i="1"/>
  <c r="N1353" i="1"/>
  <c r="O1322" i="1"/>
  <c r="O1770" i="1"/>
  <c r="O625" i="1"/>
  <c r="L1588" i="1"/>
  <c r="U1588" i="1" s="1"/>
  <c r="N2656" i="1"/>
  <c r="L1463" i="1"/>
  <c r="U1463" i="1" s="1"/>
  <c r="U1847" i="1"/>
  <c r="N1322" i="1"/>
  <c r="U932" i="1"/>
  <c r="J892" i="1"/>
  <c r="J891" i="1" s="1"/>
  <c r="N22" i="1"/>
  <c r="K17" i="1"/>
  <c r="O17" i="1" s="1"/>
  <c r="M22" i="1"/>
  <c r="K2462" i="1"/>
  <c r="K2461" i="1" s="1"/>
  <c r="U1347" i="1"/>
  <c r="L1738" i="1"/>
  <c r="U1738" i="1" s="1"/>
  <c r="AE2667" i="1"/>
  <c r="O2560" i="1"/>
  <c r="I2271" i="1"/>
  <c r="I2270" i="1" s="1"/>
  <c r="M2469" i="1"/>
  <c r="M1464" i="1"/>
  <c r="N1959" i="1"/>
  <c r="M1942" i="1"/>
  <c r="M1130" i="1"/>
  <c r="N1589" i="1"/>
  <c r="N1829" i="1"/>
  <c r="O1790" i="1"/>
  <c r="L1800" i="1"/>
  <c r="U1800" i="1" s="1"/>
  <c r="M2521" i="1"/>
  <c r="N670" i="1"/>
  <c r="U138" i="1"/>
  <c r="M192" i="1"/>
  <c r="AE1881" i="1"/>
  <c r="J2462" i="1"/>
  <c r="J2461" i="1" s="1"/>
  <c r="J1250" i="1"/>
  <c r="K2683" i="1"/>
  <c r="O2683" i="1" s="1"/>
  <c r="N1027" i="1"/>
  <c r="M974" i="1"/>
  <c r="O974" i="1"/>
  <c r="L1786" i="1"/>
  <c r="L1785" i="1" s="1"/>
  <c r="O1763" i="1"/>
  <c r="O1100" i="1"/>
  <c r="M1556" i="1"/>
  <c r="M2538" i="1"/>
  <c r="J137" i="1"/>
  <c r="U1068" i="1"/>
  <c r="M1068" i="1"/>
  <c r="N1068" i="1"/>
  <c r="I2537" i="1"/>
  <c r="I2536" i="1" s="1"/>
  <c r="M2536" i="1" s="1"/>
  <c r="O2591" i="1"/>
  <c r="N2069" i="1"/>
  <c r="M2289" i="1"/>
  <c r="O2289" i="1"/>
  <c r="I2693" i="1"/>
  <c r="M2694" i="1"/>
  <c r="I2139" i="1"/>
  <c r="I2138" i="1" s="1"/>
  <c r="K1786" i="1"/>
  <c r="K1785" i="1" s="1"/>
  <c r="O1390" i="1"/>
  <c r="K2204" i="1"/>
  <c r="O2206" i="1"/>
  <c r="I54" i="1"/>
  <c r="M54" i="1" s="1"/>
  <c r="I44" i="1"/>
  <c r="M44" i="1" s="1"/>
  <c r="I26" i="1"/>
  <c r="M26" i="1" s="1"/>
  <c r="I29" i="1"/>
  <c r="M29" i="1" s="1"/>
  <c r="AB83" i="1"/>
  <c r="O2072" i="1"/>
  <c r="K2068" i="1"/>
  <c r="J621" i="1"/>
  <c r="N621" i="1" s="1"/>
  <c r="N622" i="1"/>
  <c r="M2190" i="1"/>
  <c r="U2190" i="1"/>
  <c r="L2448" i="1"/>
  <c r="L2447" i="1" s="1"/>
  <c r="M2447" i="1" s="1"/>
  <c r="U2449" i="1"/>
  <c r="U2557" i="1"/>
  <c r="O2557" i="1"/>
  <c r="O2645" i="1"/>
  <c r="U2645" i="1"/>
  <c r="M2645" i="1"/>
  <c r="M2557" i="1"/>
  <c r="M1615" i="1"/>
  <c r="O1952" i="1"/>
  <c r="M1955" i="1"/>
  <c r="U1955" i="1"/>
  <c r="K2177" i="1"/>
  <c r="O2178" i="1"/>
  <c r="U2330" i="1"/>
  <c r="O2330" i="1"/>
  <c r="M2330" i="1"/>
  <c r="N1842" i="1"/>
  <c r="J1841" i="1"/>
  <c r="N1841" i="1" s="1"/>
  <c r="U2693" i="1"/>
  <c r="O2279" i="1"/>
  <c r="O2003" i="1"/>
  <c r="AE83" i="1"/>
  <c r="O2497" i="1"/>
  <c r="M1332" i="1"/>
  <c r="L2139" i="1"/>
  <c r="L2138" i="1" s="1"/>
  <c r="L1671" i="1"/>
  <c r="I2680" i="1"/>
  <c r="M2680" i="1" s="1"/>
  <c r="M2681" i="1"/>
  <c r="J929" i="1"/>
  <c r="N930" i="1"/>
  <c r="J925" i="1"/>
  <c r="AC925" i="1" s="1"/>
  <c r="O1757" i="1"/>
  <c r="K1756" i="1"/>
  <c r="O1756" i="1" s="1"/>
  <c r="K1739" i="1"/>
  <c r="O1739" i="1" s="1"/>
  <c r="O1740" i="1"/>
  <c r="J1856" i="1"/>
  <c r="N1856" i="1" s="1"/>
  <c r="N1857" i="1"/>
  <c r="N1096" i="1"/>
  <c r="U1096" i="1"/>
  <c r="M1096" i="1"/>
  <c r="O2246" i="1"/>
  <c r="U2683" i="1"/>
  <c r="O2222" i="1"/>
  <c r="L624" i="1"/>
  <c r="U624" i="1" s="1"/>
  <c r="O1259" i="1"/>
  <c r="K624" i="1"/>
  <c r="N2246" i="1"/>
  <c r="U2208" i="1"/>
  <c r="L1941" i="1"/>
  <c r="U1942" i="1"/>
  <c r="N138" i="1"/>
  <c r="O138" i="1"/>
  <c r="O1942" i="1"/>
  <c r="I2462" i="1"/>
  <c r="I2461" i="1" s="1"/>
  <c r="O1844" i="1"/>
  <c r="O1068" i="1"/>
  <c r="O2182" i="1"/>
  <c r="N2182" i="1"/>
  <c r="N1130" i="1"/>
  <c r="U1130" i="1"/>
  <c r="O2135" i="1"/>
  <c r="U2135" i="1"/>
  <c r="O2481" i="1"/>
  <c r="M1397" i="1"/>
  <c r="L1951" i="1"/>
  <c r="U1951" i="1" s="1"/>
  <c r="O1835" i="1"/>
  <c r="M2246" i="1"/>
  <c r="O616" i="1"/>
  <c r="O1397" i="1"/>
  <c r="I929" i="1"/>
  <c r="M930" i="1"/>
  <c r="O698" i="1"/>
  <c r="M698" i="1"/>
  <c r="N698" i="1"/>
  <c r="U698" i="1"/>
  <c r="U2675" i="1"/>
  <c r="L2674" i="1"/>
  <c r="O2675" i="1"/>
  <c r="O1440" i="1"/>
  <c r="K1439" i="1"/>
  <c r="O1439" i="1" s="1"/>
  <c r="U2533" i="1"/>
  <c r="O2533" i="1"/>
  <c r="M2533" i="1"/>
  <c r="M1835" i="1"/>
  <c r="U1835" i="1"/>
  <c r="N1835" i="1"/>
  <c r="U1623" i="1"/>
  <c r="N1623" i="1"/>
  <c r="L1622" i="1"/>
  <c r="N1622" i="1" s="1"/>
  <c r="U1801" i="1"/>
  <c r="N1801" i="1"/>
  <c r="O1801" i="1"/>
  <c r="M1801" i="1"/>
  <c r="M2489" i="1"/>
  <c r="I2488" i="1"/>
  <c r="K721" i="1"/>
  <c r="O721" i="1" s="1"/>
  <c r="O722" i="1"/>
  <c r="U1370" i="1"/>
  <c r="O1370" i="1"/>
  <c r="M1370" i="1"/>
  <c r="N1370" i="1"/>
  <c r="U1922" i="1"/>
  <c r="N1922" i="1"/>
  <c r="L2488" i="1"/>
  <c r="O2489" i="1"/>
  <c r="U2521" i="1"/>
  <c r="O2521" i="1"/>
  <c r="U2573" i="1"/>
  <c r="N2573" i="1"/>
  <c r="O560" i="1"/>
  <c r="M2452" i="1"/>
  <c r="O43" i="1"/>
  <c r="N1790" i="1"/>
  <c r="O1027" i="1"/>
  <c r="M2003" i="1"/>
  <c r="O2061" i="1"/>
  <c r="K2447" i="1"/>
  <c r="K2199" i="1"/>
  <c r="O2199" i="1" s="1"/>
  <c r="N2469" i="1"/>
  <c r="M2508" i="1"/>
  <c r="I2683" i="1"/>
  <c r="M2683" i="1" s="1"/>
  <c r="M2684" i="1"/>
  <c r="M622" i="1"/>
  <c r="I621" i="1"/>
  <c r="M621" i="1" s="1"/>
  <c r="O1708" i="1"/>
  <c r="L1707" i="1"/>
  <c r="U1708" i="1"/>
  <c r="M1708" i="1"/>
  <c r="J888" i="1"/>
  <c r="N888" i="1" s="1"/>
  <c r="N889" i="1"/>
  <c r="K621" i="1"/>
  <c r="O622" i="1"/>
  <c r="M1623" i="1"/>
  <c r="AB925" i="1"/>
  <c r="M888" i="1"/>
  <c r="L884" i="1"/>
  <c r="N1328" i="1"/>
  <c r="O1473" i="1"/>
  <c r="U1265" i="1"/>
  <c r="O1265" i="1"/>
  <c r="M1265" i="1"/>
  <c r="O1804" i="1"/>
  <c r="U1804" i="1"/>
  <c r="M1804" i="1"/>
  <c r="U1976" i="1"/>
  <c r="O1976" i="1"/>
  <c r="M1976" i="1"/>
  <c r="N1976" i="1"/>
  <c r="U2233" i="1"/>
  <c r="M2233" i="1"/>
  <c r="U2352" i="1"/>
  <c r="M2352" i="1"/>
  <c r="O2352" i="1"/>
  <c r="N2352" i="1"/>
  <c r="U2538" i="1"/>
  <c r="N2538" i="1"/>
  <c r="O2538" i="1"/>
  <c r="U2546" i="1"/>
  <c r="O2546" i="1"/>
  <c r="N2533" i="1"/>
  <c r="J2452" i="1"/>
  <c r="J2447" i="1" s="1"/>
  <c r="U2537" i="1"/>
  <c r="O1130" i="1"/>
  <c r="N2204" i="1"/>
  <c r="M2560" i="1"/>
  <c r="J1728" i="1"/>
  <c r="N1728" i="1" s="1"/>
  <c r="N1729" i="1"/>
  <c r="U732" i="1"/>
  <c r="L697" i="1"/>
  <c r="U697" i="1" s="1"/>
  <c r="N2570" i="1"/>
  <c r="O2570" i="1"/>
  <c r="M2570" i="1"/>
  <c r="U2209" i="1"/>
  <c r="O2209" i="1"/>
  <c r="N2209" i="1"/>
  <c r="M2209" i="1"/>
  <c r="U2648" i="1"/>
  <c r="O2648" i="1"/>
  <c r="N2648" i="1"/>
  <c r="M2648" i="1"/>
  <c r="N2683" i="1"/>
  <c r="M732" i="1"/>
  <c r="K1748" i="1"/>
  <c r="O1748" i="1" s="1"/>
  <c r="O1749" i="1"/>
  <c r="M1160" i="1"/>
  <c r="U1160" i="1"/>
  <c r="O1160" i="1"/>
  <c r="L1159" i="1"/>
  <c r="N1160" i="1"/>
  <c r="L2701" i="1"/>
  <c r="L2704" i="1" s="1"/>
  <c r="U2690" i="1"/>
  <c r="N2690" i="1"/>
  <c r="M625" i="1"/>
  <c r="N669" i="1"/>
  <c r="M1032" i="1"/>
  <c r="L1031" i="1"/>
  <c r="O1032" i="1"/>
  <c r="U1032" i="1"/>
  <c r="U753" i="1"/>
  <c r="L749" i="1"/>
  <c r="O749" i="1" s="1"/>
  <c r="M753" i="1"/>
  <c r="U2158" i="1"/>
  <c r="M2158" i="1"/>
  <c r="O2158" i="1"/>
  <c r="N2158" i="1"/>
  <c r="O753" i="1"/>
  <c r="N1259" i="1"/>
  <c r="M1259" i="1"/>
  <c r="U1259" i="1"/>
  <c r="I1250" i="1"/>
  <c r="M1251" i="1"/>
  <c r="AB1188" i="1"/>
  <c r="I2135" i="1"/>
  <c r="M2135" i="1" s="1"/>
  <c r="M2136" i="1"/>
  <c r="N1470" i="1"/>
  <c r="J1463" i="1"/>
  <c r="J1751" i="1"/>
  <c r="N1751" i="1" s="1"/>
  <c r="N1752" i="1"/>
  <c r="U616" i="1"/>
  <c r="L559" i="1"/>
  <c r="N1332" i="1"/>
  <c r="O1332" i="1"/>
  <c r="U2140" i="1"/>
  <c r="O2140" i="1"/>
  <c r="M2140" i="1"/>
  <c r="J2493" i="1"/>
  <c r="J2492" i="1" s="1"/>
  <c r="M2690" i="1"/>
  <c r="K973" i="1"/>
  <c r="O932" i="1" s="1"/>
  <c r="I1759" i="1"/>
  <c r="M1759" i="1" s="1"/>
  <c r="M1760" i="1"/>
  <c r="I1728" i="1"/>
  <c r="M1728" i="1" s="1"/>
  <c r="M1729" i="1"/>
  <c r="U893" i="1"/>
  <c r="N893" i="1"/>
  <c r="O893" i="1"/>
  <c r="L892" i="1"/>
  <c r="J1707" i="1"/>
  <c r="N1708" i="1"/>
  <c r="M1952" i="1"/>
  <c r="K1832" i="1"/>
  <c r="O1832" i="1" s="1"/>
  <c r="O1833" i="1"/>
  <c r="U1728" i="1"/>
  <c r="L1724" i="1"/>
  <c r="U1724" i="1" s="1"/>
  <c r="U1790" i="1"/>
  <c r="M1790" i="1"/>
  <c r="U1823" i="1"/>
  <c r="O1823" i="1"/>
  <c r="U2527" i="1"/>
  <c r="N2527" i="1"/>
  <c r="N1952" i="1"/>
  <c r="J885" i="1"/>
  <c r="N886" i="1"/>
  <c r="I1735" i="1"/>
  <c r="M1735" i="1" s="1"/>
  <c r="M1736" i="1"/>
  <c r="U1829" i="1"/>
  <c r="M1829" i="1"/>
  <c r="O1829" i="1"/>
  <c r="O1508" i="1"/>
  <c r="N1508" i="1"/>
  <c r="L1507" i="1"/>
  <c r="U1508" i="1"/>
  <c r="U2031" i="1"/>
  <c r="L2030" i="1"/>
  <c r="U2030" i="1" s="1"/>
  <c r="U1379" i="1"/>
  <c r="O1379" i="1"/>
  <c r="N1379" i="1"/>
  <c r="M1379" i="1"/>
  <c r="L1298" i="1"/>
  <c r="I673" i="1"/>
  <c r="M673" i="1" s="1"/>
  <c r="M694" i="1"/>
  <c r="L1446" i="1"/>
  <c r="U1447" i="1"/>
  <c r="O1447" i="1"/>
  <c r="N1447" i="1"/>
  <c r="M1447" i="1"/>
  <c r="U1735" i="1"/>
  <c r="O1735" i="1"/>
  <c r="M1748" i="1"/>
  <c r="U1748" i="1"/>
  <c r="U1756" i="1"/>
  <c r="N1756" i="1"/>
  <c r="U1934" i="1"/>
  <c r="O1934" i="1"/>
  <c r="M1934" i="1"/>
  <c r="N1934" i="1"/>
  <c r="M1823" i="1"/>
  <c r="N2560" i="1"/>
  <c r="M893" i="1"/>
  <c r="L2015" i="1"/>
  <c r="M2015" i="1" s="1"/>
  <c r="M2527" i="1"/>
  <c r="K2031" i="1"/>
  <c r="K2030" i="1" s="1"/>
  <c r="U1759" i="1"/>
  <c r="L1755" i="1"/>
  <c r="U1755" i="1" s="1"/>
  <c r="U1937" i="1"/>
  <c r="M1937" i="1"/>
  <c r="N1937" i="1"/>
  <c r="L1921" i="1"/>
  <c r="M1921" i="1" s="1"/>
  <c r="L1975" i="1"/>
  <c r="J2664" i="1"/>
  <c r="N2665" i="1"/>
  <c r="J2403" i="1"/>
  <c r="AC2403" i="1" s="1"/>
  <c r="J71" i="1"/>
  <c r="N71" i="1" s="1"/>
  <c r="N2669" i="1"/>
  <c r="U2062" i="1"/>
  <c r="M2062" i="1"/>
  <c r="O2062" i="1"/>
  <c r="N2062" i="1"/>
  <c r="N1783" i="1"/>
  <c r="J1782" i="1"/>
  <c r="N1782" i="1" s="1"/>
  <c r="K1589" i="1"/>
  <c r="O1615" i="1"/>
  <c r="U2603" i="1"/>
  <c r="M2603" i="1"/>
  <c r="O2603" i="1"/>
  <c r="L2602" i="1"/>
  <c r="N2603" i="1"/>
  <c r="O1131" i="1"/>
  <c r="O1937" i="1"/>
  <c r="N2687" i="1"/>
  <c r="U1732" i="1"/>
  <c r="L1731" i="1"/>
  <c r="U1731" i="1" s="1"/>
  <c r="U2272" i="1"/>
  <c r="N2272" i="1"/>
  <c r="M2272" i="1"/>
  <c r="M2340" i="1"/>
  <c r="O2340" i="1"/>
  <c r="U2340" i="1"/>
  <c r="N2340" i="1"/>
  <c r="U2472" i="1"/>
  <c r="O2472" i="1"/>
  <c r="M2472" i="1"/>
  <c r="U2637" i="1"/>
  <c r="M2637" i="1"/>
  <c r="O2637" i="1"/>
  <c r="N2637" i="1"/>
  <c r="J2675" i="1"/>
  <c r="N2676" i="1"/>
  <c r="J2667" i="1"/>
  <c r="AC2667" i="1" s="1"/>
  <c r="O2670" i="1"/>
  <c r="K73" i="1"/>
  <c r="O73" i="1" s="1"/>
  <c r="K1745" i="1"/>
  <c r="O1745" i="1" s="1"/>
  <c r="O1746" i="1"/>
  <c r="I1841" i="1"/>
  <c r="M1841" i="1" s="1"/>
  <c r="M1842" i="1"/>
  <c r="I1844" i="1"/>
  <c r="M1844" i="1" s="1"/>
  <c r="M1845" i="1"/>
  <c r="M744" i="1"/>
  <c r="U744" i="1"/>
  <c r="N744" i="1"/>
  <c r="M2031" i="1"/>
  <c r="I2030" i="1"/>
  <c r="I2014" i="1" s="1"/>
  <c r="O1982" i="1"/>
  <c r="N1732" i="1"/>
  <c r="K1762" i="1"/>
  <c r="N2119" i="1"/>
  <c r="K1759" i="1"/>
  <c r="O1760" i="1"/>
  <c r="I1742" i="1"/>
  <c r="M1742" i="1" s="1"/>
  <c r="M1743" i="1"/>
  <c r="K1728" i="1"/>
  <c r="O1728" i="1" s="1"/>
  <c r="O1729" i="1"/>
  <c r="K1779" i="1"/>
  <c r="O1780" i="1"/>
  <c r="J2537" i="1"/>
  <c r="N2546" i="1"/>
  <c r="I1756" i="1"/>
  <c r="M1757" i="1"/>
  <c r="J1739" i="1"/>
  <c r="N1739" i="1" s="1"/>
  <c r="N1740" i="1"/>
  <c r="J1725" i="1"/>
  <c r="N1726" i="1"/>
  <c r="O2047" i="1"/>
  <c r="K2046" i="1"/>
  <c r="AD2667" i="1"/>
  <c r="N1422" i="1"/>
  <c r="M113" i="1"/>
  <c r="K2022" i="1"/>
  <c r="O2023" i="1"/>
  <c r="K1881" i="1"/>
  <c r="AD1881" i="1" s="1"/>
  <c r="J2271" i="1"/>
  <c r="N2318" i="1"/>
  <c r="J1779" i="1"/>
  <c r="N1780" i="1"/>
  <c r="L2186" i="1"/>
  <c r="M2187" i="1"/>
  <c r="N2187" i="1"/>
  <c r="O2187" i="1"/>
  <c r="U2187" i="1"/>
  <c r="M45" i="1"/>
  <c r="N2023" i="1"/>
  <c r="J2022" i="1"/>
  <c r="I1975" i="1"/>
  <c r="M1982" i="1"/>
  <c r="N625" i="1"/>
  <c r="J624" i="1"/>
  <c r="K732" i="1"/>
  <c r="O733" i="1"/>
  <c r="M2178" i="1"/>
  <c r="I2177" i="1"/>
  <c r="U873" i="1"/>
  <c r="L757" i="1"/>
  <c r="M757" i="1" s="1"/>
  <c r="K888" i="1"/>
  <c r="O889" i="1"/>
  <c r="I71" i="1"/>
  <c r="M71" i="1" s="1"/>
  <c r="M2669" i="1"/>
  <c r="N2670" i="1"/>
  <c r="J73" i="1"/>
  <c r="N73" i="1" s="1"/>
  <c r="M1740" i="1"/>
  <c r="I1739" i="1"/>
  <c r="M1739" i="1" s="1"/>
  <c r="I1732" i="1"/>
  <c r="M1733" i="1"/>
  <c r="U1452" i="1"/>
  <c r="M1452" i="1"/>
  <c r="L1451" i="1"/>
  <c r="O1451" i="1" s="1"/>
  <c r="N1452" i="1"/>
  <c r="O1452" i="1"/>
  <c r="O1394" i="1"/>
  <c r="K1298" i="1"/>
  <c r="I1298" i="1"/>
  <c r="M1353" i="1"/>
  <c r="U2503" i="1"/>
  <c r="N2503" i="1"/>
  <c r="L2493" i="1"/>
  <c r="M1827" i="1"/>
  <c r="I1826" i="1"/>
  <c r="M1826" i="1" s="1"/>
  <c r="U2069" i="1"/>
  <c r="M2069" i="1"/>
  <c r="L2068" i="1"/>
  <c r="L2045" i="1" s="1"/>
  <c r="M2222" i="1"/>
  <c r="N1299" i="1"/>
  <c r="J1298" i="1"/>
  <c r="N2222" i="1"/>
  <c r="U1772" i="1"/>
  <c r="O1772" i="1"/>
  <c r="L1762" i="1"/>
  <c r="N1668" i="1"/>
  <c r="M1772" i="1"/>
  <c r="K137" i="1"/>
  <c r="O192" i="1"/>
  <c r="J1766" i="1"/>
  <c r="N1766" i="1" s="1"/>
  <c r="N1767" i="1"/>
  <c r="L2002" i="1"/>
  <c r="U2003" i="1"/>
  <c r="N2003" i="1"/>
  <c r="J1823" i="1"/>
  <c r="N1823" i="1" s="1"/>
  <c r="N1824" i="1"/>
  <c r="J721" i="1"/>
  <c r="N722" i="1"/>
  <c r="K2493" i="1"/>
  <c r="O673" i="1"/>
  <c r="M1100" i="1"/>
  <c r="I1099" i="1"/>
  <c r="I1067" i="1" s="1"/>
  <c r="M932" i="1" s="1"/>
  <c r="U2080" i="1"/>
  <c r="AE2080" i="1"/>
  <c r="M750" i="1"/>
  <c r="I749" i="1"/>
  <c r="N1958" i="1"/>
  <c r="U1958" i="1"/>
  <c r="K748" i="1"/>
  <c r="J757" i="1"/>
  <c r="N873" i="1"/>
  <c r="N1826" i="1"/>
  <c r="N2680" i="1"/>
  <c r="M873" i="1"/>
  <c r="I1671" i="1"/>
  <c r="AB1671" i="1" s="1"/>
  <c r="K1237" i="1"/>
  <c r="K1236" i="1" s="1"/>
  <c r="N2034" i="1"/>
  <c r="J2031" i="1"/>
  <c r="J2030" i="1" s="1"/>
  <c r="J1881" i="1"/>
  <c r="AC1881" i="1" s="1"/>
  <c r="M1767" i="1"/>
  <c r="I1766" i="1"/>
  <c r="I1775" i="1"/>
  <c r="M1775" i="1" s="1"/>
  <c r="M1776" i="1"/>
  <c r="L2379" i="1"/>
  <c r="M2380" i="1"/>
  <c r="O2380" i="1"/>
  <c r="U2380" i="1"/>
  <c r="N2380" i="1"/>
  <c r="U2582" i="1"/>
  <c r="N2582" i="1"/>
  <c r="L2569" i="1"/>
  <c r="O2582" i="1"/>
  <c r="M2582" i="1"/>
  <c r="U1782" i="1"/>
  <c r="M1782" i="1"/>
  <c r="M1714" i="1"/>
  <c r="O1714" i="1"/>
  <c r="N1714" i="1"/>
  <c r="U1714" i="1"/>
  <c r="L1713" i="1"/>
  <c r="M1548" i="1"/>
  <c r="N1548" i="1"/>
  <c r="O1548" i="1"/>
  <c r="L1513" i="1"/>
  <c r="I721" i="1"/>
  <c r="M722" i="1"/>
  <c r="K2664" i="1"/>
  <c r="O2665" i="1"/>
  <c r="K2403" i="1"/>
  <c r="AD2403" i="1" s="1"/>
  <c r="I2664" i="1"/>
  <c r="M2664" i="1" s="1"/>
  <c r="M2665" i="1"/>
  <c r="I2675" i="1"/>
  <c r="M2676" i="1"/>
  <c r="N1764" i="1"/>
  <c r="J1763" i="1"/>
  <c r="N1763" i="1" s="1"/>
  <c r="N1760" i="1"/>
  <c r="J1759" i="1"/>
  <c r="N1743" i="1"/>
  <c r="J1742" i="1"/>
  <c r="J1735" i="1"/>
  <c r="N1736" i="1"/>
  <c r="K1732" i="1"/>
  <c r="O1733" i="1"/>
  <c r="K1725" i="1"/>
  <c r="O1726" i="1"/>
  <c r="K1671" i="1"/>
  <c r="AD1671" i="1" s="1"/>
  <c r="J1721" i="1"/>
  <c r="J1671" i="1"/>
  <c r="AC1671" i="1" s="1"/>
  <c r="N1722" i="1"/>
  <c r="U1779" i="1"/>
  <c r="L1778" i="1"/>
  <c r="M1778" i="1" s="1"/>
  <c r="J1745" i="1"/>
  <c r="N1745" i="1" s="1"/>
  <c r="N1746" i="1"/>
  <c r="K1742" i="1"/>
  <c r="O1743" i="1"/>
  <c r="O2272" i="1"/>
  <c r="K2271" i="1"/>
  <c r="M1958" i="1"/>
  <c r="M2119" i="1"/>
  <c r="M2481" i="1"/>
  <c r="U2481" i="1"/>
  <c r="L2462" i="1"/>
  <c r="J732" i="1"/>
  <c r="N732" i="1" s="1"/>
  <c r="N733" i="1"/>
  <c r="N1103" i="1"/>
  <c r="J2701" i="1"/>
  <c r="J1099" i="1"/>
  <c r="J1067" i="1" s="1"/>
  <c r="J1971" i="1"/>
  <c r="N1971" i="1" s="1"/>
  <c r="N1972" i="1"/>
  <c r="N2140" i="1"/>
  <c r="J2139" i="1"/>
  <c r="U2119" i="1"/>
  <c r="O2119" i="1"/>
  <c r="L2118" i="1"/>
  <c r="M2503" i="1"/>
  <c r="M1959" i="1"/>
  <c r="J750" i="1"/>
  <c r="N751" i="1"/>
  <c r="J1772" i="1"/>
  <c r="N1772" i="1" s="1"/>
  <c r="N1773" i="1"/>
  <c r="M1725" i="1"/>
  <c r="M1925" i="1"/>
  <c r="U2061" i="1"/>
  <c r="N2061" i="1"/>
  <c r="M2061" i="1"/>
  <c r="N56" i="1"/>
  <c r="O19" i="1"/>
  <c r="O63" i="1"/>
  <c r="M19" i="1"/>
  <c r="L1273" i="1"/>
  <c r="U1274" i="1"/>
  <c r="M1274" i="1"/>
  <c r="O1274" i="1"/>
  <c r="N1274" i="1"/>
  <c r="N2202" i="1"/>
  <c r="J2112" i="1"/>
  <c r="J2200" i="1"/>
  <c r="O1951" i="1"/>
  <c r="O1422" i="1"/>
  <c r="U1422" i="1"/>
  <c r="L1421" i="1"/>
  <c r="O60" i="1"/>
  <c r="M2202" i="1"/>
  <c r="I2200" i="1"/>
  <c r="I2112" i="1"/>
  <c r="M2254" i="1"/>
  <c r="N2254" i="1"/>
  <c r="O2254" i="1"/>
  <c r="U2254" i="1"/>
  <c r="L2249" i="1"/>
  <c r="U2452" i="1"/>
  <c r="M1745" i="1"/>
  <c r="U2046" i="1"/>
  <c r="N2046" i="1"/>
  <c r="O2208" i="1"/>
  <c r="N616" i="1"/>
  <c r="J1031" i="1"/>
  <c r="N1032" i="1"/>
  <c r="J973" i="1"/>
  <c r="N1982" i="1"/>
  <c r="J1975" i="1"/>
  <c r="I2655" i="1"/>
  <c r="I2403" i="1"/>
  <c r="M2656" i="1"/>
  <c r="U1099" i="1"/>
  <c r="O1099" i="1"/>
  <c r="L1067" i="1"/>
  <c r="U2536" i="1"/>
  <c r="O62" i="1"/>
  <c r="M2591" i="1"/>
  <c r="I2569" i="1"/>
  <c r="O873" i="1"/>
  <c r="K757" i="1"/>
  <c r="K927" i="1"/>
  <c r="M39" i="1"/>
  <c r="N37" i="1"/>
  <c r="O57" i="1"/>
  <c r="M57" i="1"/>
  <c r="N57" i="1"/>
  <c r="O31" i="1"/>
  <c r="N60" i="1"/>
  <c r="M37" i="1"/>
  <c r="M60" i="1"/>
  <c r="O54" i="1"/>
  <c r="N54" i="1"/>
  <c r="O37" i="1"/>
  <c r="K892" i="1"/>
  <c r="K891" i="1" s="1"/>
  <c r="I892" i="1"/>
  <c r="M896" i="1"/>
  <c r="M1432" i="1"/>
  <c r="N1432" i="1"/>
  <c r="L1431" i="1"/>
  <c r="L1188" i="1"/>
  <c r="O1432" i="1"/>
  <c r="N673" i="1"/>
  <c r="L2678" i="1"/>
  <c r="U2679" i="1"/>
  <c r="K2673" i="1"/>
  <c r="O1720" i="1"/>
  <c r="K1445" i="1"/>
  <c r="N1769" i="1"/>
  <c r="N1844" i="1"/>
  <c r="O1826" i="1"/>
  <c r="K2536" i="1"/>
  <c r="O2537" i="1"/>
  <c r="O1129" i="1"/>
  <c r="M1129" i="1"/>
  <c r="U1129" i="1"/>
  <c r="N1129" i="1"/>
  <c r="L973" i="1" l="1"/>
  <c r="M973" i="1" s="1"/>
  <c r="N974" i="1"/>
  <c r="I2203" i="1"/>
  <c r="M2203" i="1" s="1"/>
  <c r="M2204" i="1"/>
  <c r="K1940" i="1"/>
  <c r="N2135" i="1"/>
  <c r="J2679" i="1"/>
  <c r="L1719" i="1"/>
  <c r="I2118" i="1"/>
  <c r="M2118" i="1" s="1"/>
  <c r="U2271" i="1"/>
  <c r="M1463" i="1"/>
  <c r="N137" i="1"/>
  <c r="M624" i="1"/>
  <c r="N2452" i="1"/>
  <c r="O624" i="1"/>
  <c r="M2537" i="1"/>
  <c r="I1724" i="1"/>
  <c r="M1724" i="1" s="1"/>
  <c r="O2030" i="1"/>
  <c r="U2199" i="1"/>
  <c r="L2198" i="1"/>
  <c r="U1589" i="1"/>
  <c r="M1589" i="1"/>
  <c r="L1940" i="1"/>
  <c r="U1940" i="1" s="1"/>
  <c r="J559" i="1"/>
  <c r="N559" i="1" s="1"/>
  <c r="U1786" i="1"/>
  <c r="K2045" i="1"/>
  <c r="O2045" i="1" s="1"/>
  <c r="O2031" i="1"/>
  <c r="U973" i="1"/>
  <c r="L1799" i="1"/>
  <c r="M2030" i="1"/>
  <c r="L1462" i="1"/>
  <c r="U1462" i="1" s="1"/>
  <c r="N892" i="1"/>
  <c r="M1975" i="1"/>
  <c r="J1778" i="1"/>
  <c r="N1778" i="1" s="1"/>
  <c r="O2674" i="1"/>
  <c r="N2193" i="1"/>
  <c r="U2193" i="1"/>
  <c r="M2193" i="1"/>
  <c r="O2193" i="1"/>
  <c r="N2176" i="1"/>
  <c r="U2176" i="1"/>
  <c r="K1800" i="1"/>
  <c r="N1031" i="1"/>
  <c r="M1786" i="1"/>
  <c r="M2271" i="1"/>
  <c r="M2002" i="1"/>
  <c r="L136" i="1"/>
  <c r="O64" i="1"/>
  <c r="N624" i="1"/>
  <c r="M2270" i="1"/>
  <c r="O892" i="1"/>
  <c r="M1099" i="1"/>
  <c r="N1099" i="1"/>
  <c r="N1786" i="1"/>
  <c r="O2046" i="1"/>
  <c r="O1786" i="1"/>
  <c r="O2462" i="1"/>
  <c r="I1940" i="1"/>
  <c r="L672" i="1"/>
  <c r="U672" i="1" s="1"/>
  <c r="O1463" i="1"/>
  <c r="O2139" i="1"/>
  <c r="M2139" i="1"/>
  <c r="N1588" i="1"/>
  <c r="M1588" i="1"/>
  <c r="M137" i="1"/>
  <c r="U137" i="1"/>
  <c r="U2139" i="1"/>
  <c r="N1250" i="1"/>
  <c r="J1237" i="1"/>
  <c r="J1236" i="1" s="1"/>
  <c r="K2679" i="1"/>
  <c r="M2693" i="1"/>
  <c r="K2203" i="1"/>
  <c r="O2203" i="1" s="1"/>
  <c r="K2080" i="1"/>
  <c r="AD2080" i="1" s="1"/>
  <c r="O2204" i="1"/>
  <c r="U2448" i="1"/>
  <c r="N2448" i="1"/>
  <c r="M2448" i="1"/>
  <c r="K2176" i="1"/>
  <c r="O2177" i="1"/>
  <c r="O2448" i="1"/>
  <c r="N929" i="1"/>
  <c r="J928" i="1"/>
  <c r="AE1671" i="1"/>
  <c r="U1671" i="1"/>
  <c r="J1800" i="1"/>
  <c r="N1800" i="1" s="1"/>
  <c r="J1762" i="1"/>
  <c r="N1762" i="1" s="1"/>
  <c r="I1738" i="1"/>
  <c r="M1738" i="1" s="1"/>
  <c r="U1941" i="1"/>
  <c r="M1941" i="1"/>
  <c r="M1951" i="1"/>
  <c r="N1941" i="1"/>
  <c r="O1941" i="1"/>
  <c r="O2447" i="1"/>
  <c r="L2673" i="1"/>
  <c r="U2673" i="1" s="1"/>
  <c r="U2674" i="1"/>
  <c r="M929" i="1"/>
  <c r="I928" i="1"/>
  <c r="N1951" i="1"/>
  <c r="O621" i="1"/>
  <c r="K559" i="1"/>
  <c r="O559" i="1" s="1"/>
  <c r="I2679" i="1"/>
  <c r="I559" i="1"/>
  <c r="U2488" i="1"/>
  <c r="L2487" i="1"/>
  <c r="N2488" i="1"/>
  <c r="O2488" i="1"/>
  <c r="L883" i="1"/>
  <c r="U884" i="1"/>
  <c r="M884" i="1"/>
  <c r="O1707" i="1"/>
  <c r="M1707" i="1"/>
  <c r="U1707" i="1"/>
  <c r="I2487" i="1"/>
  <c r="M2488" i="1"/>
  <c r="O1622" i="1"/>
  <c r="U1622" i="1"/>
  <c r="M1622" i="1"/>
  <c r="L1621" i="1"/>
  <c r="U559" i="1"/>
  <c r="J1462" i="1"/>
  <c r="N1463" i="1"/>
  <c r="I1237" i="1"/>
  <c r="I1236" i="1" s="1"/>
  <c r="M1250" i="1"/>
  <c r="L748" i="1"/>
  <c r="U748" i="1" s="1"/>
  <c r="U749" i="1"/>
  <c r="M1031" i="1"/>
  <c r="O1031" i="1"/>
  <c r="U1031" i="1"/>
  <c r="U1159" i="1"/>
  <c r="N1159" i="1"/>
  <c r="O1159" i="1"/>
  <c r="M1159" i="1"/>
  <c r="L1158" i="1"/>
  <c r="M1940" i="1"/>
  <c r="U2015" i="1"/>
  <c r="L2014" i="1"/>
  <c r="U2014" i="1" s="1"/>
  <c r="O1462" i="1"/>
  <c r="U1298" i="1"/>
  <c r="L1297" i="1"/>
  <c r="U1297" i="1" s="1"/>
  <c r="N885" i="1"/>
  <c r="J884" i="1"/>
  <c r="J1706" i="1"/>
  <c r="N1707" i="1"/>
  <c r="L891" i="1"/>
  <c r="U891" i="1" s="1"/>
  <c r="U892" i="1"/>
  <c r="U1446" i="1"/>
  <c r="N1446" i="1"/>
  <c r="M1446" i="1"/>
  <c r="O1446" i="1"/>
  <c r="U1507" i="1"/>
  <c r="N1507" i="1"/>
  <c r="O1507" i="1"/>
  <c r="M1507" i="1"/>
  <c r="U2138" i="1"/>
  <c r="O2138" i="1"/>
  <c r="M2138" i="1"/>
  <c r="K1588" i="1"/>
  <c r="O1589" i="1"/>
  <c r="U1975" i="1"/>
  <c r="O1975" i="1"/>
  <c r="N2675" i="1"/>
  <c r="J2674" i="1"/>
  <c r="N2602" i="1"/>
  <c r="U2602" i="1"/>
  <c r="M2602" i="1"/>
  <c r="O2602" i="1"/>
  <c r="L2601" i="1"/>
  <c r="U2601" i="1" s="1"/>
  <c r="N2664" i="1"/>
  <c r="J2630" i="1"/>
  <c r="O1921" i="1"/>
  <c r="N1921" i="1"/>
  <c r="L1920" i="1"/>
  <c r="U1921" i="1"/>
  <c r="J2536" i="1"/>
  <c r="N2537" i="1"/>
  <c r="O1779" i="1"/>
  <c r="K1778" i="1"/>
  <c r="O1778" i="1" s="1"/>
  <c r="O1759" i="1"/>
  <c r="K1755" i="1"/>
  <c r="N1725" i="1"/>
  <c r="J1724" i="1"/>
  <c r="N1724" i="1" s="1"/>
  <c r="I1755" i="1"/>
  <c r="M1755" i="1" s="1"/>
  <c r="M1756" i="1"/>
  <c r="O732" i="1"/>
  <c r="K697" i="1"/>
  <c r="O2186" i="1"/>
  <c r="U2186" i="1"/>
  <c r="M2186" i="1"/>
  <c r="L2181" i="1"/>
  <c r="N2186" i="1"/>
  <c r="J2270" i="1"/>
  <c r="N2270" i="1" s="1"/>
  <c r="N2271" i="1"/>
  <c r="N1779" i="1"/>
  <c r="N1785" i="1"/>
  <c r="I2176" i="1"/>
  <c r="M2177" i="1"/>
  <c r="N2022" i="1"/>
  <c r="J2015" i="1"/>
  <c r="O2022" i="1"/>
  <c r="K2015" i="1"/>
  <c r="N750" i="1"/>
  <c r="J749" i="1"/>
  <c r="J2138" i="1"/>
  <c r="N2138" i="1" s="1"/>
  <c r="N2139" i="1"/>
  <c r="I2117" i="1"/>
  <c r="O1742" i="1"/>
  <c r="K1738" i="1"/>
  <c r="O1738" i="1" s="1"/>
  <c r="K1724" i="1"/>
  <c r="O1725" i="1"/>
  <c r="O1732" i="1"/>
  <c r="K1731" i="1"/>
  <c r="O1731" i="1" s="1"/>
  <c r="N1735" i="1"/>
  <c r="J1731" i="1"/>
  <c r="N1731" i="1" s="1"/>
  <c r="I2674" i="1"/>
  <c r="M2675" i="1"/>
  <c r="M1513" i="1"/>
  <c r="U1513" i="1"/>
  <c r="N1513" i="1"/>
  <c r="L1512" i="1"/>
  <c r="O1513" i="1"/>
  <c r="N1713" i="1"/>
  <c r="L1706" i="1"/>
  <c r="M1713" i="1"/>
  <c r="O1713" i="1"/>
  <c r="U1713" i="1"/>
  <c r="L2568" i="1"/>
  <c r="U2569" i="1"/>
  <c r="O2569" i="1"/>
  <c r="N2569" i="1"/>
  <c r="M1766" i="1"/>
  <c r="I1762" i="1"/>
  <c r="U2002" i="1"/>
  <c r="O2002" i="1"/>
  <c r="N2002" i="1"/>
  <c r="O137" i="1"/>
  <c r="N1298" i="1"/>
  <c r="J1297" i="1"/>
  <c r="M2208" i="1"/>
  <c r="U2068" i="1"/>
  <c r="O2068" i="1"/>
  <c r="N2068" i="1"/>
  <c r="M2068" i="1"/>
  <c r="U2493" i="1"/>
  <c r="L2492" i="1"/>
  <c r="N2493" i="1"/>
  <c r="M2493" i="1"/>
  <c r="I1297" i="1"/>
  <c r="M1298" i="1"/>
  <c r="K1297" i="1"/>
  <c r="O1188" i="1" s="1"/>
  <c r="O1298" i="1"/>
  <c r="L756" i="1"/>
  <c r="U757" i="1"/>
  <c r="L2117" i="1"/>
  <c r="O2118" i="1"/>
  <c r="U2118" i="1"/>
  <c r="M2462" i="1"/>
  <c r="N2462" i="1"/>
  <c r="L2461" i="1"/>
  <c r="U2462" i="1"/>
  <c r="K2270" i="1"/>
  <c r="O2271" i="1"/>
  <c r="U1778" i="1"/>
  <c r="J1720" i="1"/>
  <c r="N1721" i="1"/>
  <c r="N1742" i="1"/>
  <c r="J1738" i="1"/>
  <c r="N1738" i="1" s="1"/>
  <c r="N1759" i="1"/>
  <c r="J1755" i="1"/>
  <c r="N1755" i="1" s="1"/>
  <c r="O2664" i="1"/>
  <c r="K2630" i="1"/>
  <c r="I697" i="1"/>
  <c r="M721" i="1"/>
  <c r="U136" i="1"/>
  <c r="L2378" i="1"/>
  <c r="O2379" i="1"/>
  <c r="M2379" i="1"/>
  <c r="U2379" i="1"/>
  <c r="N2379" i="1"/>
  <c r="N2031" i="1"/>
  <c r="J756" i="1"/>
  <c r="N757" i="1"/>
  <c r="M749" i="1"/>
  <c r="I748" i="1"/>
  <c r="K2492" i="1"/>
  <c r="O2493" i="1"/>
  <c r="N721" i="1"/>
  <c r="J697" i="1"/>
  <c r="L1754" i="1"/>
  <c r="U1754" i="1" s="1"/>
  <c r="U1762" i="1"/>
  <c r="O1762" i="1"/>
  <c r="N2208" i="1"/>
  <c r="I1800" i="1"/>
  <c r="L1445" i="1"/>
  <c r="U1451" i="1"/>
  <c r="M1451" i="1"/>
  <c r="N1451" i="1"/>
  <c r="I1731" i="1"/>
  <c r="M1731" i="1" s="1"/>
  <c r="M1732" i="1"/>
  <c r="O888" i="1"/>
  <c r="K884" i="1"/>
  <c r="M2045" i="1"/>
  <c r="U2045" i="1"/>
  <c r="N2045" i="1"/>
  <c r="U2249" i="1"/>
  <c r="N2249" i="1"/>
  <c r="O2249" i="1"/>
  <c r="L2207" i="1"/>
  <c r="M2249" i="1"/>
  <c r="I2199" i="1"/>
  <c r="M2200" i="1"/>
  <c r="I2080" i="1"/>
  <c r="AB2080" i="1" s="1"/>
  <c r="U1421" i="1"/>
  <c r="N1421" i="1"/>
  <c r="M1421" i="1"/>
  <c r="O1421" i="1"/>
  <c r="U1785" i="1"/>
  <c r="M1785" i="1"/>
  <c r="O1785" i="1"/>
  <c r="N2112" i="1"/>
  <c r="J64" i="1"/>
  <c r="N64" i="1" s="1"/>
  <c r="M1273" i="1"/>
  <c r="O1273" i="1"/>
  <c r="N1273" i="1"/>
  <c r="U1273" i="1"/>
  <c r="L1237" i="1"/>
  <c r="U1799" i="1"/>
  <c r="N2447" i="1"/>
  <c r="U2447" i="1"/>
  <c r="M2112" i="1"/>
  <c r="I64" i="1"/>
  <c r="M64" i="1" s="1"/>
  <c r="U1719" i="1"/>
  <c r="J2199" i="1"/>
  <c r="J2080" i="1"/>
  <c r="N2200" i="1"/>
  <c r="N2118" i="1"/>
  <c r="J2117" i="1"/>
  <c r="N973" i="1"/>
  <c r="N932" i="1"/>
  <c r="N1067" i="1"/>
  <c r="O1067" i="1"/>
  <c r="U1067" i="1"/>
  <c r="M1067" i="1"/>
  <c r="M2655" i="1"/>
  <c r="I2630" i="1"/>
  <c r="O925" i="1"/>
  <c r="O927" i="1"/>
  <c r="O757" i="1"/>
  <c r="K756" i="1"/>
  <c r="O756" i="1" s="1"/>
  <c r="I2568" i="1"/>
  <c r="M2569" i="1"/>
  <c r="I12" i="1"/>
  <c r="AB2403" i="1"/>
  <c r="N1975" i="1"/>
  <c r="J1940" i="1"/>
  <c r="I891" i="1"/>
  <c r="M892" i="1"/>
  <c r="O2536" i="1"/>
  <c r="L12" i="1"/>
  <c r="AE1188" i="1"/>
  <c r="U1188" i="1"/>
  <c r="U2678" i="1"/>
  <c r="K1799" i="1"/>
  <c r="O1799" i="1" s="1"/>
  <c r="O1800" i="1"/>
  <c r="J1799" i="1"/>
  <c r="N1799" i="1" s="1"/>
  <c r="O1445" i="1"/>
  <c r="M1881" i="1"/>
  <c r="N1431" i="1"/>
  <c r="M1431" i="1"/>
  <c r="L1430" i="1"/>
  <c r="O1431" i="1"/>
  <c r="AB12" i="1" l="1"/>
  <c r="O973" i="1"/>
  <c r="P1671" i="1"/>
  <c r="M1462" i="1"/>
  <c r="O1940" i="1"/>
  <c r="N1462" i="1"/>
  <c r="J2678" i="1"/>
  <c r="N2678" i="1" s="1"/>
  <c r="N2679" i="1"/>
  <c r="J136" i="1"/>
  <c r="N136" i="1" s="1"/>
  <c r="L2197" i="1"/>
  <c r="U2197" i="1" s="1"/>
  <c r="U2198" i="1"/>
  <c r="K136" i="1"/>
  <c r="O136" i="1" s="1"/>
  <c r="N2015" i="1"/>
  <c r="J2014" i="1"/>
  <c r="N2014" i="1" s="1"/>
  <c r="K2198" i="1"/>
  <c r="O2198" i="1" s="1"/>
  <c r="K2678" i="1"/>
  <c r="O2679" i="1"/>
  <c r="I1719" i="1"/>
  <c r="M1719" i="1" s="1"/>
  <c r="K12" i="1"/>
  <c r="P2667" i="1"/>
  <c r="O2673" i="1"/>
  <c r="O2176" i="1"/>
  <c r="K2175" i="1"/>
  <c r="M748" i="1"/>
  <c r="M1188" i="1"/>
  <c r="J927" i="1"/>
  <c r="N928" i="1"/>
  <c r="M2014" i="1"/>
  <c r="J1754" i="1"/>
  <c r="N1754" i="1" s="1"/>
  <c r="O891" i="1"/>
  <c r="M2487" i="1"/>
  <c r="N756" i="1"/>
  <c r="P2403" i="1"/>
  <c r="M928" i="1"/>
  <c r="I927" i="1"/>
  <c r="N1621" i="1"/>
  <c r="P1556" i="1"/>
  <c r="U1621" i="1"/>
  <c r="O1621" i="1"/>
  <c r="M1621" i="1"/>
  <c r="K2197" i="1"/>
  <c r="O2197" i="1" s="1"/>
  <c r="U883" i="1"/>
  <c r="M883" i="1"/>
  <c r="I2678" i="1"/>
  <c r="M2678" i="1" s="1"/>
  <c r="M2679" i="1"/>
  <c r="P83" i="1"/>
  <c r="O1297" i="1"/>
  <c r="M1297" i="1"/>
  <c r="U2487" i="1"/>
  <c r="O2487" i="1"/>
  <c r="N2487" i="1"/>
  <c r="M559" i="1"/>
  <c r="I136" i="1"/>
  <c r="M136" i="1" s="1"/>
  <c r="N891" i="1"/>
  <c r="U1158" i="1"/>
  <c r="O1158" i="1"/>
  <c r="N1158" i="1"/>
  <c r="M1158" i="1"/>
  <c r="P932" i="1"/>
  <c r="O748" i="1"/>
  <c r="J883" i="1"/>
  <c r="N883" i="1" s="1"/>
  <c r="N884" i="1"/>
  <c r="J2601" i="1"/>
  <c r="N2601" i="1" s="1"/>
  <c r="N2630" i="1"/>
  <c r="J2673" i="1"/>
  <c r="N2674" i="1"/>
  <c r="O1920" i="1"/>
  <c r="N1920" i="1"/>
  <c r="U1920" i="1"/>
  <c r="M1920" i="1"/>
  <c r="P1881" i="1"/>
  <c r="O1556" i="1"/>
  <c r="O1588" i="1"/>
  <c r="O2492" i="1"/>
  <c r="O1755" i="1"/>
  <c r="K1754" i="1"/>
  <c r="O1754" i="1" s="1"/>
  <c r="N2536" i="1"/>
  <c r="M2176" i="1"/>
  <c r="I2175" i="1"/>
  <c r="O2181" i="1"/>
  <c r="U2181" i="1"/>
  <c r="N2181" i="1"/>
  <c r="L2175" i="1"/>
  <c r="M2181" i="1"/>
  <c r="O697" i="1"/>
  <c r="K672" i="1"/>
  <c r="O672" i="1" s="1"/>
  <c r="O2015" i="1"/>
  <c r="K2014" i="1"/>
  <c r="U1445" i="1"/>
  <c r="M1445" i="1"/>
  <c r="N1445" i="1"/>
  <c r="I1799" i="1"/>
  <c r="M1799" i="1" s="1"/>
  <c r="M1800" i="1"/>
  <c r="N697" i="1"/>
  <c r="J672" i="1"/>
  <c r="U2378" i="1"/>
  <c r="N2378" i="1"/>
  <c r="M2378" i="1"/>
  <c r="O2378" i="1"/>
  <c r="M697" i="1"/>
  <c r="I672" i="1"/>
  <c r="M672" i="1" s="1"/>
  <c r="J1719" i="1"/>
  <c r="N1719" i="1" s="1"/>
  <c r="N1720" i="1"/>
  <c r="O2270" i="1"/>
  <c r="M2461" i="1"/>
  <c r="U2461" i="1"/>
  <c r="N2461" i="1"/>
  <c r="U2492" i="1"/>
  <c r="N2492" i="1"/>
  <c r="M2492" i="1"/>
  <c r="N1297" i="1"/>
  <c r="N1188" i="1"/>
  <c r="U2568" i="1"/>
  <c r="N2568" i="1"/>
  <c r="O2568" i="1"/>
  <c r="U1706" i="1"/>
  <c r="N1706" i="1"/>
  <c r="O1706" i="1"/>
  <c r="M1706" i="1"/>
  <c r="J748" i="1"/>
  <c r="N748" i="1" s="1"/>
  <c r="N749" i="1"/>
  <c r="O2461" i="1"/>
  <c r="K883" i="1"/>
  <c r="O884" i="1"/>
  <c r="N2030" i="1"/>
  <c r="K2601" i="1"/>
  <c r="O2630" i="1"/>
  <c r="O2117" i="1"/>
  <c r="U2117" i="1"/>
  <c r="U756" i="1"/>
  <c r="M756" i="1"/>
  <c r="M1762" i="1"/>
  <c r="I1754" i="1"/>
  <c r="M1754" i="1" s="1"/>
  <c r="O1512" i="1"/>
  <c r="P1476" i="1"/>
  <c r="U1512" i="1"/>
  <c r="M1512" i="1"/>
  <c r="N1512" i="1"/>
  <c r="I2673" i="1"/>
  <c r="M2674" i="1"/>
  <c r="O1724" i="1"/>
  <c r="K1719" i="1"/>
  <c r="O1719" i="1" s="1"/>
  <c r="M2117" i="1"/>
  <c r="N2117" i="1"/>
  <c r="N2199" i="1"/>
  <c r="J2198" i="1"/>
  <c r="L1236" i="1"/>
  <c r="U1237" i="1"/>
  <c r="O1237" i="1"/>
  <c r="N1237" i="1"/>
  <c r="M1237" i="1"/>
  <c r="M2199" i="1"/>
  <c r="I2198" i="1"/>
  <c r="U2207" i="1"/>
  <c r="N2207" i="1"/>
  <c r="M2207" i="1"/>
  <c r="AC2080" i="1"/>
  <c r="J12" i="1"/>
  <c r="O2207" i="1"/>
  <c r="M2568" i="1"/>
  <c r="N1881" i="1"/>
  <c r="N1940" i="1"/>
  <c r="I2601" i="1"/>
  <c r="M2601" i="1" s="1"/>
  <c r="M2630" i="1"/>
  <c r="M891" i="1"/>
  <c r="AE12" i="1"/>
  <c r="L9" i="1"/>
  <c r="S12" i="1"/>
  <c r="U12" i="1"/>
  <c r="Q13" i="1"/>
  <c r="M1430" i="1"/>
  <c r="L1429" i="1"/>
  <c r="O1430" i="1"/>
  <c r="N1430" i="1"/>
  <c r="U1430" i="1"/>
  <c r="AC12" i="1" l="1"/>
  <c r="AD12" i="1"/>
  <c r="O1671" i="1"/>
  <c r="O2080" i="1"/>
  <c r="O2667" i="1"/>
  <c r="O2678" i="1"/>
  <c r="N1671" i="1"/>
  <c r="N2403" i="1"/>
  <c r="N925" i="1"/>
  <c r="N927" i="1"/>
  <c r="M83" i="1"/>
  <c r="M1671" i="1"/>
  <c r="M925" i="1"/>
  <c r="M927" i="1"/>
  <c r="N2673" i="1"/>
  <c r="N2667" i="1"/>
  <c r="N2175" i="1"/>
  <c r="O2175" i="1"/>
  <c r="U2175" i="1"/>
  <c r="P2080" i="1"/>
  <c r="M2175" i="1"/>
  <c r="O2014" i="1"/>
  <c r="O1881" i="1"/>
  <c r="O2601" i="1"/>
  <c r="O2403" i="1"/>
  <c r="O883" i="1"/>
  <c r="O83" i="1"/>
  <c r="M2673" i="1"/>
  <c r="M2667" i="1"/>
  <c r="N83" i="1"/>
  <c r="N672" i="1"/>
  <c r="J2197" i="1"/>
  <c r="N2198" i="1"/>
  <c r="M2403" i="1"/>
  <c r="I2197" i="1"/>
  <c r="M2198" i="1"/>
  <c r="U1236" i="1"/>
  <c r="O1236" i="1"/>
  <c r="N1236" i="1"/>
  <c r="M1236" i="1"/>
  <c r="O1429" i="1"/>
  <c r="U1429" i="1"/>
  <c r="M1429" i="1"/>
  <c r="N1429" i="1"/>
  <c r="P1188" i="1"/>
  <c r="O12" i="1" l="1"/>
  <c r="O11" i="1" s="1"/>
  <c r="P12" i="1"/>
  <c r="Q757" i="1" s="1"/>
  <c r="M2080" i="1"/>
  <c r="M12" i="1" s="1"/>
  <c r="M11" i="1" s="1"/>
  <c r="M2197" i="1"/>
  <c r="N2197" i="1"/>
  <c r="N2080" i="1"/>
  <c r="N12" i="1" s="1"/>
  <c r="N11" i="1" s="1"/>
  <c r="P11" i="1" l="1"/>
</calcChain>
</file>

<file path=xl/sharedStrings.xml><?xml version="1.0" encoding="utf-8"?>
<sst xmlns="http://schemas.openxmlformats.org/spreadsheetml/2006/main" count="5163" uniqueCount="679">
  <si>
    <t>Ընդհանուր բնույթի հանրային ծառայություններ (այլ դասերին չպատկանող)</t>
  </si>
  <si>
    <t xml:space="preserve">Ընդհանուր բնույթի հանրային ծառայություններ (այլ դասերին չպատկանող) </t>
  </si>
  <si>
    <t>Պետական պարտքի գծով գործառնություններ</t>
  </si>
  <si>
    <t>Կառավարության տարբեր մակարդակների միջև իրականացվող ընդհանուր բնույթի տրանսֆերտներ</t>
  </si>
  <si>
    <t xml:space="preserve">Դոտացիաների տրամադրում համայնքների բյուջեներին </t>
  </si>
  <si>
    <t>ՀԱՍԱՐԱԿԱԿԱՆ ԿԱՐԳ, ԱՆՎՏԱՆԳՈՒԹՅՈՒՆ ԵՎ ԴԱՏԱԿԱՆ ԳՈՐԾՈՒՆԵՈՒԹՅՈՒՆ</t>
  </si>
  <si>
    <t>Հասարակական կարգ և անվտանգություն</t>
  </si>
  <si>
    <t>Ոստիկանություն</t>
  </si>
  <si>
    <t>Ազգային անվտանգություն</t>
  </si>
  <si>
    <t>Ազգային անվտանգության ապահովում</t>
  </si>
  <si>
    <t>Փրկարար ծառայություն</t>
  </si>
  <si>
    <t xml:space="preserve">Դատարաններ </t>
  </si>
  <si>
    <t>Իրավական պաշտպանություն</t>
  </si>
  <si>
    <t>Հանրային պաշտպանի գրասենյակի պահպանում</t>
  </si>
  <si>
    <t>Քաղաքացիներին և իրավաբանական անձանց պատճառված վնասի և այլ պարտավորությունների հատուցման ենթակա ծախսեր</t>
  </si>
  <si>
    <t>Դատախազություն</t>
  </si>
  <si>
    <t>ՏՆՏԵՍԱԿԱՆ ՀԱՐԱԲԵՐՈՒԹՅՈՒՆՆԵՐ</t>
  </si>
  <si>
    <t>Ընդհանուր բնույթի տնտեսական, առևտրային և աշխատանքի գծով հարաբերություններ</t>
  </si>
  <si>
    <t>Մարդկային ռեսուրսների կառավարման տեղեկատվական համակարգի կարգաբերում</t>
  </si>
  <si>
    <t xml:space="preserve">Ընդհանուր բնույթի տնտեսական և առևտրային հարաբերություններ </t>
  </si>
  <si>
    <t>Աջակցություն Արցախի ներդրումային հիմնադրամին</t>
  </si>
  <si>
    <t>Տնտեսական զարգացման ծրագրեր</t>
  </si>
  <si>
    <t>Գյուղատնտեսություն, անտառային տնտեսություն, ձկնորսություն և որսորդություն</t>
  </si>
  <si>
    <t xml:space="preserve">Գյուղատնտեսություն </t>
  </si>
  <si>
    <t>Պատվաստուկների և այլ հակահամաճարակային միջոցառումների համար անհրաժեշտ պարագաների ձեռքբերում</t>
  </si>
  <si>
    <t>Աջակցություն գյուղի և գյուղատնտեսության աջակցության հիմնադրամին</t>
  </si>
  <si>
    <t>Գյուղատնտեսական միջոցառումների իրականացման ծրագրեր</t>
  </si>
  <si>
    <t>Վառելիք և էներգետիկա</t>
  </si>
  <si>
    <t>Էլեկտրաէներգիա</t>
  </si>
  <si>
    <t>Տրանսպորտ</t>
  </si>
  <si>
    <t xml:space="preserve">Օդային տրանսպորտ </t>
  </si>
  <si>
    <t>Այլ բնագավառներ</t>
  </si>
  <si>
    <t>Հյուրանոցներ և հասարակական սննդի օբյեկտներ</t>
  </si>
  <si>
    <t>Պատվիրակությունների ընդունելություններ</t>
  </si>
  <si>
    <t xml:space="preserve">Զբոսաշրջություն </t>
  </si>
  <si>
    <t>Տնտեսական հարաբերություններ (այլ դասերին չպատկանող)</t>
  </si>
  <si>
    <t>ՇՐՋԱԿԱ ՄԻՋԱՎԱՅՐԻ ՊԱՇՏՊԱՆՈՒԹՅՈՒՆ</t>
  </si>
  <si>
    <t>ԱՀ տարածքային կառավարման և ենթակառուցվածքների նախարարություն</t>
  </si>
  <si>
    <t>ԱՀ պետական եկամուտների կոմիտե</t>
  </si>
  <si>
    <t>Ֆինանսական կառավարման համակարգի վճարահաշվարկային ծառայություններ</t>
  </si>
  <si>
    <t>ԱՀ կրթության, գիտության, մշակույթի և սպորտի նախարարություն</t>
  </si>
  <si>
    <t>ԱՀ կադաստրի և պետական գույքի կառավարման կոմիտե</t>
  </si>
  <si>
    <t>Տեղեկատվական տեխնոլոգիաների ոլորտի պետական աջակցություն</t>
  </si>
  <si>
    <t>Աշխատանքի տոնավաճառի և աշխատաշուկայի հետազոտման կազմակերպում</t>
  </si>
  <si>
    <t>ԿԱՌԱՎԱՐՈՒԹՅԱՆ ԳՈՐԾԵՐԻ ԿԱՌԱՎԱՐՉՈՒԹՅԱՆ ՊԵՏ</t>
  </si>
  <si>
    <t>ԱՀ բնապահպանության կոմիտե</t>
  </si>
  <si>
    <t>0560</t>
  </si>
  <si>
    <t>Շրջակա միջավայրի պաշտպանություն (այլ դասերին չպատկանող)</t>
  </si>
  <si>
    <t>0561</t>
  </si>
  <si>
    <t>Ընթացիկ դրամաշնորհներ պետական և համայնքների  առևտրային կազմակերպություններին</t>
  </si>
  <si>
    <t>Պետական աջակցություն «Բարձր տեխնոլոգիաների և ռազմավարական պլանավորման կենտրոն» հիմնադրամին</t>
  </si>
  <si>
    <t>Օգնություն մարզֆեդերացիաներին</t>
  </si>
  <si>
    <t>Անպտղության հաղթահարման ծրագրի անցկացման ծառայություններ</t>
  </si>
  <si>
    <t xml:space="preserve">Դպրոցական բարձր դասարանների աշակերտների և ուսանողների կրակային պատրաստում </t>
  </si>
  <si>
    <t>5132</t>
  </si>
  <si>
    <t>Ոչ նյութական հիմնական միջոցներ</t>
  </si>
  <si>
    <t>ԲՆԱԿԱՐԱՆԱՅԻՆ ՇԻՆԱՐԱՐՈՒԹՅՈՒՆ ԵՎ ԿՈՄՈՒՆԱԼ ԾԱՌԱՅՈՒԹՅՈՒՆՆԵՐ</t>
  </si>
  <si>
    <t>Ջրամատակարարում</t>
  </si>
  <si>
    <t xml:space="preserve">Ջրամատակարարում </t>
  </si>
  <si>
    <t>Բնակարանային շինարարություն և կոմունալ ծառայություններ (այլ դասերին չպատկանող)</t>
  </si>
  <si>
    <t>ԱՌՈՂՋԱՊԱՀՈՒԹՅՈՒՆ</t>
  </si>
  <si>
    <t>Բժշկական ապրանքներ, սարքեր և սարքավորումներ</t>
  </si>
  <si>
    <t>Դեղագործական ապրանքներ</t>
  </si>
  <si>
    <t>Կենտրոնացված կարգով դեղորայքի ձեռքբերում</t>
  </si>
  <si>
    <t>Բժշկական սարքեր և սարքավորումներ</t>
  </si>
  <si>
    <t>Արտահիվանդանոցային ծառայություններ</t>
  </si>
  <si>
    <t>Ընդհանուր բնույթի բժշկական ծառայություններ</t>
  </si>
  <si>
    <t>Բնակչության առողջության առաջնային պահպանման ծառայություններ</t>
  </si>
  <si>
    <t>Մասնագիտացված բժշկական ծառայություններ</t>
  </si>
  <si>
    <t>Մանկաբարձագինեկոլոգիական բժշկական օգնության ծառայություններ</t>
  </si>
  <si>
    <t xml:space="preserve">Ստոմատոլոգիական ծառայություններ </t>
  </si>
  <si>
    <t>Ստոմատոլոգիական բժշկական օգնության ծառայություններ</t>
  </si>
  <si>
    <t>Պարաբժշկական ծառայություններ</t>
  </si>
  <si>
    <t>Շտապ բժշկական օգնության ծառայություններ</t>
  </si>
  <si>
    <t>Զորակոչային և նախազորակոչային տարիքի անձանց բժշկական օգնության և փորձաքննության ծառայություններ</t>
  </si>
  <si>
    <t>Հեմոդիալիզի անցկացման ծառայություններ</t>
  </si>
  <si>
    <t>Հիվանդանոցային ծառայություններ</t>
  </si>
  <si>
    <t xml:space="preserve">Ընդհանուր բնույթի հիվանդանոցային ծառայություններ </t>
  </si>
  <si>
    <t>Մասնագիտացված հիվանդանոցային ծառայություններ</t>
  </si>
  <si>
    <t>Վերապատրաստման և ուսուցման նյութեր (հրապարակումներ, ամսագրեր և հանդեսներ, կրթական նյութեր)</t>
  </si>
  <si>
    <t>Աղիքային և այլ ինֆեկցիոն հիվանդությունների բժշկական օգնության ծառայություններ</t>
  </si>
  <si>
    <t>Մաշկային և սեռական ճանապարհներով փոխանցվող հիվանդությունների բժշկական օգնության ծառայություններ</t>
  </si>
  <si>
    <t>Հոգեկան և նարկոլոգիական հիվանդների բժշկական օգնության ծառայություններ</t>
  </si>
  <si>
    <t>Չարորակ նորագոյացությունների բժշկական օգնության ծառայություններ</t>
  </si>
  <si>
    <t>ԱՀ Ազգային ժողով</t>
  </si>
  <si>
    <t>ԱՀ արդարադատության նախարարություն</t>
  </si>
  <si>
    <t>ԱՀ արտաքին գործերի նախարարություն</t>
  </si>
  <si>
    <t>ՀՀ-ում ԱՀ մշտական ներկայացուցչություն</t>
  </si>
  <si>
    <t>ԱՀ կառավարություն</t>
  </si>
  <si>
    <t>ԱՀ քաղաքացիական ծառայության խորհուրդ</t>
  </si>
  <si>
    <t>ԱՀ ազգային վիճակագրական ծառայություն</t>
  </si>
  <si>
    <t>ԱՀ կենտրոնական ընտրական հանձնաժողով</t>
  </si>
  <si>
    <t>ԱՀ ոստիկանություն</t>
  </si>
  <si>
    <t>ԱՀ փրկարար ծառայության պահպանում</t>
  </si>
  <si>
    <t>ԱՀ արտակարգ իրավիճակների պետական ծառայություն</t>
  </si>
  <si>
    <t>ԱՀ դատական դեպարտամենտ</t>
  </si>
  <si>
    <t>ԱՀ դատարանների պահուստային ֆոնդ</t>
  </si>
  <si>
    <t>ԱՀ դատախազության պահպանում</t>
  </si>
  <si>
    <t>ԱՀ դատախազություն</t>
  </si>
  <si>
    <t>ԱՀ ընդերքի ուսումնասիրման ծրագիր</t>
  </si>
  <si>
    <t>ԱՀ զբոսաշրջության զարգացման ծրագիր</t>
  </si>
  <si>
    <t>Նյութական ռեսուրսների ԱՀ պետական պահուստի ձևավորում և պահպանում</t>
  </si>
  <si>
    <t>ԱՀ քաղաքաշինության նախարարություն</t>
  </si>
  <si>
    <t>ԱՀ առողջապահության նախարարություն</t>
  </si>
  <si>
    <t>ԱՀ առողջապահության նախարարության բժշկական պահեստ</t>
  </si>
  <si>
    <t>ԱՀ-ում ֆուտբոլի զարգացման միջոցառումներ</t>
  </si>
  <si>
    <t>ԱՀ հանրային հեռուստառադիոընկերության խորհուրդ</t>
  </si>
  <si>
    <t>Պետական աջակցություն ԱՀ պետական հանրակրթական ուսումնական հաստատություններին</t>
  </si>
  <si>
    <t>Պետական աջակցություն ԱՀ շրջանների պետական հանրակրթական ուսումնական հաստատությունների տնօրենություններին</t>
  </si>
  <si>
    <t xml:space="preserve">ԱՀ կառավարություն </t>
  </si>
  <si>
    <t xml:space="preserve">Օրենքով և ԱՀ Նախագահի հրամանագրով սահմանված կենսաթոշակներ և դրամական պարգևատրումներ </t>
  </si>
  <si>
    <t>ԱՀ հիշարժան օրերի կապակցությամբ միանվագ դրամական օգնության վճարում</t>
  </si>
  <si>
    <t>ԱՀ պաշտպանության նախարարություն</t>
  </si>
  <si>
    <t>Պետական բյուջեի և համայնքների պահուստային ֆոնդեր</t>
  </si>
  <si>
    <t>Պետական բյուջեի պահուստային ֆոնդ</t>
  </si>
  <si>
    <t>ԱՐՑԱԽԻ ՀԱՆՐԱՊԵՏՈՒԹՅԱՆ ՆԱԽԱԳԱՀԻ ԱՇԽԱՏԱԿԱԶՄԻ</t>
  </si>
  <si>
    <t>Ա. ԼԱԶԱՐՅԱՆ</t>
  </si>
  <si>
    <t>ԸՆԴԱՄԵՆԸ ԾԱԽՍԵՐ
այդ թվում`</t>
  </si>
  <si>
    <t xml:space="preserve">Պետական բյուջեից համայնքների բյուջեներին տրվող դոտացիաներ </t>
  </si>
  <si>
    <t>Ընթացիկ դրամաշնորհներ պետական և համայնքների առևտրային կազմակերպություններին</t>
  </si>
  <si>
    <t xml:space="preserve">Օրենսդիր և գործադիր մարմիններ, պետական կառավարում </t>
  </si>
  <si>
    <t>Գործադիր իշխանության, պետական կառավարման հանրապետական և տարածքային կառավարման մարմինների պահպանում</t>
  </si>
  <si>
    <t xml:space="preserve">Գործադիր իշխանության, պետական կառավարման հանրապետական և տարածքային կառավարման մարմինների պահպանում </t>
  </si>
  <si>
    <t>Քաղաքացիական ծառայության կադրերի ռեզերվում գտնվող քաղաքացիական ծառայողների վարձատրության հետ կապված ծախսեր</t>
  </si>
  <si>
    <t>ԱՀ հանրային ծառայությունները և տնտեսական մրցակցությունը կարգավորող պետական հանձնաժողով</t>
  </si>
  <si>
    <t>Ներգրավված փոխառու միջոցների սպասարկման ծախսեր (տոկոսավճարներ)</t>
  </si>
  <si>
    <t>Սոցիալական ապահովության վճարներ</t>
  </si>
  <si>
    <t>Հասարակական կարգի պահպանության ապահովում</t>
  </si>
  <si>
    <t>ԱՀ ազգային անվտանգության ծառայություն</t>
  </si>
  <si>
    <t>Դատական գործունեություն և իրավական պաշտպանություն</t>
  </si>
  <si>
    <t>ԱՀ մարդու իրավունքների պաշտպանի աշխատակազմի պահպանման ծախսեր</t>
  </si>
  <si>
    <t>ԱՀ մարդու իրավունքների պաշտպանի աշխատակազմ</t>
  </si>
  <si>
    <t>Մշակաբույսերի սերմերի որակի ստուգման և սորտափորձարկման գծով պետական պատվեր</t>
  </si>
  <si>
    <t xml:space="preserve">Անասնաբուժական և սանիտարական սպասարկման միջոցառումներ </t>
  </si>
  <si>
    <t>Պետական աջակցություն Ստեփանակերտի օդանավակայան փակ բաժնետիրական ընկերությանը</t>
  </si>
  <si>
    <t>Մասնագիտացված բժշկական օգնության ծառայություններ</t>
  </si>
  <si>
    <t>Բժշկական, մոր և մանկան կենտրոնների ծառայություններ</t>
  </si>
  <si>
    <t>Մարզիկների բժշկական հետազոտությունների անցկացման ծառայություններ</t>
  </si>
  <si>
    <t>Փորձի փոխանակման նպատակով հրավիրված և ուղեգրված մասնագետներին տրամադրվող փոխհատուցում</t>
  </si>
  <si>
    <t>Մարզական միջոցառումներ</t>
  </si>
  <si>
    <t>Պետական աջակցություն «Ստեփանակերտի պատկերասրահ» պետական ոչ առևտրային կազմակերպությանը</t>
  </si>
  <si>
    <t>Պետական աջակցություն «Արցախի ձայն» փակ բաժնետիրական ընկերությանը</t>
  </si>
  <si>
    <t>Մշակութային միջոցառումներ</t>
  </si>
  <si>
    <t>Կրոնական և հասարակական այլ ծառայություններ</t>
  </si>
  <si>
    <t>Նախադպրոցական կրթություն</t>
  </si>
  <si>
    <t xml:space="preserve">Շուշիի Արսեն Խաչատրյանի անվան պետական հումանիտար քոլեջ պետական ոչ առևտրային կազմակերպության կրթության գծով ուսանողական նպաստների և կրթաթոշակների տրամադրում </t>
  </si>
  <si>
    <t xml:space="preserve">Ստեփանակերտի պարարվեստի քոլեջ պետական ոչ առևտրային կազմակերպության կրթության գծով ուսանողական նպաստների տրամադրում </t>
  </si>
  <si>
    <t>Բարձրագույն մասնագիտական կրթություն</t>
  </si>
  <si>
    <t>Աշխատանքային կենսաթոշակներ</t>
  </si>
  <si>
    <t xml:space="preserve">Դրամական օժանդակություն ԱՀ պաշտպանության ժամանակ երկու և ավելի զոհ տված ընտանիքներին </t>
  </si>
  <si>
    <t xml:space="preserve">Դրամական (նյութական) օգնություն սոցիալապես անապահով քաղաքացիներին և ընտանիքներին </t>
  </si>
  <si>
    <t xml:space="preserve">ԱՀ-ում ծնելիության խթանում </t>
  </si>
  <si>
    <t>Դրամական աջակցության տրամադրում երեխաների խնամքի և պաշտպանության գիշերօթիկ հաստատություններում խնամվող երեխաներին</t>
  </si>
  <si>
    <t>Զոհված (մահացած) զինծառայողների նպաստառու երեխաներին միանվագ դրամական օգնության տրամադրում</t>
  </si>
  <si>
    <t xml:space="preserve">Ժամանակավոր անաշխատունակության և մայրության նպաստներ </t>
  </si>
  <si>
    <t>Այլ ծրագրեր</t>
  </si>
  <si>
    <t>Զորակոչման և այլ միջոցառումների կազմակերպման հետ կապված ծախսեր</t>
  </si>
  <si>
    <t xml:space="preserve">ԱՀ դատարանների պահպանում </t>
  </si>
  <si>
    <t xml:space="preserve">Ստեփանակերտի Սայաթ-Նովայի անվան երաժշտական քոլեջ պետական ոչ առևտրային կազմակերպության կրթության գծով ուսանողական նպաստների և կրթաթոշակների տրամադրում </t>
  </si>
  <si>
    <t>ԱՀ պետական նախարարի աշխատակազմ</t>
  </si>
  <si>
    <t>ԱՀ Նախագահի աշխատակազմի Կառավարության գործերի կառավարչություն առանձնացված ստորաբաժանում</t>
  </si>
  <si>
    <t>Ճանապարհային տրանսպորտ</t>
  </si>
  <si>
    <t>Պետական ֆինանսական աջակցություն նպատակային տրանսպորտային ծառայությունների մատուցմանը</t>
  </si>
  <si>
    <t>0451</t>
  </si>
  <si>
    <t>Աուտիզմի և մանկական ուղեղային կաթվածով տառապող հիվանդ երեխաների ցերեկային խնամքի ծառայություններ</t>
  </si>
  <si>
    <t>Ոչ ֆորմալ կրթության ծրագրեր</t>
  </si>
  <si>
    <t xml:space="preserve">Դասագրքերի, ուսումնամեթոդական, ուսումնաօժանդակ գրականության, նյութերի, մասնագիտական գրականության ձեռքբերում </t>
  </si>
  <si>
    <t>5134</t>
  </si>
  <si>
    <t>Դպրոցականների և ուսանողների ամառային հանգստի կազմակերպում</t>
  </si>
  <si>
    <t>Աշխատակազմի մասնագիտական զարգ. ծառայություններ</t>
  </si>
  <si>
    <t>Կենցաղային և հանրային սննդի նյութեր /մաքրիչ նյութեր, հիգիենիկ նյութեր, սնունդ և ըմպելիք/</t>
  </si>
  <si>
    <t>Գիտաժողովների և խորհրդաժողովների ծախսեր</t>
  </si>
  <si>
    <t>Տոն և հիշատակի օրերին նվիրված միջոցառումներ</t>
  </si>
  <si>
    <t>Կենտրոնացված կարգով  կրթական և մարզական հաստատությունների համար գույքի ձեռքբերում և տեղափոխում</t>
  </si>
  <si>
    <t>Պետական աջակցություն Բույսերի պաշտպանության ծառայություն պետական ոչ առևտրային կազմակերպությանը</t>
  </si>
  <si>
    <t>4264</t>
  </si>
  <si>
    <t>4632</t>
  </si>
  <si>
    <t>Ընթացիկ սուբվենցիաներ համայնքներին</t>
  </si>
  <si>
    <t>5122</t>
  </si>
  <si>
    <t>Ընթացիկ նորոգման, բարեկարգման և կոմունալ տնտեսության գծով ԱՀ շրջանների կարողությունների զարգացման ծախսեր</t>
  </si>
  <si>
    <t>4728</t>
  </si>
  <si>
    <t>Վերականգնողական բժշկական օգնության ծառայություններ</t>
  </si>
  <si>
    <t>Մինչև 18 տարեկան երեխաների բժշկական օգնության ծառայություններ</t>
  </si>
  <si>
    <t>Հանրային առողջապահական ծառայություններ</t>
  </si>
  <si>
    <t>Դոնորական արյան հետազոտությունների անցկացման ծառայություններ</t>
  </si>
  <si>
    <t>Առողջապահություն (այլ դասերին չպատկանող)</t>
  </si>
  <si>
    <t>Առողջապահական հարակից ծառայություններ և ծրագրեր</t>
  </si>
  <si>
    <t>Հանրապետությունից դուրս բուժման ուղեգրված հիվանդների ծախսերի փոխհատուցում</t>
  </si>
  <si>
    <t>Դժվարամատչելի ախտորոշիչ հետազոտությունների անցկացման ծառայություններ</t>
  </si>
  <si>
    <t>Բարեգործական ծրագրերի օժանդակություն</t>
  </si>
  <si>
    <t>Հաշմանդամ երեխաների առողջության վերականգնման ծառայություններ</t>
  </si>
  <si>
    <t>ՀԱՆԳԻՍՏ, ՄՇԱԿՈՒՅԹ ԵՎ ԿՐՈՆ</t>
  </si>
  <si>
    <t>Հանգստի և սպորտի ծառայություններ</t>
  </si>
  <si>
    <t>Մշակութային ծառայություններ</t>
  </si>
  <si>
    <t>Գրադարաններ</t>
  </si>
  <si>
    <t xml:space="preserve">Պետական աջակցություն գրադարաններին </t>
  </si>
  <si>
    <t>Թանգարաններ և ցուցասրահներ</t>
  </si>
  <si>
    <t xml:space="preserve">Պետական աջակցություն թանգարաններին </t>
  </si>
  <si>
    <t>Մշակույթի տներ, ակումբներ, կենտրոններ</t>
  </si>
  <si>
    <t>Պետական աջակցություն մշակույթի տներին և կենտրոններին</t>
  </si>
  <si>
    <t>Այլ մշակութային կազմակերպություններ</t>
  </si>
  <si>
    <t>Արվեստ</t>
  </si>
  <si>
    <t>Պետական աջակցություն թատրոններին</t>
  </si>
  <si>
    <t>Պետական աջակցություն համերգային կազմակերպություններին</t>
  </si>
  <si>
    <t>Հուշարձանների և մշակութային արժեքների վերականգնում և պահպանում</t>
  </si>
  <si>
    <t>Հուշարձանների վերականգնման և պահպանման ծախսեր</t>
  </si>
  <si>
    <t>Ռադիո և հեռուստահաղորդումների հեռարձակման և հրատարակչական ծառայություններ</t>
  </si>
  <si>
    <t>Հեռուստառադիոհաղորդումներ</t>
  </si>
  <si>
    <t>Հեռուստատեսային և ռադիո ծառայություններ</t>
  </si>
  <si>
    <t>Հեռուստառադիոհաղորդումների հեռարձակման գծով պետական պատվեր</t>
  </si>
  <si>
    <t>Հրատարակչություններ, խմբագրություններ</t>
  </si>
  <si>
    <t>Պետական աջակցություն թերթերին</t>
  </si>
  <si>
    <t>Հրատարակչական ծախսեր</t>
  </si>
  <si>
    <t>Երիտասարդական ծրագրեր</t>
  </si>
  <si>
    <t>Երիտասարդական միջոցառումներ</t>
  </si>
  <si>
    <t>Քաղաքական կուսակցություններ, հասարակական կազմակերպություններ, արհմիություններ</t>
  </si>
  <si>
    <t>Կրոնի բնագավառի ծախսեր</t>
  </si>
  <si>
    <t>6 և 12 տարեկան երեխաների բերանի խոռոչի հիգիենայի պահպանման ծառայություններ</t>
  </si>
  <si>
    <t>ԿՐԹՈՒԹՅՈՒՆ</t>
  </si>
  <si>
    <t xml:space="preserve">Նախադպրոցական կրթություն </t>
  </si>
  <si>
    <t>Պետական աջակցություն մանկապարտեզներին</t>
  </si>
  <si>
    <t>Նախադպրոցական հիմնարկներ</t>
  </si>
  <si>
    <t>Տարրական, հիմնական և միջնակարգ ընդհանուր կրթություն</t>
  </si>
  <si>
    <t>Արհեստագործական ուսումնարաններ</t>
  </si>
  <si>
    <t>Միջին մասնագիտական կրթություն</t>
  </si>
  <si>
    <t>Բարձրագույն կրթություն</t>
  </si>
  <si>
    <t xml:space="preserve">Ըստ մակարդակների չդասակարգվող կրթություն </t>
  </si>
  <si>
    <t>Արտադպրոցական դաստիարակություն</t>
  </si>
  <si>
    <t>Պետական աջակցություն մարզադպրոցներին</t>
  </si>
  <si>
    <t>Լրացուցիչ կրթություն</t>
  </si>
  <si>
    <t xml:space="preserve">Կրթությանը տրամադրվող օժանդակ ծառայություններ </t>
  </si>
  <si>
    <t>ՊԱՇՏՊԱՆՈՒԹՅՈՒՆ</t>
  </si>
  <si>
    <t>Քաղաքացիական պաշտպանություն</t>
  </si>
  <si>
    <t>Քաղաքացիական պաշտպանության միջոցառումներ</t>
  </si>
  <si>
    <t>Կրթություն (այլ դասերին չպատկանող)</t>
  </si>
  <si>
    <t>ՍՈՑԻԱԼԱԿԱՆ ՊԱՇՏՊԱՆՈՒԹՅՈՒՆ</t>
  </si>
  <si>
    <t>Երեխաների կամ ընտանեկան նպաստներ բյուջեից</t>
  </si>
  <si>
    <t>Վատառողջություն և անաշխատունակություն</t>
  </si>
  <si>
    <t>Վատառողջություն</t>
  </si>
  <si>
    <t>Անաշխատունակություն</t>
  </si>
  <si>
    <t>Հաշմանդամներին պրոթեզաօրթոպեդիկ պարագաներով ապահովում և աչքի պրոթեզավորում</t>
  </si>
  <si>
    <t>Ծերություն</t>
  </si>
  <si>
    <t>Շարքային զինծառայողների և նրանց ընտանիքների անդամների կենսաթոշակներ</t>
  </si>
  <si>
    <t>Սոցիալական կենսաթոշակներ</t>
  </si>
  <si>
    <t xml:space="preserve">Հարազատին կորցրած անձինք </t>
  </si>
  <si>
    <t>Ընտանիքի անդամներ և զավակներ</t>
  </si>
  <si>
    <t xml:space="preserve">Պետական նպաստներ </t>
  </si>
  <si>
    <t>ԱՀ պաշտպանության նախարարության համակարգի կենսաթոշակների և դրամական պարգևավճարների փոստային առաքման ծախսեր</t>
  </si>
  <si>
    <t>Առաջին դասարան ընդունվող երեխաներին միանվագ դրամական օգնության տրամադրում</t>
  </si>
  <si>
    <t>Գործազրկություն</t>
  </si>
  <si>
    <t>Գյուղատնտեսական կենդանիների արհեստական սերմնավորում</t>
  </si>
  <si>
    <t>Խմելու և ոռոգման ջրի մատակարարման ծառայությունների սուբսիդավորում</t>
  </si>
  <si>
    <t xml:space="preserve">Տեղամասային հիվանդանոցների հիվանդանոցային բուժօգնության գծով կատարած ծախսերի փոխհատուցում </t>
  </si>
  <si>
    <t xml:space="preserve">Սոցիալական հատուկ արտոնություններ (այլ դասերին չպատկանող) </t>
  </si>
  <si>
    <t>Հայրենական մեծ պատերազմի վետերանների պատվովճարներ</t>
  </si>
  <si>
    <t>Սոցիալական պաշտպանություն (այլ դասերին չպատկանող)</t>
  </si>
  <si>
    <t>Սոցիալական պաշտպանությանը տրամադրվող օժանդակ ծառայություններ (այլ դասերին չպատկանող)</t>
  </si>
  <si>
    <t>Ձևաթղթերի, համակարգչային ծրագրերի ձեռքբերում, տեղադրում, շահագործում և սպասարկում</t>
  </si>
  <si>
    <t>Առողջարանային բուժման և հանգստյան տների ուղեգրերի ձեռքբերում</t>
  </si>
  <si>
    <t>ՀԻՄՆԱԿԱՆ ԲԱԺԻՆՆԵՐԻՆ ՉԴԱՍՎՈՂ ԾԱԽՍԵՐ</t>
  </si>
  <si>
    <t>Կապիտալ ներդրումներ</t>
  </si>
  <si>
    <t>Հատուկ նպատակների ծախսեր</t>
  </si>
  <si>
    <t>Գույքի գնման ծախսեր</t>
  </si>
  <si>
    <t>Նախորդ տարիներից առաջացած պարտքերի մարում</t>
  </si>
  <si>
    <t>4115</t>
  </si>
  <si>
    <t>4221</t>
  </si>
  <si>
    <t>4234</t>
  </si>
  <si>
    <t>4729</t>
  </si>
  <si>
    <t>4263</t>
  </si>
  <si>
    <t>4637</t>
  </si>
  <si>
    <t>4112</t>
  </si>
  <si>
    <t>4511</t>
  </si>
  <si>
    <t>4639</t>
  </si>
  <si>
    <t>4861</t>
  </si>
  <si>
    <t>5113</t>
  </si>
  <si>
    <t>4819</t>
  </si>
  <si>
    <t>4233</t>
  </si>
  <si>
    <t>4267</t>
  </si>
  <si>
    <t>6501</t>
  </si>
  <si>
    <t>4635</t>
  </si>
  <si>
    <t>01</t>
  </si>
  <si>
    <t>0100</t>
  </si>
  <si>
    <t>0110</t>
  </si>
  <si>
    <t>0111</t>
  </si>
  <si>
    <t>02</t>
  </si>
  <si>
    <t>03</t>
  </si>
  <si>
    <t>04</t>
  </si>
  <si>
    <t>05</t>
  </si>
  <si>
    <t>06</t>
  </si>
  <si>
    <t>0112</t>
  </si>
  <si>
    <t>0113</t>
  </si>
  <si>
    <t>0130</t>
  </si>
  <si>
    <t>0131</t>
  </si>
  <si>
    <t>0132</t>
  </si>
  <si>
    <t>0133</t>
  </si>
  <si>
    <t>0140</t>
  </si>
  <si>
    <t>0141</t>
  </si>
  <si>
    <t>0160</t>
  </si>
  <si>
    <t>0161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</si>
  <si>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</si>
  <si>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</si>
  <si>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</si>
  <si>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</si>
  <si>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</si>
  <si>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</si>
  <si>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</si>
  <si>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</si>
  <si>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</si>
  <si>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0180</t>
  </si>
  <si>
    <t>0181</t>
  </si>
  <si>
    <t>0310</t>
  </si>
  <si>
    <t>0311</t>
  </si>
  <si>
    <t>0312</t>
  </si>
  <si>
    <t>0320</t>
  </si>
  <si>
    <t>0321</t>
  </si>
  <si>
    <t>0330</t>
  </si>
  <si>
    <t>0331</t>
  </si>
  <si>
    <t>0332</t>
  </si>
  <si>
    <t>0340</t>
  </si>
  <si>
    <t>0341</t>
  </si>
  <si>
    <t>0400</t>
  </si>
  <si>
    <t>0410</t>
  </si>
  <si>
    <t>0411</t>
  </si>
  <si>
    <t>Նախնական մասնագիտական (արհեստագործական) և միջին մասնագիտական կրթություն</t>
  </si>
  <si>
    <t>Նախնական մասնագիտական (արհեստագործական) կրթություն</t>
  </si>
  <si>
    <t>0420</t>
  </si>
  <si>
    <t>0421</t>
  </si>
  <si>
    <t>0450</t>
  </si>
  <si>
    <t>0454</t>
  </si>
  <si>
    <t>0470</t>
  </si>
  <si>
    <t>0472</t>
  </si>
  <si>
    <t>0473</t>
  </si>
  <si>
    <t>0500</t>
  </si>
  <si>
    <t>0600</t>
  </si>
  <si>
    <t>0630</t>
  </si>
  <si>
    <t>0631</t>
  </si>
  <si>
    <t>0660</t>
  </si>
  <si>
    <t>0661</t>
  </si>
  <si>
    <t>0700</t>
  </si>
  <si>
    <t>0710</t>
  </si>
  <si>
    <t>0711</t>
  </si>
  <si>
    <t>0713</t>
  </si>
  <si>
    <t>0720</t>
  </si>
  <si>
    <t>0721</t>
  </si>
  <si>
    <t>0723</t>
  </si>
  <si>
    <t>0724</t>
  </si>
  <si>
    <t>0730</t>
  </si>
  <si>
    <t>0731</t>
  </si>
  <si>
    <t>0732</t>
  </si>
  <si>
    <t>0733</t>
  </si>
  <si>
    <t>0740</t>
  </si>
  <si>
    <t>0741</t>
  </si>
  <si>
    <t>0760</t>
  </si>
  <si>
    <t>0761</t>
  </si>
  <si>
    <t>0762</t>
  </si>
  <si>
    <t>0800</t>
  </si>
  <si>
    <t>0810</t>
  </si>
  <si>
    <t>0811</t>
  </si>
  <si>
    <t>0820</t>
  </si>
  <si>
    <t>0821</t>
  </si>
  <si>
    <t>0822</t>
  </si>
  <si>
    <t>0823</t>
  </si>
  <si>
    <t>0824</t>
  </si>
  <si>
    <t>0825</t>
  </si>
  <si>
    <t>19</t>
  </si>
  <si>
    <t>0827</t>
  </si>
  <si>
    <t>0831</t>
  </si>
  <si>
    <t>0832</t>
  </si>
  <si>
    <t>0840</t>
  </si>
  <si>
    <t>0841</t>
  </si>
  <si>
    <t>0842</t>
  </si>
  <si>
    <t>0843</t>
  </si>
  <si>
    <t>0900</t>
  </si>
  <si>
    <t>0910</t>
  </si>
  <si>
    <t>0911</t>
  </si>
  <si>
    <t>0920</t>
  </si>
  <si>
    <t>0921</t>
  </si>
  <si>
    <t>Պետական աջակցություն «Սպասարկում» պետական ոչ առևտրային կազմակերպությանը</t>
  </si>
  <si>
    <t>Բույսերի պաշտպանության միջոցառումների իրականացում</t>
  </si>
  <si>
    <t>Խորհրդատվական և տպագրական ծառայությունների ու մոնիտորինգի կազմակերպում</t>
  </si>
  <si>
    <t>0930</t>
  </si>
  <si>
    <t>0931</t>
  </si>
  <si>
    <t>0932</t>
  </si>
  <si>
    <t>0940</t>
  </si>
  <si>
    <t>0941</t>
  </si>
  <si>
    <t>0950</t>
  </si>
  <si>
    <t>0951</t>
  </si>
  <si>
    <t>0952</t>
  </si>
  <si>
    <t>0960</t>
  </si>
  <si>
    <t>0961</t>
  </si>
  <si>
    <t>0980</t>
  </si>
  <si>
    <t>0981</t>
  </si>
  <si>
    <t>1000</t>
  </si>
  <si>
    <t>3</t>
  </si>
  <si>
    <t>*</t>
  </si>
  <si>
    <t xml:space="preserve"> </t>
  </si>
  <si>
    <t>4214</t>
  </si>
  <si>
    <t>5112</t>
  </si>
  <si>
    <t>0000</t>
  </si>
  <si>
    <t>4239</t>
  </si>
  <si>
    <t>4114</t>
  </si>
  <si>
    <t>4266</t>
  </si>
  <si>
    <t>5121</t>
  </si>
  <si>
    <t>4231</t>
  </si>
  <si>
    <t>4232</t>
  </si>
  <si>
    <t>4235</t>
  </si>
  <si>
    <t>4113</t>
  </si>
  <si>
    <t>4216</t>
  </si>
  <si>
    <t>4251</t>
  </si>
  <si>
    <t>4269</t>
  </si>
  <si>
    <t>4241</t>
  </si>
  <si>
    <t>4217</t>
  </si>
  <si>
    <t>16</t>
  </si>
  <si>
    <t>4621</t>
  </si>
  <si>
    <t>4633</t>
  </si>
  <si>
    <t>4215</t>
  </si>
  <si>
    <t>4252</t>
  </si>
  <si>
    <t>äØ</t>
  </si>
  <si>
    <t>4822</t>
  </si>
  <si>
    <t>5111</t>
  </si>
  <si>
    <t>4521</t>
  </si>
  <si>
    <t>4261</t>
  </si>
  <si>
    <t>Բաժին</t>
  </si>
  <si>
    <t>Խումբ</t>
  </si>
  <si>
    <t>Դաս</t>
  </si>
  <si>
    <t>Բյուջետային ծախսերի գործառական դասակարգման բաժինների, խմբերի և դասերի, ֆինանսավորվող ծրագրերի և վերջիններս իրականացնող մարմինների անվանումները</t>
  </si>
  <si>
    <t>Առաջին եռամսյակ</t>
  </si>
  <si>
    <t>Առաջին կիսամյակ</t>
  </si>
  <si>
    <t>Ինն ամիս</t>
  </si>
  <si>
    <t>Տնային տնտեսությունների հետազոտություններ</t>
  </si>
  <si>
    <t>Տարի</t>
  </si>
  <si>
    <t>Աշխատողների աշխատավարձեր և հավելավճարներ</t>
  </si>
  <si>
    <t>Պարգևատրումներ, դրամական խրախուսումներ և հատուկ վճարներ</t>
  </si>
  <si>
    <t xml:space="preserve">Քաղաքացիական, դատական և պետական այլ ծառայողների պարգևատրում </t>
  </si>
  <si>
    <t>4229</t>
  </si>
  <si>
    <t>Այլ տրանսպորտային ծախսեր</t>
  </si>
  <si>
    <t xml:space="preserve">Այլ վարձատրություններ </t>
  </si>
  <si>
    <t>Էներգետիկ ծառայություններ</t>
  </si>
  <si>
    <t>Կոմունալ ծառայություններ</t>
  </si>
  <si>
    <t>Կապի ծառայություններ</t>
  </si>
  <si>
    <t>Ապահովագրական ծախսեր</t>
  </si>
  <si>
    <t>Գույքի և սարքավորումների վարձակալություն</t>
  </si>
  <si>
    <t>Արտագերատեսչական ծախսեր</t>
  </si>
  <si>
    <t>Ներքին գործուղումներ</t>
  </si>
  <si>
    <t>Արտասահմանյան գործուղումների գծով ծախսեր</t>
  </si>
  <si>
    <t>Պետական աջակցություն արվեստի դպրոցներին</t>
  </si>
  <si>
    <t>4262</t>
  </si>
  <si>
    <t>Գյուղատնտեսական ապրանքներ</t>
  </si>
  <si>
    <t>Դատարանների կողմից նշանակված տույժեր և տուգանքներ</t>
  </si>
  <si>
    <t>Գործատուի մոտ աշխատողի աշխատանքային պարտականությունների կատարման հետ կապված խեղման, մասնագիտական հիվանդության կամ առողջության այլ վնասման հետևանքով պատճառված վնասի հատուցում</t>
  </si>
  <si>
    <t xml:space="preserve">Աշխատաշուկայում անմրցունակ անձանց աշխատանքի տեղավորման դեպքում գործատուին աշխատավարձի մասնակի և հաշմանդամություն ունեցող անձին ուղեկցողի համար աշխատավարձի փոխհատուցման տրամադրում </t>
  </si>
  <si>
    <t>Գործազուրկների և աշխատանքից ազատման ռիսկ ունեցող` աշխատանք փնտրող անձանց մասնագիտական ուսուցման կազմակերպում</t>
  </si>
  <si>
    <t>Ձեռք բերած մասնագիտությամբ մասնագիտական աշխատանքային փորձ ձեռք բերելու համար գործազուրկներին աջակցության տրամադրում</t>
  </si>
  <si>
    <t>Աշխատաշուկայում անմրցունակ անձանց աշխատանքի տեղավորման դեպքում գործատուին միանվագ փոխհատուցման տրամադրում</t>
  </si>
  <si>
    <t>Ամենամսյա դրամական օգնություններ և պարգևավճարներ</t>
  </si>
  <si>
    <t>Այլ վայր աշխատանքի ուղեգրվող բժշկին ֆինանսական աջակցության ցուցաբերում</t>
  </si>
  <si>
    <t>Վարչական ծառայություններ</t>
  </si>
  <si>
    <t>Համակարգչային ծառայություններ</t>
  </si>
  <si>
    <t>Աշխատակազմի մասնագիտական զարգացման ծառայություններ</t>
  </si>
  <si>
    <t>Տեղեկատվական ծառայություններ</t>
  </si>
  <si>
    <t>Կառավարչական ծառայություններ</t>
  </si>
  <si>
    <t>Պետական աջակցություն Գնումների աջակցման կենտրոն պետական ոչ առևտրային կազմակերպությանը</t>
  </si>
  <si>
    <t>Պետական աջակցություն ԼՂՀ դատական փորձաքննությունների լաբորատորիա պետական ոչ առևտրային կազմակերպությանը</t>
  </si>
  <si>
    <t>Պետական աջակցություն մանկապատանեկան ստեղծագործական կենտրոններին</t>
  </si>
  <si>
    <t>Պետական աջակցություն ԼՂՀ հիդրոօդերևութաբանության և մոնիտորինգի պետական ծառայություն պետական ոչ առևտրային կազմակերպությանը</t>
  </si>
  <si>
    <t>4831</t>
  </si>
  <si>
    <t>Պետական աջակցություն Պետական պահուստ պետական ոչ առևտրային կազմակերպությանը</t>
  </si>
  <si>
    <t>4236</t>
  </si>
  <si>
    <t>4222</t>
  </si>
  <si>
    <t>4212</t>
  </si>
  <si>
    <t>4213</t>
  </si>
  <si>
    <t>5129</t>
  </si>
  <si>
    <t>Պետական աջակցություն Դատաբժշկական փորձաքննության բյուրո պետական ոչ առևտրային կազմակերպությանը</t>
  </si>
  <si>
    <t>Պետական աջակցություն Շախմատի կենտրոնական տուն պետական ոչ առևտրային կազմակերպությանը</t>
  </si>
  <si>
    <t>Պետական աջակցություն գործազուրկներին</t>
  </si>
  <si>
    <t>Պետական աջակցություն Պատմական միջավայրի պահպանության պետական ծառայություն պետական ոչ առևտրային կազմակերպությանը</t>
  </si>
  <si>
    <t>Պետական աջակցություն ՀՕՄ-ի Արցախի մեկուսի մասնաճյուղի Սոսե մանկապարտեզներին</t>
  </si>
  <si>
    <t xml:space="preserve">«Շուշիի տեխնոլոգիական համալսարան» հիմնադրամի կրթության գծով ուսանողական նպաստների և կրթաթոշակների տրամադրում </t>
  </si>
  <si>
    <t>Ընդհանուր օգտագործման ձևաթղթերի ու խիստ հաշվառման փաստաթղթերի պատրաստման ծախսեր</t>
  </si>
  <si>
    <t>Կենսաբազմազանության և բնության պաշտպանություն</t>
  </si>
  <si>
    <t>Զինվորական և փրկարարական ծառայության ժամանակ զոհված (մահացած) զինծառայողների ու փրկարար ծառայողների հուղարկավորության, գերեզմանների բարեկարգման, տապանաքարերի պատրաստման և տեղադրման հետ կապված ծախսերի հատուցում</t>
  </si>
  <si>
    <t xml:space="preserve">Կուտակային հատկացումներ մասնակցի կենսաթոշակային հաշվին </t>
  </si>
  <si>
    <t>Ուսումնական հաստատություններում սովորող ուսանողներին տրվող  փոխհատուցում</t>
  </si>
  <si>
    <t>Ժողովրդական և Վաստակավոր պատվավոր կոչումների արժանացած անձանց  պատվովճարներ</t>
  </si>
  <si>
    <t>Պետական աջակցություն ԱՀ պետական արխիվ պետական ոչ առևտրային կազմակերպությանը</t>
  </si>
  <si>
    <t xml:space="preserve">Լեյշմանիոզ հիվանդության առաջացման և տարածման կանխման միջոցառումներ </t>
  </si>
  <si>
    <t>Պետական աջակցություն Համաճարակաբանության և հիգիենայի կենտրոն պետական ոչ առևտրային կազմակերպությանը</t>
  </si>
  <si>
    <t>Պետական աջակցություն «Բնապահպանական փորձաքննություն և լաբորատոր հետազոտություն» պետական ոչ առևտրային կազմակերպությանը</t>
  </si>
  <si>
    <t>Անասնագերեզմանոցների և բիոթերմիկ հորերի կառուցում</t>
  </si>
  <si>
    <t>Աշխատուժի հետազոտություններ</t>
  </si>
  <si>
    <t>0370</t>
  </si>
  <si>
    <t>0371</t>
  </si>
  <si>
    <t>Նախաքննություն</t>
  </si>
  <si>
    <t>ԱՀ քննչական կոմիտեի պահպանում</t>
  </si>
  <si>
    <t>ԱՀ քննչական կոմիտե</t>
  </si>
  <si>
    <t>Կրոնի և ազգային փոքրամասնությունների ոլորտի միջոցառումներ</t>
  </si>
  <si>
    <t xml:space="preserve">Կրթական միջոցառումների ծրագրեր </t>
  </si>
  <si>
    <t>ԱՀ ռազմահայրենասիրական և արտադպրոցական միջոցառումների ծախսեր</t>
  </si>
  <si>
    <t>Մեթոդական oգնություն, փորձի փոխանակման միջոցառումներ</t>
  </si>
  <si>
    <t>Ներառական կրթության միջոցառումներ</t>
  </si>
  <si>
    <t>Արցախի Հանրապետությունում անասնապահության զարգացման խթանման ծրագիր</t>
  </si>
  <si>
    <t>Պետական աջակցություն «Հակապալարախտային դիսպանսեր» պետական ոչ առևտրային կազմակերպությանը</t>
  </si>
  <si>
    <t>4638</t>
  </si>
  <si>
    <t xml:space="preserve">Ստեփանակերտի Թամարա Քամալյանի անվան պետական բժշկական քոլեջ պետական ոչ առևտրային կազմակերպության կրթության գծով ուսանողական նպաստների և կրթաթոշակների տրամադրում </t>
  </si>
  <si>
    <t>Սուբսիդիաներ ոչ ֆինանսական պետական կազմակերպություններին</t>
  </si>
  <si>
    <t>Սուբսիդիաներ ոչ ֆինանսական ոչ պետական կազմակերպություններին</t>
  </si>
  <si>
    <t xml:space="preserve">Արցախի պետական համալսարան պետական ոչ առևտրային կազմակերպության կրթության գծով ուսանողական նպաստների և կրթաթոշակների տրամադրում </t>
  </si>
  <si>
    <t>Պետական աջակցություն Հանրապետական մանկապատանեկան շախմատի մարզադպրոց պետական ոչ առևտրային կազմակերպությանը</t>
  </si>
  <si>
    <t>Պետական աջակցություն Գնահատման և թեստավորման կենտրոն պետական ոչ առևտրային կազմակերպությանը</t>
  </si>
  <si>
    <t>Պետական աջակցություն Ստեփանակերտի պրոթեզաօրթոպեդիկ կենտրոն պետական ոչ առևտրային կազմակերպությանը</t>
  </si>
  <si>
    <t>Ձայն արդարության ռադիոկայանի պահպանում</t>
  </si>
  <si>
    <t>Կենցաղային և հանրային սննդի ծառայություններ</t>
  </si>
  <si>
    <t>Ներկայացուցչական ծախսեր</t>
  </si>
  <si>
    <t>Ընդհանուր բնույթի այլ ծառայություններ</t>
  </si>
  <si>
    <t>Մասնագիտական ծառայություններ</t>
  </si>
  <si>
    <t>Շենքերի և կառույցների ընթացիկ նորոգում և պահպանում</t>
  </si>
  <si>
    <t>Մեքենաների և սարքավորումների ընթացիկ նորոգում և պահպանում</t>
  </si>
  <si>
    <t>Գրասենյակային նյութեր և հագուստ</t>
  </si>
  <si>
    <t>Վերապատրաստման և ուսուցման նյութեր (աշխատողների զարգացման)</t>
  </si>
  <si>
    <t>Տրանսպորտային նյութեր</t>
  </si>
  <si>
    <t>Առողջապահական և լաբորատոր նյութեր</t>
  </si>
  <si>
    <t>Կենցաղային և հանրային սննդի նյութեր</t>
  </si>
  <si>
    <t>Հատուկ նպատակային այլ նյութեր</t>
  </si>
  <si>
    <t xml:space="preserve">Ներքին վարկերի տոկոսավճարներ </t>
  </si>
  <si>
    <t>Սուբսիդիաներ ոչ-ֆինանսական պետական կազմակերպություններին</t>
  </si>
  <si>
    <t>1</t>
  </si>
  <si>
    <t>2</t>
  </si>
  <si>
    <t>4</t>
  </si>
  <si>
    <t>6</t>
  </si>
  <si>
    <t>7</t>
  </si>
  <si>
    <t>8</t>
  </si>
  <si>
    <t>5</t>
  </si>
  <si>
    <t>9</t>
  </si>
  <si>
    <t>17</t>
  </si>
  <si>
    <t>Սուբսիդիաներ ոչ-ֆինանսական ոչ պետական կազմակերպություններին</t>
  </si>
  <si>
    <t>Ընթացիկ դրամաշնորհներ միջազգային կազմակերպություններին</t>
  </si>
  <si>
    <t>Ընթացիկ դրամաշնորհներ պետական կառավարման հատվածին</t>
  </si>
  <si>
    <t>Այլ ընթացիկ դրամաշնորհներ համայնքներին</t>
  </si>
  <si>
    <t>Ընթացիկ դրամաշնորհներ պետական և համայնքների ոչ առևտրային կազմակերպություններին</t>
  </si>
  <si>
    <t>Գյուղատնտեսական կենդանիների հիվանդությունների լաբորատոր ախտորոշում և բուսական ու կենդանական ծագմամբ հումքի և նյութերի լաբորատոր փորձաքննություն</t>
  </si>
  <si>
    <t>Օրթեզավորման մատուցման ծառայություններ</t>
  </si>
  <si>
    <t>Անգիոգրաֆիայի անցկացման ծառայություններ</t>
  </si>
  <si>
    <t xml:space="preserve">Այլ ընթացիկ դրամաշնորհներ </t>
  </si>
  <si>
    <t>Հիվանդության և հաշմանդամության նպաստներ բյուջեից</t>
  </si>
  <si>
    <t>Մայրության նպաստներ բյուջեից</t>
  </si>
  <si>
    <t>Գործազրկության նպաստներ բյուջեից</t>
  </si>
  <si>
    <t>Հուղարկավորության նպաստներ բյուջեից</t>
  </si>
  <si>
    <t>Կրթական, մշակութային և սպորտային նպաստներ բյուջեից</t>
  </si>
  <si>
    <t>Բնակարանային նպաստներ բյուջեից</t>
  </si>
  <si>
    <t>Այլ նպաստներ բյուջեից</t>
  </si>
  <si>
    <t>Կենսաթոշակներ</t>
  </si>
  <si>
    <t>Նվիրատվություններ այլ շահույթ չհետապնդող կազմակերպություններին</t>
  </si>
  <si>
    <t>Այլ հարկեր</t>
  </si>
  <si>
    <t>Պարտադիր վճարներ</t>
  </si>
  <si>
    <t>Այլ ծախսեր</t>
  </si>
  <si>
    <t>Պահուստային միջոցներ</t>
  </si>
  <si>
    <t>Շենքերի և շինությունների ձեռք բերում</t>
  </si>
  <si>
    <t>Շենքերի և շինությունների կառուցում</t>
  </si>
  <si>
    <t>Շենքերի և շինությունների կապիտալ վերանորոգում</t>
  </si>
  <si>
    <t>Տրանսպորտային սարքավորումներ</t>
  </si>
  <si>
    <t>Վարչական սարքավորումներ</t>
  </si>
  <si>
    <t>Այլ մեքենաներ և սարքավորումներ</t>
  </si>
  <si>
    <t>Աճեցվող ակտիվներ</t>
  </si>
  <si>
    <t>Ոչ-նյութական հիմնական միջոցներ</t>
  </si>
  <si>
    <t>Գեոդեզիական քարտեզագրական ծախսեր</t>
  </si>
  <si>
    <t>Նախագծահետազոտական ծախսեր</t>
  </si>
  <si>
    <t>Ոչ ֆինանսական ակտիվների օտարումից մուտքեր</t>
  </si>
  <si>
    <t>ԸՆԴՀԱՆՈՒՐ ԲՆՈՒՅԹԻ ՀԱՆՐԱՅԻՆ ԾԱՌԱՅՈՒԹՅՈՒՆՆԵՐ</t>
  </si>
  <si>
    <t>Օրենսդիր և գործադիր մարմիններ, ‎պետական կառավարում, ֆինանսական և հարկաբյուջետային հարաբերություններ, արտաքին հարաբերություններ</t>
  </si>
  <si>
    <t>Օրենսդիր իշխանության մարմնի պահպանում</t>
  </si>
  <si>
    <t>Այլ նպաստներ (տրանսֆերտներ)</t>
  </si>
  <si>
    <t>Ստեփանակերտի քաղաքապետարան</t>
  </si>
  <si>
    <t>Ասկերանի շրջանի վարչակազմ</t>
  </si>
  <si>
    <t>Հադրութի շրջանի վարչակազմ</t>
  </si>
  <si>
    <t>Մարտակերտի շրջանի վարչակազմ</t>
  </si>
  <si>
    <t>Մարտունու շրջանի վարչակազմ</t>
  </si>
  <si>
    <t>Շահումյանի շրջանի վարչակազմ</t>
  </si>
  <si>
    <t>Շուշիի շրջանի վարչակազմ</t>
  </si>
  <si>
    <t>Քաշաթաղի շրջանի վարչակազմ</t>
  </si>
  <si>
    <t xml:space="preserve">Ֆինանսական և հարկաբյուջետային հարաբերություններ </t>
  </si>
  <si>
    <t xml:space="preserve">Արտաքին հարաբերություններ </t>
  </si>
  <si>
    <t>Արտասահմանյան պաշտոնական գործուղումներ</t>
  </si>
  <si>
    <t>Ընդհանուր բնույթի ծառայություններ</t>
  </si>
  <si>
    <t xml:space="preserve">Աշխատակազմի /կադրերի/ գծով ընդհանուր բնույթի ծառայություններ </t>
  </si>
  <si>
    <t>Օլիմպիադաներ, մրցույթներ և փառատոներ</t>
  </si>
  <si>
    <t xml:space="preserve">Ծրագրման և վիճակագրական ընդհանուր ծառայություններ </t>
  </si>
  <si>
    <t xml:space="preserve">Ընդհանուր բնույթի այլ ծառայություններ </t>
  </si>
  <si>
    <t>Պետական աջակցություն «Կամավոր ֆիզկուլտուրայի մարզական կենտրոն» հասարակական կազմակերպությանը</t>
  </si>
  <si>
    <t>Պետական աջակցություն «Շուշիի երաժշտանոցի ընկերակցության Դ.Ղազարյանի անվան բարեգործական գիշերօթիկ երաժշտանոց»-ին</t>
  </si>
  <si>
    <t>Պետական աջակցություն «Ստեփանակերտի տուն-ինտերնատ» պետական ոչ առևտրային կազմակերպությանը</t>
  </si>
  <si>
    <t>Ընդհանուր բնույթի հետազոտական աշխատանք</t>
  </si>
  <si>
    <t xml:space="preserve">Ընդհանուր բնույթի հետազոտական աշխատանք </t>
  </si>
  <si>
    <t>Գիտություն</t>
  </si>
  <si>
    <t>Արցախի Հանրապետությունում ոռոգման նպատակով հողօգտագործողներին աջակցման ծրագիր</t>
  </si>
  <si>
    <t>Բնակարան վարձելու կամ ժամանակավոր կացարանով ապահովման նպատակով իրականացվող միջոցառումներ</t>
  </si>
  <si>
    <t>Ամուսնությունների խրախուսում</t>
  </si>
  <si>
    <t>Գանձապետական հասարակ մուրհակների  սպասարկման ծախսեր (տոկոսավճարներ)</t>
  </si>
  <si>
    <t>4823</t>
  </si>
  <si>
    <t>Ավելացված արժեքի հարկի վերադարձ</t>
  </si>
  <si>
    <t>ԱՀ քաղաքացիական ծառայողների վերապատրաստման գծով պետական պատվեր</t>
  </si>
  <si>
    <t>ԱՀ բնակարանային հարցերի կոմիտե</t>
  </si>
  <si>
    <t>2020 թվականի պատերազմական գործողությունների հետևանքով ծանր ֆինանսատնտեսական վիճակում հայտնված ֆիզիկական և իրավաբանական անձանց վարկային պարտավորությունների կատարման և կրած վնասների պետական աջակցություն</t>
  </si>
  <si>
    <t xml:space="preserve">Սպայական անձնակազմի  և նրանց ընտանիքների անդամների կենսաթոշակներ </t>
  </si>
  <si>
    <t>Կենսաթոշակառուի և տեղահանված քաղաքացու մահվան դեպքում տրվող թաղման նպաստ</t>
  </si>
  <si>
    <t>Միանվագ դրամական աջակցություն ծառայողական և աշխատանքային  պարտականությունները կատարելիս հաշմանդամ դարձած անձանց և զոհված (մահացած) անձանց ընտանիքներին</t>
  </si>
  <si>
    <t>Պետական աջակցություն Երեխաների խնամքի և պաշտպանության գիշերօթիկ հաստատություն պետական ոչ առևտրային կազմակերպությանը</t>
  </si>
  <si>
    <t>Արցախի Հանրապետության վերահսկողությունից դուրս համայնքների ծախսերի ապահովում</t>
  </si>
  <si>
    <t>Պետավտոհամարանիշերի, վարորդական իրավունքի վկայականների և տեխանձնագրերի ձեռքբերում</t>
  </si>
  <si>
    <t>ԱՀ ներքին գործերի նախարարություն</t>
  </si>
  <si>
    <t xml:space="preserve">Պետական աջակցություն Հումանիտար ականազերծման կենտրոն հիմնադրամին </t>
  </si>
  <si>
    <t>Պետական աջակցություն «Կառավարում» փակ բաժնետիրական ընկերությանը</t>
  </si>
  <si>
    <t>Պետական աջակցություն «Կենտրոնական ավտոկայան» փակ բաժնետիրական ընկերությանը</t>
  </si>
  <si>
    <t>ԱՀ ջրային կոմիտե</t>
  </si>
  <si>
    <t>Մասնագիտական կրթական ծրագրերին և դասընթացներին մասնակցություն</t>
  </si>
  <si>
    <t>Անտառային տնտեսություն</t>
  </si>
  <si>
    <t>ԱՀ տարածքի մակերևութային ջրերի մոնիթորինգի ծրագիր</t>
  </si>
  <si>
    <t>Ջրային համակարգերի կառուցում, վերանորոգում, վերակառուցում և պահպանում</t>
  </si>
  <si>
    <t>Պետական աջակցություն Շիրակացու ճեմարան միջազգային գիտակրթական համալիր փակ բաժնետիրական ընկերությանը</t>
  </si>
  <si>
    <t xml:space="preserve">«Երկարօրյա դպրոց» ծրագրով սննդամթերքի ձեռքբերում </t>
  </si>
  <si>
    <t xml:space="preserve">ԱՀ համայնքների բնակչության  սոցիալական զարգացման ծրագրերի մշակում և ներդնում </t>
  </si>
  <si>
    <t>Տարհանված անձանց անհետաձգելի չդասակարգված խնդիրների լուծման համար ծախսեր</t>
  </si>
  <si>
    <t>Գյուղական կամ քաղաքային բնակավայրերում մշտապես բնակվող ընտանիքներին բնակելի տներ կառուցելու նպատակով անհատույց պետական ֆինանսական աջակցություն</t>
  </si>
  <si>
    <t>4237</t>
  </si>
  <si>
    <t>Էներգետիկ ոլորտի զարգացման և սուբսիդավորման ծրագրեր</t>
  </si>
  <si>
    <t>Կենսաթոշակների, նպաստների և սոցիալական այլ հատուցումների վճարման հետ կապված ծառայություններ</t>
  </si>
  <si>
    <t>Կենտրոնացված կարգով բժշկական սարքավորումների և պարագաների ձեռքբերում ու սպասարկում</t>
  </si>
  <si>
    <t xml:space="preserve">Ոչ նյութական հիմնական միջոցներ </t>
  </si>
  <si>
    <t>Վերապատրաստման և ուսուցման նյութեր /հրապարակումներ, ամսագրեր և հանդեսներ, կրթական նյութեր/</t>
  </si>
  <si>
    <t>4111</t>
  </si>
  <si>
    <t>Հրատարակչական և թարգմանչական ծախսեր</t>
  </si>
  <si>
    <t>Հեռավար կրթության կազմակերպում</t>
  </si>
  <si>
    <t>Ակցիզային դրոշմանիշների և դրոշմապիտակների ձեռքբերում</t>
  </si>
  <si>
    <t>ԼՂՀ ֆինանսների նախարարության, հարկային մարմինների աշխատողների պարգևատրում`</t>
  </si>
  <si>
    <t xml:space="preserve">  0000</t>
  </si>
  <si>
    <t>ԱՐՑԱԽԻ ՀԱՆՐԱՊԵՏՈՒԹՅԱՆ 2023 ԹՎԱԿԱՆԻ ՊԵՏԱԿԱՆ ԲՅՈՒՋԵՈՎ ՆԱԽԱՏԵՍՎԱԾ ՀԱՏԿԱՑՈՒՄՆԵՐԻ ԿԱՏԱՐՄԱՆ ԵՌԱՄՍՅԱԿԱՅԻՆ (ԱՃՈՂԱԿԱՆ) ՀԱՄԱՄԱՍՆՈՒԹՅՈՒՆՆԵՐԸ` ԸՍՏ ԲՅՈՒՋԵՏԱՅԻՆ ԾԱԽՍԵՐԻ ԳՈՐԾԱՌԱԿԱՆ ԴԱՍԱԿԱՐԳՄԱՆ ԲԱԺԻՆՆԵՐԻ, ԽՄԲԵՐԻ ԵՎ ԴԱՍԵՐԻ, ՖԻՆԱՆՍԱՎՈՐՎՈՂ ԾՐԱԳՐԵՐԻ ԵՎ ՎԵՐՋԻՆՆԵՐՍ ԻՐԱԿԱՆԱՑՆՈՂ ՄԱՐՄԻՆՆԵՐԻ</t>
  </si>
  <si>
    <t>Ձեռնարկատիրական վարկերի (փոխառությունների) և դրանց սպասարկման համար վճարված տոկոսների գումարների չափով հարկ վճարողների կողմից վճարված գումարների վերադարձ</t>
  </si>
  <si>
    <t>ԱՀ պետական վերահսկողական ծառայություն</t>
  </si>
  <si>
    <t>ԱՀ ֆինանսների և էկոնոմիկայի նախարարություն</t>
  </si>
  <si>
    <t>ԱՀ նյութական վնասների հարցերի կոմիտե</t>
  </si>
  <si>
    <t>ԱՀ պետական տեսչությունների կառավարման կոմիտե</t>
  </si>
  <si>
    <t>«Գեոդեզիայի, քարտեզագրության, հողաշինարարության և անշարժ գույքի գնահատման կենտրոն» պետական ոչ առևտրային կազմակերպության ծառայությունների գնման գծով պետական պատվեր</t>
  </si>
  <si>
    <t>Կադաստրային գործերի տրանսֆորմացում, արդիականացում և  իրավունքի սուբյեկտների նույնականացում</t>
  </si>
  <si>
    <t>Պետական  գույքի  գնահատման և մասնավորեցման (օտարման) նախապատրաստական աշխատանքների իրականացում</t>
  </si>
  <si>
    <t>ԱՀ գյուղատնտեսության նախարարություն</t>
  </si>
  <si>
    <t>Անասնաբուծության կանոնակարգում և արոտների կառավարում</t>
  </si>
  <si>
    <t>ԱՀ գյուղատնտեսության նախարարության համակարգի հիմնարկների համար գույքի և սարքավորումների ձեռքբերում</t>
  </si>
  <si>
    <t>ԱՀ անտառային կոմիտե</t>
  </si>
  <si>
    <t>Կապ</t>
  </si>
  <si>
    <t>Արցախի տարածքում լայնաշերտ կապի հասանելիության և հեռահաղորդակցության ենթակառուցվածքների զարգացման ծրագիր</t>
  </si>
  <si>
    <t>Պետական աջակցություն Ստեփանակերտի եղբայրական գերեզմանոցի սպասարկում և բարեկարգում պետական ոչ առևտրային կազմակերպությանը</t>
  </si>
  <si>
    <t>18 տարեկան և ավելի բարձր տարիքի անձանց հիվանդանոցային բուժօգնության ծառայություններ</t>
  </si>
  <si>
    <t>Վիրուսային համավարակի կանխարգելման միջոցառումներ</t>
  </si>
  <si>
    <t>4211</t>
  </si>
  <si>
    <t>Գործառնական և բանկային ծառայությունների ծախսեր</t>
  </si>
  <si>
    <t>Պաշտպանության բանակի համակարգի կենսաթոշակառուներին տրվող ամենամսյա հավելավճարներ</t>
  </si>
  <si>
    <t>ԱՀ սոցիալական զարգացման և միգրացիայի նախարարություն</t>
  </si>
  <si>
    <t>Բնակարանային ապահովում</t>
  </si>
  <si>
    <t>Բնակարանային ապահովման ծրագրեր</t>
  </si>
  <si>
    <t>Փախստականների, տեղահանվածների և վերաբնակիչների  սոցիալական խնդիրների լուծման միջոցառումներ</t>
  </si>
  <si>
    <t>Պատերազմական գործողությունների հետևանքով տեղահանված և (կամ) բնակտարածք կորցրած անձանց բնակարանային կարիքի ժամանակավոր բավարարման նպատակով դրամական աջակցության տրամադրում</t>
  </si>
  <si>
    <t>Գործարնական և բանկային ծառայությունների ծախսեր</t>
  </si>
  <si>
    <t xml:space="preserve">Պետական գույքի  հաշվառման, գույքագրման, չափագրման և գրանցման աշխատանքների իրականացում </t>
  </si>
  <si>
    <t>Էկոլոգիական կրթության և դաստիարակության միջոցառումների ծրագրեր</t>
  </si>
  <si>
    <t xml:space="preserve">Պետական աջակցություն հասարակական կազմակերպություններին </t>
  </si>
  <si>
    <t>Քաղաքացիական անձանց շրջանում զոհված,անհայտ կորած անձանց ընտանիքներին և հաշմանդամ ճանաչած անձանց դրամական աջակցության  տրամադրում</t>
  </si>
  <si>
    <t xml:space="preserve">                                                                                                                                            </t>
  </si>
  <si>
    <t>հազար ՀՀ դրամ</t>
  </si>
  <si>
    <t>ԱՀ հաշվեքննիչ պալատի պահպանում</t>
  </si>
  <si>
    <t>ԱՀ հաշվեքննիչ պալատ</t>
  </si>
  <si>
    <t>ԱՀ նախագահի աշխատակազմի Կառավարության գործերի կառավարչություն առանձնացված ստորաբաժանում</t>
  </si>
  <si>
    <t>ԱՀ անվտանգության խորհրդի գրասենյակ</t>
  </si>
  <si>
    <t>Սոցիալ-հոգեբանական վերականգնողական օգնության տրամադրում</t>
  </si>
  <si>
    <t>Տարածքային կառավարման և ենթակառուցվածքների ոլորտում խորհրդատվությունների, մոնիթորինգի և ուսուցման ծրագրեր</t>
  </si>
  <si>
    <t>Նյութական աջակցություն Արցախի Հանրապետության Ազգային ժողովի ընտրություններում երեք և ավելի տոկոս ձայն հավաքած կուսակցություններին և կուսակցությունների դաշինքներին</t>
  </si>
  <si>
    <t xml:space="preserve">                                                        Հավելված N 2                                                      Աղյուսակ 1
  Արցախի Հանրապետության
կառավարության 2023 թվականի
հունվարի 9-ի N 1–Ն որոշման</t>
  </si>
  <si>
    <t>ԱՀ Նախագահի աշխատակազմ</t>
  </si>
  <si>
    <t>ԱՀ Նախագահի աշխատակազմի ՀՀ-ում Արցախի Հանրապետության կառավարության օպերատիվ շտաբ առանձնացված ստորաբաժանում</t>
  </si>
  <si>
    <t xml:space="preserve">ԱՀ Նախագահի աշխատակազմի Թվայնացման գործակալություն առանձնացված ստորաբաժանում </t>
  </si>
  <si>
    <r>
      <t xml:space="preserve">Պետական աջակցություն </t>
    </r>
    <r>
      <rPr>
        <sz val="11"/>
        <rFont val="Calibri"/>
        <family val="2"/>
        <charset val="204"/>
      </rPr>
      <t>«</t>
    </r>
    <r>
      <rPr>
        <sz val="11"/>
        <rFont val="GHEA Grapalat"/>
        <family val="3"/>
      </rPr>
      <t>Արցախի գիտական կենտրոն</t>
    </r>
    <r>
      <rPr>
        <sz val="11"/>
        <rFont val="Calibri"/>
        <family val="2"/>
        <charset val="204"/>
      </rPr>
      <t>»</t>
    </r>
    <r>
      <rPr>
        <sz val="11"/>
        <rFont val="GHEA Grapalat"/>
        <family val="3"/>
      </rPr>
      <t xml:space="preserve"> պետական ոչ առևտրային կազմակերպությանը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</si>
</sst>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.00_);_(* \(#,##0.00\);_(* &quot;-&quot;??_);_(@_)"/>
    <numFmt numFmtId="165" formatCode="0000"/>
    <numFmt numFmtId="166" formatCode="000"/>
    <numFmt numFmtId="167" formatCode="0.0"/>
    <numFmt numFmtId="168" formatCode="#,##0.0"/>
    <numFmt numFmtId="169" formatCode="_(* #,##0.0_);_(* \(#,##0.0\);_(* &quot;-&quot;??_);_(@_)"/>
    <numFmt numFmtId="170" formatCode="0000.0"/>
    <numFmt numFmtId="171" formatCode="#,##0.0000"/>
  </numFmts>
  <fonts count="53">
    <font>
      <sz val="10"/>
      <name val="Arial"/>
    </font>
    <font>
      <sz val="10"/>
      <name val="Arial"/>
      <family val="2"/>
    </font>
    <font>
      <sz val="10"/>
      <color indexed="8"/>
      <name val="MS Sans Serif"/>
      <family val="2"/>
    </font>
    <font>
      <sz val="11"/>
      <name val="GHEA Grapalat"/>
      <family val="3"/>
    </font>
    <font>
      <b/>
      <sz val="11"/>
      <name val="GHEA Grapalat"/>
      <family val="3"/>
    </font>
    <font>
      <sz val="12"/>
      <name val="GHEA Grapalat"/>
      <family val="3"/>
    </font>
    <font>
      <b/>
      <sz val="12"/>
      <name val="GHEA Grapalat"/>
      <family val="3"/>
    </font>
    <font>
      <b/>
      <i/>
      <sz val="9"/>
      <name val="GHEA Grapalat"/>
      <family val="3"/>
    </font>
    <font>
      <sz val="9"/>
      <name val="GHEA Grapalat"/>
      <family val="3"/>
    </font>
    <font>
      <sz val="8"/>
      <name val="GHEA Grapalat"/>
      <family val="3"/>
    </font>
    <font>
      <b/>
      <sz val="10"/>
      <name val="GHEA Grapalat"/>
      <family val="3"/>
    </font>
    <font>
      <sz val="9"/>
      <color indexed="13"/>
      <name val="GHEA Grapalat"/>
      <family val="3"/>
    </font>
    <font>
      <b/>
      <sz val="11"/>
      <color indexed="9"/>
      <name val="GHEA Grapalat"/>
      <family val="3"/>
    </font>
    <font>
      <sz val="14"/>
      <name val="GHEA Grapalat"/>
      <family val="3"/>
    </font>
    <font>
      <sz val="10"/>
      <name val="GHEA Grapalat"/>
      <family val="3"/>
    </font>
    <font>
      <sz val="10"/>
      <color indexed="8"/>
      <name val="GHEA Grapalat"/>
      <family val="3"/>
    </font>
    <font>
      <b/>
      <sz val="8"/>
      <color indexed="9"/>
      <name val="GHEA Grapalat"/>
      <family val="3"/>
    </font>
    <font>
      <b/>
      <sz val="9"/>
      <name val="GHEA Grapalat"/>
      <family val="3"/>
    </font>
    <font>
      <sz val="9"/>
      <color indexed="10"/>
      <name val="GHEA Grapalat"/>
      <family val="3"/>
    </font>
    <font>
      <b/>
      <sz val="11"/>
      <color indexed="12"/>
      <name val="GHEA Grapalat"/>
      <family val="3"/>
    </font>
    <font>
      <sz val="12"/>
      <color indexed="12"/>
      <name val="GHEA Grapalat"/>
      <family val="3"/>
    </font>
    <font>
      <b/>
      <i/>
      <sz val="9"/>
      <color indexed="13"/>
      <name val="GHEA Grapalat"/>
      <family val="3"/>
    </font>
    <font>
      <b/>
      <i/>
      <sz val="12"/>
      <name val="GHEA Grapalat"/>
      <family val="3"/>
    </font>
    <font>
      <sz val="8"/>
      <color indexed="9"/>
      <name val="GHEA Grapalat"/>
      <family val="3"/>
    </font>
    <font>
      <sz val="10"/>
      <color indexed="18"/>
      <name val="GHEA Grapalat"/>
      <family val="3"/>
    </font>
    <font>
      <b/>
      <sz val="10"/>
      <color indexed="18"/>
      <name val="GHEA Grapalat"/>
      <family val="3"/>
    </font>
    <font>
      <sz val="11"/>
      <color indexed="18"/>
      <name val="GHEA Grapalat"/>
      <family val="3"/>
    </font>
    <font>
      <b/>
      <sz val="9"/>
      <color indexed="10"/>
      <name val="GHEA Grapalat"/>
      <family val="3"/>
    </font>
    <font>
      <sz val="9"/>
      <color indexed="9"/>
      <name val="GHEA Grapalat"/>
      <family val="3"/>
    </font>
    <font>
      <sz val="11"/>
      <color indexed="12"/>
      <name val="GHEA Grapalat"/>
      <family val="3"/>
    </font>
    <font>
      <b/>
      <sz val="10"/>
      <color indexed="12"/>
      <name val="GHEA Grapalat"/>
      <family val="3"/>
    </font>
    <font>
      <sz val="11"/>
      <color indexed="9"/>
      <name val="GHEA Grapalat"/>
      <family val="3"/>
    </font>
    <font>
      <b/>
      <sz val="9"/>
      <color indexed="13"/>
      <name val="GHEA Grapalat"/>
      <family val="3"/>
    </font>
    <font>
      <b/>
      <sz val="8"/>
      <name val="GHEA Grapalat"/>
      <family val="3"/>
    </font>
    <font>
      <sz val="9"/>
      <color indexed="18"/>
      <name val="GHEA Grapalat"/>
      <family val="3"/>
    </font>
    <font>
      <i/>
      <sz val="10"/>
      <color indexed="18"/>
      <name val="GHEA Grapalat"/>
      <family val="3"/>
    </font>
    <font>
      <b/>
      <sz val="6"/>
      <color indexed="9"/>
      <name val="GHEA Grapalat"/>
      <family val="3"/>
    </font>
    <font>
      <sz val="14"/>
      <color indexed="10"/>
      <name val="GHEA Grapalat"/>
      <family val="3"/>
    </font>
    <font>
      <sz val="10"/>
      <name val="Arial"/>
      <family val="2"/>
    </font>
    <font>
      <sz val="14"/>
      <name val="Arial Armenian"/>
      <family val="2"/>
    </font>
    <font>
      <sz val="10"/>
      <color indexed="10"/>
      <name val="GHEA Grapalat"/>
      <family val="3"/>
    </font>
    <font>
      <b/>
      <sz val="10"/>
      <color indexed="8"/>
      <name val="GHEA Grapalat"/>
      <family val="3"/>
    </font>
    <font>
      <sz val="10"/>
      <name val="Times Armenian"/>
      <family val="1"/>
    </font>
    <font>
      <sz val="10"/>
      <name val="Arial"/>
      <family val="2"/>
    </font>
    <font>
      <sz val="10"/>
      <name val="Arial Armenian"/>
      <family val="2"/>
    </font>
    <font>
      <sz val="11"/>
      <color indexed="13"/>
      <name val="GHEA Grapalat"/>
      <family val="3"/>
    </font>
    <font>
      <sz val="11"/>
      <color rgb="FFFF0000"/>
      <name val="GHEA Grapalat"/>
      <family val="3"/>
    </font>
    <font>
      <b/>
      <sz val="9"/>
      <color rgb="FFFF0000"/>
      <name val="GHEA Grapalat"/>
      <family val="3"/>
    </font>
    <font>
      <sz val="9"/>
      <color rgb="FFFF0000"/>
      <name val="GHEA Grapalat"/>
      <family val="3"/>
    </font>
    <font>
      <sz val="8"/>
      <color rgb="FFFF0000"/>
      <name val="GHEA Grapalat"/>
      <family val="3"/>
    </font>
    <font>
      <sz val="12"/>
      <color rgb="FFFF0000"/>
      <name val="GHEA Grapalat"/>
      <family val="3"/>
    </font>
    <font>
      <sz val="10"/>
      <color rgb="FF00B0F0"/>
      <name val="GHEA Grapalat"/>
      <family val="3"/>
    </font>
    <font>
      <sz val="11"/>
      <name val="Calibri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43" fillId="0" borderId="0"/>
    <xf numFmtId="0" fontId="44" fillId="0" borderId="0"/>
    <xf numFmtId="0" fontId="42" fillId="0" borderId="0"/>
    <xf numFmtId="9" fontId="43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3" fillId="0" borderId="0" applyFont="0" applyFill="0" applyBorder="0" applyAlignment="0" applyProtection="0"/>
    <xf numFmtId="164" fontId="38" fillId="0" borderId="0" applyFont="0" applyFill="0" applyBorder="0" applyAlignment="0" applyProtection="0"/>
  </cellStyleXfs>
  <cellXfs count="282">
    <xf numFmtId="0" fontId="0" fillId="0" borderId="0" xfId="0"/>
    <xf numFmtId="168" fontId="10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 readingOrder="1"/>
    </xf>
    <xf numFmtId="168" fontId="5" fillId="0" borderId="1" xfId="0" applyNumberFormat="1" applyFont="1" applyFill="1" applyBorder="1" applyAlignment="1">
      <alignment vertical="center"/>
    </xf>
    <xf numFmtId="168" fontId="5" fillId="0" borderId="0" xfId="0" applyNumberFormat="1" applyFont="1" applyFill="1" applyBorder="1" applyAlignment="1">
      <alignment vertical="center"/>
    </xf>
    <xf numFmtId="0" fontId="11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168" fontId="14" fillId="0" borderId="1" xfId="0" applyNumberFormat="1" applyFont="1" applyFill="1" applyBorder="1" applyAlignment="1">
      <alignment vertical="center"/>
    </xf>
    <xf numFmtId="168" fontId="14" fillId="0" borderId="1" xfId="0" applyNumberFormat="1" applyFont="1" applyFill="1" applyBorder="1" applyAlignment="1">
      <alignment horizontal="right" vertical="center"/>
    </xf>
    <xf numFmtId="49" fontId="15" fillId="0" borderId="1" xfId="0" applyNumberFormat="1" applyFont="1" applyFill="1" applyBorder="1" applyAlignment="1">
      <alignment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68" fontId="5" fillId="0" borderId="1" xfId="0" applyNumberFormat="1" applyFont="1" applyFill="1" applyBorder="1" applyAlignment="1">
      <alignment horizontal="right" vertical="center"/>
    </xf>
    <xf numFmtId="0" fontId="3" fillId="0" borderId="1" xfId="0" applyNumberFormat="1" applyFont="1" applyFill="1" applyBorder="1" applyAlignment="1">
      <alignment horizontal="left" vertical="center" wrapText="1" readingOrder="1"/>
    </xf>
    <xf numFmtId="167" fontId="5" fillId="0" borderId="0" xfId="0" applyNumberFormat="1" applyFont="1" applyFill="1" applyBorder="1" applyAlignment="1">
      <alignment vertical="center"/>
    </xf>
    <xf numFmtId="167" fontId="3" fillId="0" borderId="0" xfId="0" applyNumberFormat="1" applyFont="1" applyFill="1" applyBorder="1" applyAlignment="1">
      <alignment vertical="center"/>
    </xf>
    <xf numFmtId="49" fontId="14" fillId="0" borderId="1" xfId="0" applyNumberFormat="1" applyFont="1" applyFill="1" applyBorder="1" applyAlignment="1">
      <alignment vertical="center" wrapText="1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24" fillId="0" borderId="1" xfId="0" quotePrefix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vertical="center" wrapText="1"/>
      <protection locked="0"/>
    </xf>
    <xf numFmtId="49" fontId="30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vertical="center" wrapText="1"/>
      <protection locked="0"/>
    </xf>
    <xf numFmtId="168" fontId="14" fillId="0" borderId="1" xfId="0" quotePrefix="1" applyNumberFormat="1" applyFont="1" applyFill="1" applyBorder="1" applyAlignment="1" applyProtection="1">
      <alignment horizontal="right" vertical="center" wrapText="1"/>
      <protection locked="0"/>
    </xf>
    <xf numFmtId="0" fontId="10" fillId="0" borderId="1" xfId="0" applyFont="1" applyFill="1" applyBorder="1" applyAlignment="1" applyProtection="1">
      <alignment vertical="center" wrapText="1"/>
      <protection locked="0"/>
    </xf>
    <xf numFmtId="0" fontId="32" fillId="0" borderId="0" xfId="0" applyFont="1" applyFill="1" applyBorder="1" applyAlignment="1" applyProtection="1">
      <alignment vertical="center" wrapText="1"/>
      <protection locked="0"/>
    </xf>
    <xf numFmtId="0" fontId="10" fillId="0" borderId="0" xfId="0" applyFont="1" applyFill="1" applyBorder="1" applyAlignment="1" applyProtection="1">
      <alignment vertical="center" wrapText="1"/>
      <protection locked="0"/>
    </xf>
    <xf numFmtId="0" fontId="10" fillId="0" borderId="2" xfId="0" applyFont="1" applyFill="1" applyBorder="1" applyAlignment="1" applyProtection="1">
      <alignment vertical="center" wrapText="1"/>
      <protection locked="0"/>
    </xf>
    <xf numFmtId="0" fontId="10" fillId="0" borderId="3" xfId="0" applyFont="1" applyFill="1" applyBorder="1" applyAlignment="1" applyProtection="1">
      <alignment vertical="center" wrapText="1"/>
      <protection locked="0"/>
    </xf>
    <xf numFmtId="167" fontId="24" fillId="0" borderId="0" xfId="0" applyNumberFormat="1" applyFont="1" applyFill="1" applyBorder="1" applyAlignment="1">
      <alignment horizontal="right" vertical="center" wrapText="1"/>
    </xf>
    <xf numFmtId="167" fontId="34" fillId="0" borderId="0" xfId="0" applyNumberFormat="1" applyFont="1" applyFill="1" applyBorder="1" applyAlignment="1">
      <alignment horizontal="right" vertical="center" wrapText="1"/>
    </xf>
    <xf numFmtId="49" fontId="14" fillId="0" borderId="1" xfId="7" applyNumberFormat="1" applyFont="1" applyFill="1" applyBorder="1" applyAlignment="1">
      <alignment vertical="center" wrapText="1"/>
    </xf>
    <xf numFmtId="49" fontId="10" fillId="0" borderId="1" xfId="7" applyNumberFormat="1" applyFont="1" applyFill="1" applyBorder="1" applyAlignment="1">
      <alignment horizontal="center" vertical="center" wrapText="1"/>
    </xf>
    <xf numFmtId="168" fontId="14" fillId="0" borderId="1" xfId="0" applyNumberFormat="1" applyFont="1" applyFill="1" applyBorder="1" applyAlignment="1">
      <alignment horizontal="center" vertical="center" wrapText="1"/>
    </xf>
    <xf numFmtId="49" fontId="41" fillId="0" borderId="1" xfId="0" applyNumberFormat="1" applyFont="1" applyFill="1" applyBorder="1" applyAlignment="1">
      <alignment horizontal="center" vertical="center" wrapText="1"/>
    </xf>
    <xf numFmtId="168" fontId="14" fillId="0" borderId="1" xfId="0" applyNumberFormat="1" applyFont="1" applyFill="1" applyBorder="1" applyAlignment="1">
      <alignment horizontal="right" vertical="center" wrapText="1"/>
    </xf>
    <xf numFmtId="168" fontId="14" fillId="0" borderId="4" xfId="0" applyNumberFormat="1" applyFont="1" applyFill="1" applyBorder="1" applyAlignment="1">
      <alignment horizontal="right" vertical="center" wrapText="1"/>
    </xf>
    <xf numFmtId="168" fontId="14" fillId="0" borderId="4" xfId="0" applyNumberFormat="1" applyFont="1" applyFill="1" applyBorder="1" applyAlignment="1">
      <alignment horizontal="right" vertical="center"/>
    </xf>
    <xf numFmtId="168" fontId="15" fillId="0" borderId="1" xfId="0" quotePrefix="1" applyNumberFormat="1" applyFont="1" applyFill="1" applyBorder="1" applyAlignment="1" applyProtection="1">
      <alignment horizontal="right" vertical="center" wrapText="1"/>
      <protection locked="0"/>
    </xf>
    <xf numFmtId="168" fontId="40" fillId="0" borderId="1" xfId="0" applyNumberFormat="1" applyFont="1" applyFill="1" applyBorder="1" applyAlignment="1">
      <alignment vertical="center"/>
    </xf>
    <xf numFmtId="168" fontId="3" fillId="0" borderId="1" xfId="0" quotePrefix="1" applyNumberFormat="1" applyFont="1" applyFill="1" applyBorder="1" applyAlignment="1" applyProtection="1">
      <alignment horizontal="right" vertical="center" wrapText="1"/>
      <protection locked="0"/>
    </xf>
    <xf numFmtId="168" fontId="14" fillId="0" borderId="1" xfId="0" applyNumberFormat="1" applyFont="1" applyFill="1" applyBorder="1" applyAlignment="1">
      <alignment vertical="center" wrapText="1"/>
    </xf>
    <xf numFmtId="167" fontId="18" fillId="0" borderId="1" xfId="0" applyNumberFormat="1" applyFont="1" applyFill="1" applyBorder="1" applyAlignment="1">
      <alignment vertical="center"/>
    </xf>
    <xf numFmtId="168" fontId="3" fillId="0" borderId="1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2" fontId="10" fillId="0" borderId="1" xfId="0" applyNumberFormat="1" applyFont="1" applyFill="1" applyBorder="1" applyAlignment="1">
      <alignment horizontal="center" vertical="center" wrapText="1"/>
    </xf>
    <xf numFmtId="0" fontId="4" fillId="0" borderId="1" xfId="0" quotePrefix="1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right" vertical="center"/>
    </xf>
    <xf numFmtId="49" fontId="16" fillId="0" borderId="1" xfId="0" applyNumberFormat="1" applyFont="1" applyFill="1" applyBorder="1" applyAlignment="1">
      <alignment horizontal="right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7" fillId="0" borderId="1" xfId="0" quotePrefix="1" applyNumberFormat="1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8" fillId="0" borderId="1" xfId="0" quotePrefix="1" applyNumberFormat="1" applyFont="1" applyFill="1" applyBorder="1" applyAlignment="1">
      <alignment horizontal="right" vertical="center"/>
    </xf>
    <xf numFmtId="49" fontId="23" fillId="0" borderId="1" xfId="0" applyNumberFormat="1" applyFont="1" applyFill="1" applyBorder="1" applyAlignment="1">
      <alignment horizontal="right" vertical="center"/>
    </xf>
    <xf numFmtId="0" fontId="8" fillId="0" borderId="1" xfId="0" applyNumberFormat="1" applyFont="1" applyFill="1" applyBorder="1" applyAlignment="1">
      <alignment horizontal="right" vertical="center"/>
    </xf>
    <xf numFmtId="49" fontId="9" fillId="0" borderId="1" xfId="0" applyNumberFormat="1" applyFont="1" applyFill="1" applyBorder="1" applyAlignment="1">
      <alignment horizontal="right" vertical="center"/>
    </xf>
    <xf numFmtId="49" fontId="10" fillId="0" borderId="3" xfId="0" applyNumberFormat="1" applyFont="1" applyFill="1" applyBorder="1" applyAlignment="1">
      <alignment horizontal="center" vertical="center" wrapText="1"/>
    </xf>
    <xf numFmtId="167" fontId="27" fillId="0" borderId="1" xfId="0" applyNumberFormat="1" applyFont="1" applyFill="1" applyBorder="1" applyAlignment="1">
      <alignment vertical="center"/>
    </xf>
    <xf numFmtId="49" fontId="9" fillId="0" borderId="1" xfId="0" quotePrefix="1" applyNumberFormat="1" applyFont="1" applyFill="1" applyBorder="1" applyAlignment="1">
      <alignment horizontal="right" vertical="center"/>
    </xf>
    <xf numFmtId="0" fontId="14" fillId="0" borderId="0" xfId="0" applyFont="1" applyFill="1" applyBorder="1" applyAlignment="1">
      <alignment vertical="center"/>
    </xf>
    <xf numFmtId="166" fontId="17" fillId="0" borderId="1" xfId="0" applyNumberFormat="1" applyFont="1" applyFill="1" applyBorder="1" applyAlignment="1">
      <alignment horizontal="center" vertical="center"/>
    </xf>
    <xf numFmtId="166" fontId="16" fillId="0" borderId="1" xfId="0" applyNumberFormat="1" applyFont="1" applyFill="1" applyBorder="1" applyAlignment="1">
      <alignment horizontal="right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right" vertical="center"/>
    </xf>
    <xf numFmtId="49" fontId="17" fillId="0" borderId="1" xfId="0" applyNumberFormat="1" applyFont="1" applyFill="1" applyBorder="1" applyAlignment="1">
      <alignment horizontal="center" vertical="center"/>
    </xf>
    <xf numFmtId="165" fontId="9" fillId="0" borderId="1" xfId="0" applyNumberFormat="1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67" fontId="18" fillId="0" borderId="0" xfId="0" applyNumberFormat="1" applyFont="1" applyFill="1" applyBorder="1" applyAlignment="1">
      <alignment vertical="center"/>
    </xf>
    <xf numFmtId="49" fontId="33" fillId="0" borderId="1" xfId="0" applyNumberFormat="1" applyFont="1" applyFill="1" applyBorder="1" applyAlignment="1">
      <alignment horizontal="right" vertical="center"/>
    </xf>
    <xf numFmtId="49" fontId="16" fillId="0" borderId="1" xfId="0" applyNumberFormat="1" applyFont="1" applyFill="1" applyBorder="1" applyAlignment="1" applyProtection="1">
      <alignment horizontal="right" vertical="center" wrapText="1"/>
      <protection locked="0"/>
    </xf>
    <xf numFmtId="166" fontId="8" fillId="0" borderId="1" xfId="0" applyNumberFormat="1" applyFont="1" applyFill="1" applyBorder="1" applyAlignment="1">
      <alignment horizontal="right" vertical="center"/>
    </xf>
    <xf numFmtId="166" fontId="3" fillId="0" borderId="1" xfId="0" applyNumberFormat="1" applyFont="1" applyFill="1" applyBorder="1" applyAlignment="1">
      <alignment horizontal="center" vertical="center"/>
    </xf>
    <xf numFmtId="166" fontId="23" fillId="0" borderId="1" xfId="0" applyNumberFormat="1" applyFont="1" applyFill="1" applyBorder="1" applyAlignment="1">
      <alignment horizontal="right" vertical="center"/>
    </xf>
    <xf numFmtId="166" fontId="9" fillId="0" borderId="1" xfId="0" applyNumberFormat="1" applyFont="1" applyFill="1" applyBorder="1" applyAlignment="1">
      <alignment horizontal="right" vertical="center"/>
    </xf>
    <xf numFmtId="0" fontId="17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right" vertical="center"/>
    </xf>
    <xf numFmtId="0" fontId="24" fillId="2" borderId="1" xfId="0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49" fontId="46" fillId="0" borderId="1" xfId="0" applyNumberFormat="1" applyFont="1" applyFill="1" applyBorder="1" applyAlignment="1">
      <alignment horizontal="center" vertical="center"/>
    </xf>
    <xf numFmtId="0" fontId="47" fillId="0" borderId="1" xfId="0" applyNumberFormat="1" applyFont="1" applyFill="1" applyBorder="1" applyAlignment="1">
      <alignment horizontal="center" vertical="center"/>
    </xf>
    <xf numFmtId="0" fontId="48" fillId="0" borderId="1" xfId="0" applyNumberFormat="1" applyFont="1" applyFill="1" applyBorder="1" applyAlignment="1">
      <alignment horizontal="right" vertical="center"/>
    </xf>
    <xf numFmtId="49" fontId="49" fillId="0" borderId="1" xfId="0" applyNumberFormat="1" applyFont="1" applyFill="1" applyBorder="1" applyAlignment="1">
      <alignment horizontal="right" vertical="center"/>
    </xf>
    <xf numFmtId="167" fontId="46" fillId="0" borderId="0" xfId="0" applyNumberFormat="1" applyFont="1" applyFill="1" applyBorder="1" applyAlignment="1">
      <alignment vertical="center"/>
    </xf>
    <xf numFmtId="168" fontId="50" fillId="0" borderId="0" xfId="0" applyNumberFormat="1" applyFont="1" applyFill="1" applyBorder="1" applyAlignment="1">
      <alignment vertical="center"/>
    </xf>
    <xf numFmtId="0" fontId="50" fillId="0" borderId="0" xfId="0" applyFont="1" applyFill="1" applyBorder="1" applyAlignment="1">
      <alignment vertical="center"/>
    </xf>
    <xf numFmtId="0" fontId="19" fillId="0" borderId="1" xfId="0" applyNumberFormat="1" applyFont="1" applyFill="1" applyBorder="1" applyAlignment="1">
      <alignment horizontal="left" vertical="center" wrapText="1" readingOrder="1"/>
    </xf>
    <xf numFmtId="49" fontId="10" fillId="0" borderId="1" xfId="0" quotePrefix="1" applyNumberFormat="1" applyFont="1" applyFill="1" applyBorder="1" applyAlignment="1">
      <alignment horizontal="center" vertical="center" wrapText="1"/>
    </xf>
    <xf numFmtId="168" fontId="3" fillId="0" borderId="1" xfId="0" applyNumberFormat="1" applyFont="1" applyFill="1" applyBorder="1" applyAlignment="1">
      <alignment horizontal="right" vertical="center"/>
    </xf>
    <xf numFmtId="165" fontId="3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right" vertical="center"/>
    </xf>
    <xf numFmtId="165" fontId="9" fillId="0" borderId="0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left" vertical="center" wrapText="1"/>
    </xf>
    <xf numFmtId="168" fontId="3" fillId="0" borderId="0" xfId="0" applyNumberFormat="1" applyFont="1" applyFill="1" applyBorder="1" applyAlignment="1">
      <alignment horizontal="left" vertical="center" wrapText="1"/>
    </xf>
    <xf numFmtId="0" fontId="10" fillId="0" borderId="0" xfId="0" applyFont="1" applyFill="1" applyAlignment="1">
      <alignment vertical="center"/>
    </xf>
    <xf numFmtId="169" fontId="14" fillId="0" borderId="0" xfId="8" applyNumberFormat="1" applyFont="1" applyFill="1" applyBorder="1" applyAlignment="1">
      <alignment vertical="center"/>
    </xf>
    <xf numFmtId="0" fontId="10" fillId="0" borderId="0" xfId="0" quotePrefix="1" applyFont="1" applyFill="1" applyAlignment="1">
      <alignment vertical="center"/>
    </xf>
    <xf numFmtId="165" fontId="12" fillId="0" borderId="0" xfId="0" applyNumberFormat="1" applyFont="1" applyFill="1" applyBorder="1" applyAlignment="1">
      <alignment horizontal="center" vertical="center"/>
    </xf>
    <xf numFmtId="168" fontId="1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left" vertical="center" wrapText="1" readingOrder="1"/>
    </xf>
    <xf numFmtId="168" fontId="3" fillId="0" borderId="0" xfId="1" applyNumberFormat="1" applyFont="1" applyFill="1" applyAlignment="1">
      <alignment horizontal="right" vertical="center" wrapText="1"/>
    </xf>
    <xf numFmtId="165" fontId="13" fillId="0" borderId="0" xfId="0" applyNumberFormat="1" applyFont="1" applyFill="1" applyBorder="1" applyAlignment="1">
      <alignment horizontal="center" vertical="center" wrapText="1"/>
    </xf>
    <xf numFmtId="170" fontId="14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/>
    </xf>
    <xf numFmtId="168" fontId="3" fillId="0" borderId="0" xfId="0" applyNumberFormat="1" applyFont="1" applyFill="1" applyBorder="1" applyAlignment="1">
      <alignment horizontal="center" vertical="center"/>
    </xf>
    <xf numFmtId="170" fontId="3" fillId="0" borderId="0" xfId="0" applyNumberFormat="1" applyFont="1" applyFill="1" applyBorder="1" applyAlignment="1">
      <alignment horizontal="center" vertical="center"/>
    </xf>
    <xf numFmtId="0" fontId="45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165" fontId="13" fillId="0" borderId="0" xfId="0" applyNumberFormat="1" applyFont="1" applyFill="1" applyBorder="1" applyAlignment="1">
      <alignment horizontal="center" vertical="center"/>
    </xf>
    <xf numFmtId="168" fontId="37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164" fontId="10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vertical="center" wrapText="1"/>
    </xf>
    <xf numFmtId="0" fontId="39" fillId="0" borderId="0" xfId="0" applyFont="1" applyFill="1" applyBorder="1" applyAlignment="1">
      <alignment vertical="center"/>
    </xf>
    <xf numFmtId="0" fontId="4" fillId="0" borderId="1" xfId="0" quotePrefix="1" applyNumberFormat="1" applyFont="1" applyFill="1" applyBorder="1" applyAlignment="1">
      <alignment horizontal="center" vertical="center" wrapText="1" readingOrder="1"/>
    </xf>
    <xf numFmtId="169" fontId="3" fillId="0" borderId="1" xfId="8" applyNumberFormat="1" applyFont="1" applyFill="1" applyBorder="1" applyAlignment="1">
      <alignment vertical="center"/>
    </xf>
    <xf numFmtId="167" fontId="20" fillId="0" borderId="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0" fontId="25" fillId="0" borderId="1" xfId="0" quotePrefix="1" applyFont="1" applyFill="1" applyBorder="1" applyAlignment="1" applyProtection="1">
      <alignment horizontal="center" vertical="center" wrapText="1"/>
      <protection locked="0"/>
    </xf>
    <xf numFmtId="0" fontId="3" fillId="0" borderId="1" xfId="0" quotePrefix="1" applyNumberFormat="1" applyFont="1" applyFill="1" applyBorder="1" applyAlignment="1">
      <alignment horizontal="center" vertical="center" wrapText="1" readingOrder="1"/>
    </xf>
    <xf numFmtId="169" fontId="29" fillId="0" borderId="0" xfId="8" applyNumberFormat="1" applyFont="1" applyFill="1" applyBorder="1" applyAlignment="1">
      <alignment vertical="center"/>
    </xf>
    <xf numFmtId="0" fontId="10" fillId="0" borderId="1" xfId="0" quotePrefix="1" applyNumberFormat="1" applyFont="1" applyFill="1" applyBorder="1" applyAlignment="1">
      <alignment horizontal="center" vertical="center" wrapText="1" readingOrder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 applyProtection="1">
      <alignment vertical="center" wrapText="1"/>
      <protection locked="0"/>
    </xf>
    <xf numFmtId="167" fontId="10" fillId="0" borderId="0" xfId="0" applyNumberFormat="1" applyFont="1" applyFill="1" applyBorder="1" applyAlignment="1" applyProtection="1">
      <alignment vertical="center" wrapText="1"/>
      <protection locked="0"/>
    </xf>
    <xf numFmtId="167" fontId="4" fillId="0" borderId="0" xfId="0" applyNumberFormat="1" applyFont="1" applyFill="1" applyBorder="1" applyAlignment="1">
      <alignment vertical="center"/>
    </xf>
    <xf numFmtId="168" fontId="6" fillId="0" borderId="1" xfId="0" applyNumberFormat="1" applyFont="1" applyFill="1" applyBorder="1" applyAlignment="1">
      <alignment vertical="center"/>
    </xf>
    <xf numFmtId="49" fontId="9" fillId="0" borderId="0" xfId="0" applyNumberFormat="1" applyFont="1" applyFill="1" applyBorder="1" applyAlignment="1">
      <alignment horizontal="right" vertical="center"/>
    </xf>
    <xf numFmtId="0" fontId="35" fillId="0" borderId="0" xfId="0" applyFont="1" applyFill="1" applyBorder="1" applyAlignment="1" applyProtection="1">
      <alignment vertical="center" wrapText="1"/>
      <protection locked="0"/>
    </xf>
    <xf numFmtId="49" fontId="10" fillId="0" borderId="0" xfId="0" applyNumberFormat="1" applyFont="1" applyFill="1" applyBorder="1" applyAlignment="1">
      <alignment horizontal="center" vertical="center" wrapText="1"/>
    </xf>
    <xf numFmtId="168" fontId="35" fillId="0" borderId="0" xfId="0" applyNumberFormat="1" applyFont="1" applyFill="1" applyBorder="1" applyAlignment="1" applyProtection="1">
      <alignment vertical="center" wrapText="1"/>
      <protection locked="0"/>
    </xf>
    <xf numFmtId="168" fontId="3" fillId="0" borderId="0" xfId="0" applyNumberFormat="1" applyFont="1" applyFill="1" applyBorder="1" applyAlignment="1">
      <alignment horizontal="right" vertical="center"/>
    </xf>
    <xf numFmtId="0" fontId="6" fillId="0" borderId="0" xfId="2" applyFont="1" applyFill="1" applyAlignment="1">
      <alignment vertical="center" wrapText="1"/>
    </xf>
    <xf numFmtId="0" fontId="6" fillId="0" borderId="0" xfId="2" applyFont="1" applyFill="1" applyAlignment="1">
      <alignment horizontal="left" vertical="center" wrapText="1"/>
    </xf>
    <xf numFmtId="168" fontId="6" fillId="0" borderId="0" xfId="0" applyNumberFormat="1" applyFont="1" applyFill="1" applyAlignment="1">
      <alignment vertical="center"/>
    </xf>
    <xf numFmtId="0" fontId="6" fillId="0" borderId="0" xfId="2" applyFont="1" applyFill="1" applyAlignment="1">
      <alignment vertical="center"/>
    </xf>
    <xf numFmtId="168" fontId="3" fillId="0" borderId="0" xfId="0" applyNumberFormat="1" applyFont="1" applyFill="1" applyBorder="1" applyAlignment="1">
      <alignment vertical="center"/>
    </xf>
    <xf numFmtId="167" fontId="18" fillId="0" borderId="5" xfId="0" applyNumberFormat="1" applyFont="1" applyFill="1" applyBorder="1" applyAlignment="1">
      <alignment vertical="center"/>
    </xf>
    <xf numFmtId="167" fontId="48" fillId="0" borderId="1" xfId="0" applyNumberFormat="1" applyFont="1" applyFill="1" applyBorder="1" applyAlignment="1">
      <alignment vertical="center"/>
    </xf>
    <xf numFmtId="168" fontId="25" fillId="0" borderId="0" xfId="0" applyNumberFormat="1" applyFont="1" applyFill="1" applyBorder="1" applyAlignment="1" applyProtection="1">
      <alignment vertical="center" wrapText="1"/>
      <protection locked="0"/>
    </xf>
    <xf numFmtId="49" fontId="51" fillId="0" borderId="1" xfId="0" applyNumberFormat="1" applyFont="1" applyFill="1" applyBorder="1" applyAlignment="1">
      <alignment vertical="center" wrapText="1"/>
    </xf>
    <xf numFmtId="168" fontId="14" fillId="0" borderId="1" xfId="0" applyNumberFormat="1" applyFont="1" applyFill="1" applyBorder="1" applyAlignment="1">
      <alignment horizontal="center" vertical="center"/>
    </xf>
    <xf numFmtId="168" fontId="3" fillId="0" borderId="0" xfId="1" applyNumberFormat="1" applyFont="1" applyFill="1" applyAlignment="1">
      <alignment vertical="center" wrapText="1"/>
    </xf>
    <xf numFmtId="168" fontId="14" fillId="0" borderId="0" xfId="0" applyNumberFormat="1" applyFont="1" applyFill="1" applyBorder="1" applyAlignment="1">
      <alignment vertical="center"/>
    </xf>
    <xf numFmtId="168" fontId="14" fillId="0" borderId="4" xfId="0" applyNumberFormat="1" applyFont="1" applyFill="1" applyBorder="1" applyAlignment="1">
      <alignment vertical="center" wrapText="1"/>
    </xf>
    <xf numFmtId="168" fontId="14" fillId="0" borderId="1" xfId="0" quotePrefix="1" applyNumberFormat="1" applyFont="1" applyFill="1" applyBorder="1" applyAlignment="1" applyProtection="1">
      <alignment vertical="center" wrapText="1"/>
      <protection locked="0"/>
    </xf>
    <xf numFmtId="168" fontId="15" fillId="0" borderId="1" xfId="0" quotePrefix="1" applyNumberFormat="1" applyFont="1" applyFill="1" applyBorder="1" applyAlignment="1" applyProtection="1">
      <alignment vertical="center" wrapText="1"/>
      <protection locked="0"/>
    </xf>
    <xf numFmtId="168" fontId="4" fillId="0" borderId="0" xfId="0" applyNumberFormat="1" applyFont="1" applyFill="1" applyBorder="1" applyAlignment="1">
      <alignment vertical="center"/>
    </xf>
    <xf numFmtId="171" fontId="14" fillId="0" borderId="1" xfId="0" applyNumberFormat="1" applyFont="1" applyFill="1" applyBorder="1" applyAlignment="1">
      <alignment horizontal="right" vertical="center" wrapText="1"/>
    </xf>
    <xf numFmtId="168" fontId="6" fillId="0" borderId="0" xfId="0" applyNumberFormat="1" applyFont="1" applyFill="1" applyBorder="1" applyAlignment="1">
      <alignment vertical="center"/>
    </xf>
    <xf numFmtId="0" fontId="32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69" fontId="4" fillId="0" borderId="1" xfId="8" applyNumberFormat="1" applyFont="1" applyFill="1" applyBorder="1" applyAlignment="1">
      <alignment vertical="center"/>
    </xf>
    <xf numFmtId="167" fontId="6" fillId="0" borderId="0" xfId="0" applyNumberFormat="1" applyFont="1" applyFill="1" applyBorder="1" applyAlignment="1">
      <alignment vertical="center"/>
    </xf>
    <xf numFmtId="49" fontId="10" fillId="3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169" fontId="9" fillId="0" borderId="0" xfId="8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9" fillId="0" borderId="0" xfId="0" applyNumberFormat="1" applyFont="1" applyFill="1" applyBorder="1" applyAlignment="1">
      <alignment horizontal="left" vertical="center" wrapText="1" readingOrder="1"/>
    </xf>
    <xf numFmtId="170" fontId="9" fillId="0" borderId="0" xfId="0" applyNumberFormat="1" applyFont="1" applyFill="1" applyBorder="1" applyAlignment="1">
      <alignment horizontal="center" vertical="center" wrapText="1"/>
    </xf>
    <xf numFmtId="165" fontId="9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 applyProtection="1">
      <alignment vertical="center" wrapText="1"/>
    </xf>
    <xf numFmtId="168" fontId="9" fillId="0" borderId="0" xfId="0" applyNumberFormat="1" applyFont="1" applyFill="1" applyBorder="1" applyAlignment="1">
      <alignment vertical="center"/>
    </xf>
    <xf numFmtId="167" fontId="9" fillId="0" borderId="0" xfId="0" applyNumberFormat="1" applyFont="1" applyFill="1" applyBorder="1" applyAlignment="1">
      <alignment vertical="center"/>
    </xf>
    <xf numFmtId="168" fontId="3" fillId="0" borderId="1" xfId="0" quotePrefix="1" applyNumberFormat="1" applyFont="1" applyFill="1" applyBorder="1" applyAlignment="1" applyProtection="1">
      <alignment vertical="center" wrapText="1"/>
      <protection locked="0"/>
    </xf>
    <xf numFmtId="167" fontId="18" fillId="0" borderId="1" xfId="0" applyNumberFormat="1" applyFont="1" applyFill="1" applyBorder="1" applyAlignment="1">
      <alignment horizontal="right" vertical="center"/>
    </xf>
    <xf numFmtId="168" fontId="14" fillId="4" borderId="1" xfId="0" applyNumberFormat="1" applyFont="1" applyFill="1" applyBorder="1" applyAlignment="1">
      <alignment vertical="center"/>
    </xf>
    <xf numFmtId="168" fontId="14" fillId="4" borderId="1" xfId="0" applyNumberFormat="1" applyFont="1" applyFill="1" applyBorder="1" applyAlignment="1">
      <alignment horizontal="right" vertical="center"/>
    </xf>
    <xf numFmtId="168" fontId="14" fillId="5" borderId="1" xfId="0" applyNumberFormat="1" applyFont="1" applyFill="1" applyBorder="1" applyAlignment="1">
      <alignment vertical="center" wrapText="1"/>
    </xf>
    <xf numFmtId="168" fontId="14" fillId="6" borderId="1" xfId="0" applyNumberFormat="1" applyFont="1" applyFill="1" applyBorder="1" applyAlignment="1">
      <alignment vertical="center" wrapText="1"/>
    </xf>
    <xf numFmtId="168" fontId="14" fillId="4" borderId="1" xfId="0" quotePrefix="1" applyNumberFormat="1" applyFont="1" applyFill="1" applyBorder="1" applyAlignment="1" applyProtection="1">
      <alignment horizontal="right" vertical="center" wrapText="1"/>
      <protection locked="0"/>
    </xf>
    <xf numFmtId="49" fontId="15" fillId="2" borderId="1" xfId="0" applyNumberFormat="1" applyFont="1" applyFill="1" applyBorder="1" applyAlignment="1">
      <alignment vertical="center" textRotation="90" wrapText="1"/>
    </xf>
    <xf numFmtId="0" fontId="14" fillId="2" borderId="1" xfId="0" applyFont="1" applyFill="1" applyBorder="1" applyAlignment="1" applyProtection="1">
      <alignment horizontal="center" vertical="center" wrapText="1"/>
    </xf>
    <xf numFmtId="0" fontId="16" fillId="2" borderId="1" xfId="0" quotePrefix="1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left" vertical="center" wrapText="1" readingOrder="1"/>
    </xf>
    <xf numFmtId="168" fontId="10" fillId="2" borderId="1" xfId="0" applyNumberFormat="1" applyFont="1" applyFill="1" applyBorder="1" applyAlignment="1">
      <alignment horizontal="center" vertical="center" wrapText="1"/>
    </xf>
    <xf numFmtId="168" fontId="6" fillId="2" borderId="1" xfId="0" applyNumberFormat="1" applyFont="1" applyFill="1" applyBorder="1" applyAlignment="1">
      <alignment horizontal="right" vertical="center" wrapText="1"/>
    </xf>
    <xf numFmtId="0" fontId="13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 wrapText="1"/>
    </xf>
    <xf numFmtId="168" fontId="5" fillId="2" borderId="0" xfId="0" applyNumberFormat="1" applyFont="1" applyFill="1" applyBorder="1" applyAlignment="1">
      <alignment vertical="center" wrapText="1"/>
    </xf>
    <xf numFmtId="0" fontId="4" fillId="2" borderId="1" xfId="0" quotePrefix="1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right" vertical="center"/>
    </xf>
    <xf numFmtId="49" fontId="16" fillId="2" borderId="1" xfId="0" applyNumberFormat="1" applyFont="1" applyFill="1" applyBorder="1" applyAlignment="1">
      <alignment horizontal="right" vertical="center"/>
    </xf>
    <xf numFmtId="168" fontId="6" fillId="2" borderId="1" xfId="0" applyNumberFormat="1" applyFont="1" applyFill="1" applyBorder="1" applyAlignment="1">
      <alignment horizontal="right" vertical="center"/>
    </xf>
    <xf numFmtId="0" fontId="6" fillId="2" borderId="0" xfId="0" applyFont="1" applyFill="1" applyBorder="1" applyAlignment="1">
      <alignment vertical="center"/>
    </xf>
    <xf numFmtId="168" fontId="6" fillId="2" borderId="0" xfId="0" applyNumberFormat="1" applyFont="1" applyFill="1" applyBorder="1" applyAlignment="1">
      <alignment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17" fillId="2" borderId="1" xfId="0" quotePrefix="1" applyNumberFormat="1" applyFont="1" applyFill="1" applyBorder="1" applyAlignment="1">
      <alignment horizontal="center" vertical="center"/>
    </xf>
    <xf numFmtId="0" fontId="19" fillId="2" borderId="1" xfId="0" applyNumberFormat="1" applyFont="1" applyFill="1" applyBorder="1" applyAlignment="1">
      <alignment horizontal="left" vertical="center" wrapText="1" readingOrder="1"/>
    </xf>
    <xf numFmtId="165" fontId="3" fillId="2" borderId="1" xfId="0" applyNumberFormat="1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/>
    </xf>
    <xf numFmtId="0" fontId="8" fillId="2" borderId="1" xfId="0" quotePrefix="1" applyNumberFormat="1" applyFont="1" applyFill="1" applyBorder="1" applyAlignment="1">
      <alignment horizontal="right" vertical="center"/>
    </xf>
    <xf numFmtId="49" fontId="23" fillId="2" borderId="1" xfId="0" applyNumberFormat="1" applyFont="1" applyFill="1" applyBorder="1" applyAlignment="1">
      <alignment horizontal="right" vertical="center"/>
    </xf>
    <xf numFmtId="0" fontId="3" fillId="2" borderId="1" xfId="0" applyNumberFormat="1" applyFont="1" applyFill="1" applyBorder="1" applyAlignment="1">
      <alignment horizontal="left" vertical="center" wrapText="1" readingOrder="1"/>
    </xf>
    <xf numFmtId="0" fontId="8" fillId="2" borderId="1" xfId="0" applyNumberFormat="1" applyFont="1" applyFill="1" applyBorder="1" applyAlignment="1">
      <alignment horizontal="right" vertical="center"/>
    </xf>
    <xf numFmtId="49" fontId="9" fillId="2" borderId="1" xfId="0" applyNumberFormat="1" applyFont="1" applyFill="1" applyBorder="1" applyAlignment="1">
      <alignment horizontal="right" vertical="center"/>
    </xf>
    <xf numFmtId="168" fontId="20" fillId="2" borderId="1" xfId="0" applyNumberFormat="1" applyFont="1" applyFill="1" applyBorder="1" applyAlignment="1">
      <alignment horizontal="right" vertical="center"/>
    </xf>
    <xf numFmtId="168" fontId="20" fillId="2" borderId="1" xfId="0" applyNumberFormat="1" applyFont="1" applyFill="1" applyBorder="1" applyAlignment="1">
      <alignment vertical="center"/>
    </xf>
    <xf numFmtId="168" fontId="5" fillId="2" borderId="1" xfId="0" applyNumberFormat="1" applyFont="1" applyFill="1" applyBorder="1" applyAlignment="1">
      <alignment horizontal="right" vertical="center"/>
    </xf>
    <xf numFmtId="168" fontId="5" fillId="2" borderId="1" xfId="0" applyNumberFormat="1" applyFont="1" applyFill="1" applyBorder="1" applyAlignment="1">
      <alignment vertical="center"/>
    </xf>
    <xf numFmtId="168" fontId="26" fillId="2" borderId="1" xfId="0" quotePrefix="1" applyNumberFormat="1" applyFont="1" applyFill="1" applyBorder="1" applyAlignment="1" applyProtection="1">
      <alignment horizontal="right" vertical="center" wrapText="1"/>
      <protection locked="0"/>
    </xf>
    <xf numFmtId="168" fontId="26" fillId="2" borderId="1" xfId="0" quotePrefix="1" applyNumberFormat="1" applyFont="1" applyFill="1" applyBorder="1" applyAlignment="1" applyProtection="1">
      <alignment vertical="center" wrapText="1"/>
      <protection locked="0"/>
    </xf>
    <xf numFmtId="0" fontId="22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49" fontId="28" fillId="2" borderId="1" xfId="0" applyNumberFormat="1" applyFont="1" applyFill="1" applyBorder="1" applyAlignment="1">
      <alignment horizontal="right" vertical="center"/>
    </xf>
    <xf numFmtId="0" fontId="3" fillId="2" borderId="1" xfId="7" applyNumberFormat="1" applyFont="1" applyFill="1" applyBorder="1" applyAlignment="1">
      <alignment horizontal="left" vertical="center" wrapText="1" readingOrder="1"/>
    </xf>
    <xf numFmtId="49" fontId="9" fillId="2" borderId="1" xfId="0" quotePrefix="1" applyNumberFormat="1" applyFont="1" applyFill="1" applyBorder="1" applyAlignment="1">
      <alignment horizontal="right" vertical="center"/>
    </xf>
    <xf numFmtId="0" fontId="24" fillId="2" borderId="1" xfId="7" applyFont="1" applyFill="1" applyBorder="1" applyAlignment="1" applyProtection="1">
      <alignment vertical="center" wrapText="1"/>
      <protection locked="0"/>
    </xf>
    <xf numFmtId="168" fontId="14" fillId="2" borderId="1" xfId="0" applyNumberFormat="1" applyFont="1" applyFill="1" applyBorder="1" applyAlignment="1">
      <alignment horizontal="right" vertical="center"/>
    </xf>
    <xf numFmtId="168" fontId="14" fillId="2" borderId="1" xfId="0" applyNumberFormat="1" applyFont="1" applyFill="1" applyBorder="1" applyAlignment="1">
      <alignment vertical="center"/>
    </xf>
    <xf numFmtId="0" fontId="14" fillId="2" borderId="0" xfId="0" applyFont="1" applyFill="1" applyBorder="1" applyAlignment="1">
      <alignment vertical="center"/>
    </xf>
    <xf numFmtId="168" fontId="5" fillId="2" borderId="0" xfId="0" applyNumberFormat="1" applyFont="1" applyFill="1" applyBorder="1" applyAlignment="1">
      <alignment vertical="center"/>
    </xf>
    <xf numFmtId="166" fontId="17" fillId="2" borderId="1" xfId="0" applyNumberFormat="1" applyFont="1" applyFill="1" applyBorder="1" applyAlignment="1">
      <alignment horizontal="center" vertical="center"/>
    </xf>
    <xf numFmtId="166" fontId="16" fillId="2" borderId="1" xfId="0" applyNumberFormat="1" applyFont="1" applyFill="1" applyBorder="1" applyAlignment="1">
      <alignment horizontal="right" vertical="center"/>
    </xf>
    <xf numFmtId="49" fontId="8" fillId="2" borderId="1" xfId="0" applyNumberFormat="1" applyFont="1" applyFill="1" applyBorder="1" applyAlignment="1">
      <alignment horizontal="right" vertical="center"/>
    </xf>
    <xf numFmtId="165" fontId="16" fillId="2" borderId="1" xfId="0" applyNumberFormat="1" applyFont="1" applyFill="1" applyBorder="1" applyAlignment="1">
      <alignment horizontal="right" vertical="center"/>
    </xf>
    <xf numFmtId="49" fontId="17" fillId="2" borderId="1" xfId="0" applyNumberFormat="1" applyFont="1" applyFill="1" applyBorder="1" applyAlignment="1">
      <alignment horizontal="center" vertical="center"/>
    </xf>
    <xf numFmtId="165" fontId="23" fillId="2" borderId="1" xfId="0" applyNumberFormat="1" applyFont="1" applyFill="1" applyBorder="1" applyAlignment="1">
      <alignment horizontal="right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7" applyFont="1" applyFill="1" applyBorder="1" applyAlignment="1" applyProtection="1">
      <alignment vertical="center" wrapText="1"/>
      <protection locked="0"/>
    </xf>
    <xf numFmtId="49" fontId="31" fillId="2" borderId="1" xfId="0" applyNumberFormat="1" applyFont="1" applyFill="1" applyBorder="1" applyAlignment="1">
      <alignment horizontal="right" vertical="center"/>
    </xf>
    <xf numFmtId="49" fontId="3" fillId="2" borderId="1" xfId="0" applyNumberFormat="1" applyFont="1" applyFill="1" applyBorder="1" applyAlignment="1">
      <alignment horizontal="right" vertical="center"/>
    </xf>
    <xf numFmtId="0" fontId="31" fillId="2" borderId="1" xfId="0" applyNumberFormat="1" applyFont="1" applyFill="1" applyBorder="1" applyAlignment="1">
      <alignment horizontal="left" vertical="center" wrapText="1" readingOrder="1"/>
    </xf>
    <xf numFmtId="0" fontId="19" fillId="2" borderId="1" xfId="0" applyFont="1" applyFill="1" applyBorder="1" applyAlignment="1">
      <alignment horizontal="left" vertical="center" wrapText="1" readingOrder="1"/>
    </xf>
    <xf numFmtId="0" fontId="3" fillId="2" borderId="1" xfId="0" applyFont="1" applyFill="1" applyBorder="1" applyAlignment="1">
      <alignment horizontal="left" vertical="center" wrapText="1" readingOrder="1"/>
    </xf>
    <xf numFmtId="0" fontId="3" fillId="2" borderId="1" xfId="0" applyNumberFormat="1" applyFont="1" applyFill="1" applyBorder="1" applyAlignment="1">
      <alignment horizontal="center" vertical="center"/>
    </xf>
    <xf numFmtId="168" fontId="3" fillId="2" borderId="1" xfId="0" applyNumberFormat="1" applyFont="1" applyFill="1" applyBorder="1" applyAlignment="1">
      <alignment horizontal="right" vertical="center"/>
    </xf>
    <xf numFmtId="168" fontId="3" fillId="2" borderId="1" xfId="0" applyNumberFormat="1" applyFont="1" applyFill="1" applyBorder="1" applyAlignment="1">
      <alignment vertical="center"/>
    </xf>
    <xf numFmtId="0" fontId="10" fillId="2" borderId="1" xfId="0" applyFont="1" applyFill="1" applyBorder="1" applyAlignment="1" applyProtection="1">
      <alignment vertical="center" wrapText="1"/>
      <protection locked="0"/>
    </xf>
    <xf numFmtId="0" fontId="10" fillId="2" borderId="0" xfId="0" applyFont="1" applyFill="1" applyBorder="1" applyAlignment="1" applyProtection="1">
      <alignment vertical="center" wrapText="1"/>
      <protection locked="0"/>
    </xf>
    <xf numFmtId="0" fontId="10" fillId="2" borderId="2" xfId="0" applyFont="1" applyFill="1" applyBorder="1" applyAlignment="1" applyProtection="1">
      <alignment vertical="center" wrapText="1"/>
      <protection locked="0"/>
    </xf>
    <xf numFmtId="49" fontId="9" fillId="2" borderId="1" xfId="7" applyNumberFormat="1" applyFont="1" applyFill="1" applyBorder="1" applyAlignment="1">
      <alignment horizontal="right" vertical="center"/>
    </xf>
    <xf numFmtId="49" fontId="36" fillId="2" borderId="1" xfId="0" applyNumberFormat="1" applyFont="1" applyFill="1" applyBorder="1" applyAlignment="1">
      <alignment horizontal="right" vertical="center"/>
    </xf>
    <xf numFmtId="49" fontId="33" fillId="2" borderId="1" xfId="0" applyNumberFormat="1" applyFont="1" applyFill="1" applyBorder="1" applyAlignment="1">
      <alignment horizontal="right" vertical="center"/>
    </xf>
    <xf numFmtId="49" fontId="16" fillId="2" borderId="1" xfId="0" applyNumberFormat="1" applyFont="1" applyFill="1" applyBorder="1" applyAlignment="1" applyProtection="1">
      <alignment horizontal="right" vertical="center" wrapText="1"/>
      <protection locked="0"/>
    </xf>
    <xf numFmtId="49" fontId="9" fillId="2" borderId="1" xfId="0" applyNumberFormat="1" applyFont="1" applyFill="1" applyBorder="1" applyAlignment="1" applyProtection="1">
      <alignment horizontal="right" vertical="center" wrapText="1"/>
      <protection locked="0"/>
    </xf>
    <xf numFmtId="168" fontId="3" fillId="2" borderId="1" xfId="0" quotePrefix="1" applyNumberFormat="1" applyFont="1" applyFill="1" applyBorder="1" applyAlignment="1" applyProtection="1">
      <alignment horizontal="right" vertical="center" wrapText="1"/>
      <protection locked="0"/>
    </xf>
    <xf numFmtId="166" fontId="17" fillId="2" borderId="1" xfId="0" applyNumberFormat="1" applyFont="1" applyFill="1" applyBorder="1" applyAlignment="1">
      <alignment horizontal="right" vertical="center"/>
    </xf>
    <xf numFmtId="166" fontId="4" fillId="2" borderId="1" xfId="0" applyNumberFormat="1" applyFont="1" applyFill="1" applyBorder="1" applyAlignment="1">
      <alignment horizontal="center" vertical="center"/>
    </xf>
    <xf numFmtId="166" fontId="3" fillId="2" borderId="1" xfId="0" applyNumberFormat="1" applyFont="1" applyFill="1" applyBorder="1" applyAlignment="1">
      <alignment horizontal="center" vertical="center"/>
    </xf>
    <xf numFmtId="166" fontId="23" fillId="2" borderId="1" xfId="0" applyNumberFormat="1" applyFont="1" applyFill="1" applyBorder="1" applyAlignment="1">
      <alignment horizontal="right" vertical="center"/>
    </xf>
    <xf numFmtId="168" fontId="26" fillId="2" borderId="1" xfId="0" applyNumberFormat="1" applyFont="1" applyFill="1" applyBorder="1" applyAlignment="1">
      <alignment horizontal="right" vertical="center" wrapText="1"/>
    </xf>
    <xf numFmtId="168" fontId="26" fillId="2" borderId="1" xfId="0" applyNumberFormat="1" applyFont="1" applyFill="1" applyBorder="1" applyAlignment="1">
      <alignment vertical="center" wrapText="1"/>
    </xf>
    <xf numFmtId="166" fontId="9" fillId="2" borderId="1" xfId="0" applyNumberFormat="1" applyFont="1" applyFill="1" applyBorder="1" applyAlignment="1">
      <alignment horizontal="right" vertical="center"/>
    </xf>
    <xf numFmtId="0" fontId="17" fillId="2" borderId="1" xfId="0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right" vertical="center"/>
    </xf>
    <xf numFmtId="0" fontId="9" fillId="2" borderId="1" xfId="7" quotePrefix="1" applyNumberFormat="1" applyFont="1" applyFill="1" applyBorder="1" applyAlignment="1">
      <alignment horizontal="right" vertical="center"/>
    </xf>
    <xf numFmtId="166" fontId="9" fillId="2" borderId="1" xfId="0" quotePrefix="1" applyNumberFormat="1" applyFont="1" applyFill="1" applyBorder="1" applyAlignment="1">
      <alignment horizontal="right" vertical="center"/>
    </xf>
    <xf numFmtId="0" fontId="9" fillId="2" borderId="1" xfId="0" quotePrefix="1" applyNumberFormat="1" applyFont="1" applyFill="1" applyBorder="1" applyAlignment="1">
      <alignment horizontal="right" vertical="center"/>
    </xf>
    <xf numFmtId="0" fontId="17" fillId="2" borderId="1" xfId="0" quotePrefix="1" applyFont="1" applyFill="1" applyBorder="1" applyAlignment="1">
      <alignment horizontal="center" vertical="center"/>
    </xf>
    <xf numFmtId="168" fontId="6" fillId="2" borderId="1" xfId="0" applyNumberFormat="1" applyFont="1" applyFill="1" applyBorder="1" applyAlignment="1">
      <alignment vertical="center"/>
    </xf>
    <xf numFmtId="49" fontId="17" fillId="2" borderId="1" xfId="0" quotePrefix="1" applyNumberFormat="1" applyFont="1" applyFill="1" applyBorder="1" applyAlignment="1">
      <alignment horizontal="center" vertical="center"/>
    </xf>
    <xf numFmtId="49" fontId="8" fillId="2" borderId="1" xfId="0" quotePrefix="1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left" vertical="center" wrapText="1"/>
    </xf>
    <xf numFmtId="165" fontId="9" fillId="2" borderId="1" xfId="0" applyNumberFormat="1" applyFont="1" applyFill="1" applyBorder="1" applyAlignment="1">
      <alignment horizontal="right" vertical="center"/>
    </xf>
    <xf numFmtId="0" fontId="8" fillId="2" borderId="1" xfId="0" applyFont="1" applyFill="1" applyBorder="1" applyAlignment="1">
      <alignment horizontal="right" vertical="center"/>
    </xf>
    <xf numFmtId="168" fontId="14" fillId="2" borderId="1" xfId="0" quotePrefix="1" applyNumberFormat="1" applyFont="1" applyFill="1" applyBorder="1" applyAlignment="1" applyProtection="1">
      <alignment horizontal="right" vertical="center" wrapText="1"/>
      <protection locked="0"/>
    </xf>
    <xf numFmtId="168" fontId="14" fillId="2" borderId="1" xfId="0" quotePrefix="1" applyNumberFormat="1" applyFont="1" applyFill="1" applyBorder="1" applyAlignment="1" applyProtection="1">
      <alignment vertical="center" wrapText="1"/>
      <protection locked="0"/>
    </xf>
    <xf numFmtId="165" fontId="3" fillId="2" borderId="0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right" vertical="center"/>
    </xf>
    <xf numFmtId="49" fontId="9" fillId="2" borderId="0" xfId="0" applyNumberFormat="1" applyFont="1" applyFill="1" applyBorder="1" applyAlignment="1">
      <alignment horizontal="right" vertical="center"/>
    </xf>
    <xf numFmtId="0" fontId="35" fillId="2" borderId="0" xfId="0" applyFont="1" applyFill="1" applyBorder="1" applyAlignment="1" applyProtection="1">
      <alignment vertical="center" wrapText="1"/>
      <protection locked="0"/>
    </xf>
    <xf numFmtId="0" fontId="6" fillId="2" borderId="0" xfId="2" applyFont="1" applyFill="1" applyAlignment="1">
      <alignment horizontal="left" vertical="center"/>
    </xf>
    <xf numFmtId="0" fontId="6" fillId="2" borderId="0" xfId="2" applyFont="1" applyFill="1" applyAlignment="1">
      <alignment vertical="center" wrapText="1"/>
    </xf>
    <xf numFmtId="0" fontId="6" fillId="2" borderId="0" xfId="2" applyFont="1" applyFill="1" applyAlignment="1">
      <alignment vertical="center"/>
    </xf>
    <xf numFmtId="168" fontId="35" fillId="2" borderId="0" xfId="0" applyNumberFormat="1" applyFont="1" applyFill="1" applyBorder="1" applyAlignment="1" applyProtection="1">
      <alignment vertical="center" wrapText="1"/>
      <protection locked="0"/>
    </xf>
    <xf numFmtId="168" fontId="3" fillId="2" borderId="0" xfId="0" applyNumberFormat="1" applyFont="1" applyFill="1" applyBorder="1" applyAlignment="1">
      <alignment vertical="center"/>
    </xf>
    <xf numFmtId="168" fontId="6" fillId="2" borderId="0" xfId="0" applyNumberFormat="1" applyFont="1" applyFill="1" applyAlignment="1">
      <alignment horizontal="center" vertical="center" wrapText="1"/>
    </xf>
    <xf numFmtId="168" fontId="6" fillId="2" borderId="0" xfId="0" applyNumberFormat="1" applyFont="1" applyFill="1" applyAlignment="1">
      <alignment vertical="center"/>
    </xf>
    <xf numFmtId="165" fontId="9" fillId="2" borderId="0" xfId="0" applyNumberFormat="1" applyFont="1" applyFill="1" applyBorder="1" applyAlignment="1">
      <alignment horizontal="right" vertical="center"/>
    </xf>
    <xf numFmtId="0" fontId="3" fillId="2" borderId="0" xfId="0" applyFont="1" applyFill="1" applyBorder="1" applyAlignment="1">
      <alignment horizontal="left" vertical="center" wrapText="1"/>
    </xf>
    <xf numFmtId="168" fontId="3" fillId="2" borderId="0" xfId="0" applyNumberFormat="1" applyFont="1" applyFill="1" applyBorder="1" applyAlignment="1">
      <alignment horizontal="left" vertical="center" wrapText="1"/>
    </xf>
    <xf numFmtId="165" fontId="6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horizontal="right" vertical="center" wrapText="1"/>
    </xf>
  </cellXfs>
  <cellStyles count="12">
    <cellStyle name="Normal_HAVEL_6" xfId="1" xr:uid="{00000000-0005-0000-0000-000000000000}"/>
    <cellStyle name="Normal_HAVEL_8" xfId="2" xr:uid="{00000000-0005-0000-0000-000001000000}"/>
    <cellStyle name="Обычный" xfId="0" builtinId="0"/>
    <cellStyle name="Обычный 2" xfId="3" xr:uid="{00000000-0005-0000-0000-000003000000}"/>
    <cellStyle name="Обычный 2 2" xfId="4" xr:uid="{00000000-0005-0000-0000-000004000000}"/>
    <cellStyle name="Обычный 3" xfId="5" xr:uid="{00000000-0005-0000-0000-000005000000}"/>
    <cellStyle name="Процентный 2" xfId="6" xr:uid="{00000000-0005-0000-0000-000006000000}"/>
    <cellStyle name="Стиль 1" xfId="7" xr:uid="{00000000-0005-0000-0000-000007000000}"/>
    <cellStyle name="Финансовый" xfId="8" builtinId="3"/>
    <cellStyle name="Финансовый 2" xfId="9" xr:uid="{00000000-0005-0000-0000-000009000000}"/>
    <cellStyle name="Финансовый 3" xfId="10" xr:uid="{00000000-0005-0000-0000-00000A000000}"/>
    <cellStyle name="Финансовый 4" xfId="11" xr:uid="{00000000-0005-0000-0000-00000B000000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MTF\2023\PLAN%20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0.9.100.222\2021\FAU\PET%20MARMIN%202022\2022%20byuje%20planavorum\BAZA%202021-202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0.9.100.222\2021\MTF\2022\PLAN%20202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vod"/>
      <sheetName val="2023"/>
      <sheetName val="Sheet1"/>
    </sheetNames>
    <sheetDataSet>
      <sheetData sheetId="0" refreshError="1"/>
      <sheetData sheetId="1">
        <row r="6">
          <cell r="K6">
            <v>215171373.69999999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1-22"/>
      <sheetName val="hamemat"/>
      <sheetName val="SVOD bacatragir"/>
    </sheetNames>
    <sheetDataSet>
      <sheetData sheetId="0" refreshError="1">
        <row r="105">
          <cell r="E105">
            <v>30733623.899999999</v>
          </cell>
        </row>
        <row r="114">
          <cell r="E114">
            <v>11446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2"/>
      <sheetName val="svod"/>
      <sheetName val="nor cragrer 2022"/>
    </sheetNames>
    <sheetDataSet>
      <sheetData sheetId="0" refreshError="1">
        <row r="447">
          <cell r="K447" t="e">
            <v>#REF!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>
    <tabColor rgb="FF7030A0"/>
  </sheetPr>
  <dimension ref="A1:GI2810"/>
  <sheetViews>
    <sheetView showZeros="0" tabSelected="1" zoomScale="90" zoomScaleNormal="90" workbookViewId="0">
      <selection activeCell="E753" sqref="E753"/>
    </sheetView>
  </sheetViews>
  <sheetFormatPr defaultRowHeight="17.25"/>
  <cols>
    <col min="1" max="1" width="4.7109375" style="92" customWidth="1"/>
    <col min="2" max="2" width="3.7109375" style="93" customWidth="1"/>
    <col min="3" max="3" width="4.140625" style="94" customWidth="1"/>
    <col min="4" max="4" width="5.140625" style="95" customWidth="1"/>
    <col min="5" max="5" width="56.28515625" style="96" customWidth="1"/>
    <col min="6" max="6" width="8.42578125" style="96" hidden="1" customWidth="1"/>
    <col min="7" max="7" width="6.42578125" style="96" hidden="1" customWidth="1"/>
    <col min="8" max="8" width="4.7109375" style="96" hidden="1" customWidth="1"/>
    <col min="9" max="9" width="17.7109375" style="97" customWidth="1"/>
    <col min="10" max="10" width="16.7109375" style="97" customWidth="1"/>
    <col min="11" max="11" width="16.5703125" style="97" customWidth="1"/>
    <col min="12" max="12" width="21.28515625" style="4" customWidth="1"/>
    <col min="13" max="13" width="16.42578125" style="43" hidden="1" customWidth="1"/>
    <col min="14" max="14" width="17.42578125" style="43" hidden="1" customWidth="1"/>
    <col min="15" max="15" width="16.28515625" style="43" hidden="1" customWidth="1"/>
    <col min="16" max="16" width="16.85546875" style="43" hidden="1" customWidth="1"/>
    <col min="17" max="17" width="15.5703125" style="43" hidden="1" customWidth="1"/>
    <col min="18" max="18" width="11.28515625" style="162" hidden="1" customWidth="1"/>
    <col min="19" max="19" width="16" style="43" hidden="1" customWidth="1"/>
    <col min="20" max="20" width="15.5703125" style="43" hidden="1" customWidth="1"/>
    <col min="21" max="21" width="16.28515625" style="43" hidden="1" customWidth="1"/>
    <col min="22" max="22" width="3.42578125" style="44" hidden="1" customWidth="1"/>
    <col min="23" max="24" width="9.140625" style="43" hidden="1" customWidth="1"/>
    <col min="25" max="25" width="9.28515625" style="43" hidden="1" customWidth="1"/>
    <col min="26" max="26" width="2.85546875" style="43" hidden="1" customWidth="1"/>
    <col min="27" max="27" width="19.85546875" style="43" customWidth="1"/>
    <col min="28" max="28" width="11.85546875" style="43" bestFit="1" customWidth="1"/>
    <col min="29" max="30" width="9.140625" style="43" customWidth="1"/>
    <col min="31" max="31" width="11.5703125" style="43" customWidth="1"/>
    <col min="32" max="57" width="9.140625" style="43" customWidth="1"/>
    <col min="58" max="16384" width="9.140625" style="43"/>
  </cols>
  <sheetData>
    <row r="1" spans="1:191" ht="13.5" customHeight="1">
      <c r="J1" s="281" t="s">
        <v>674</v>
      </c>
      <c r="K1" s="281"/>
      <c r="L1" s="281"/>
      <c r="M1" s="98"/>
      <c r="Q1" s="99">
        <v>34435567.299999997</v>
      </c>
      <c r="R1" s="161"/>
      <c r="S1" s="99">
        <v>69802214.800000012</v>
      </c>
      <c r="T1" s="99">
        <v>101674974.59999999</v>
      </c>
      <c r="U1" s="99">
        <f>SUM('[1]2023'!$K$6)</f>
        <v>215171373.69999999</v>
      </c>
    </row>
    <row r="2" spans="1:191" ht="13.5" customHeight="1">
      <c r="J2" s="281"/>
      <c r="K2" s="281"/>
      <c r="L2" s="281"/>
      <c r="M2" s="98"/>
    </row>
    <row r="3" spans="1:191" ht="13.5" customHeight="1">
      <c r="J3" s="281"/>
      <c r="K3" s="281"/>
      <c r="L3" s="281"/>
      <c r="M3" s="98"/>
    </row>
    <row r="4" spans="1:191" ht="13.5" customHeight="1">
      <c r="J4" s="281"/>
      <c r="K4" s="281"/>
      <c r="L4" s="281"/>
      <c r="M4" s="100"/>
    </row>
    <row r="5" spans="1:191" ht="13.5" customHeight="1">
      <c r="E5" s="101"/>
      <c r="F5" s="101"/>
      <c r="G5" s="101"/>
      <c r="H5" s="101"/>
      <c r="I5" s="102"/>
      <c r="J5" s="281"/>
      <c r="K5" s="281"/>
      <c r="L5" s="281"/>
      <c r="M5" s="98"/>
      <c r="N5" s="103"/>
      <c r="O5" s="103"/>
      <c r="P5" s="103"/>
      <c r="Q5" s="103"/>
      <c r="R5" s="163"/>
      <c r="S5" s="103"/>
      <c r="T5" s="103"/>
      <c r="U5" s="103"/>
    </row>
    <row r="6" spans="1:191" ht="33" customHeight="1">
      <c r="E6" s="101"/>
      <c r="F6" s="101"/>
      <c r="G6" s="101"/>
      <c r="H6" s="101"/>
      <c r="I6" s="102"/>
      <c r="J6" s="281"/>
      <c r="K6" s="281"/>
      <c r="L6" s="281"/>
      <c r="M6" s="98"/>
      <c r="N6" s="103"/>
      <c r="O6" s="103"/>
      <c r="P6" s="103"/>
      <c r="Q6" s="103"/>
      <c r="R6" s="163"/>
      <c r="S6" s="103"/>
      <c r="T6" s="103"/>
      <c r="U6" s="103"/>
    </row>
    <row r="7" spans="1:191" ht="18" customHeight="1">
      <c r="E7" s="101"/>
      <c r="F7" s="101"/>
      <c r="G7" s="101"/>
      <c r="H7" s="101"/>
      <c r="I7" s="102"/>
      <c r="J7" s="104"/>
      <c r="K7" s="104"/>
      <c r="L7" s="147"/>
      <c r="M7" s="98"/>
      <c r="N7" s="103"/>
      <c r="O7" s="103"/>
      <c r="P7" s="103"/>
      <c r="Q7" s="103"/>
      <c r="R7" s="163"/>
      <c r="S7" s="103"/>
      <c r="T7" s="103"/>
      <c r="U7" s="103"/>
    </row>
    <row r="8" spans="1:191" s="107" customFormat="1" ht="69" customHeight="1">
      <c r="A8" s="280" t="s">
        <v>634</v>
      </c>
      <c r="B8" s="280"/>
      <c r="C8" s="280"/>
      <c r="D8" s="280"/>
      <c r="E8" s="280"/>
      <c r="F8" s="280"/>
      <c r="G8" s="280"/>
      <c r="H8" s="280"/>
      <c r="I8" s="280"/>
      <c r="J8" s="280"/>
      <c r="K8" s="280"/>
      <c r="L8" s="280"/>
      <c r="M8" s="105"/>
      <c r="N8" s="106"/>
      <c r="O8" s="106"/>
      <c r="P8" s="106"/>
      <c r="Q8" s="106"/>
      <c r="R8" s="164"/>
      <c r="S8" s="105"/>
      <c r="T8" s="105"/>
      <c r="U8" s="105"/>
      <c r="V8" s="44"/>
    </row>
    <row r="9" spans="1:191" s="111" customFormat="1" ht="20.25" customHeight="1">
      <c r="A9" s="92"/>
      <c r="B9" s="92"/>
      <c r="C9" s="92"/>
      <c r="D9" s="92"/>
      <c r="E9" s="92"/>
      <c r="F9" s="92"/>
      <c r="G9" s="92"/>
      <c r="H9" s="92"/>
      <c r="I9" s="108"/>
      <c r="J9" s="108"/>
      <c r="K9" s="108"/>
      <c r="L9" s="141">
        <f>U1-L12</f>
        <v>0</v>
      </c>
      <c r="M9" s="109"/>
      <c r="N9" s="109"/>
      <c r="O9" s="109"/>
      <c r="P9" s="109"/>
      <c r="Q9" s="92"/>
      <c r="R9" s="165"/>
      <c r="S9" s="92"/>
      <c r="T9" s="92"/>
      <c r="U9" s="92"/>
      <c r="V9" s="110"/>
    </row>
    <row r="10" spans="1:191" s="107" customFormat="1" ht="20.25">
      <c r="A10" s="112"/>
      <c r="B10" s="112"/>
      <c r="C10" s="112"/>
      <c r="D10" s="112"/>
      <c r="E10" s="112"/>
      <c r="F10" s="112"/>
      <c r="G10" s="112"/>
      <c r="H10" s="112"/>
      <c r="I10" s="113"/>
      <c r="J10" s="113"/>
      <c r="K10" s="113"/>
      <c r="L10" s="148" t="s">
        <v>666</v>
      </c>
      <c r="M10" s="112"/>
      <c r="N10" s="112"/>
      <c r="O10" s="112"/>
      <c r="P10" s="112"/>
      <c r="Q10" s="112"/>
      <c r="R10" s="165"/>
      <c r="S10" s="112"/>
      <c r="T10" s="112"/>
      <c r="U10" s="112"/>
      <c r="V10" s="44"/>
    </row>
    <row r="11" spans="1:191" s="107" customFormat="1" ht="62.25" customHeight="1">
      <c r="A11" s="176" t="s">
        <v>422</v>
      </c>
      <c r="B11" s="176" t="s">
        <v>423</v>
      </c>
      <c r="C11" s="176" t="s">
        <v>424</v>
      </c>
      <c r="D11" s="176"/>
      <c r="E11" s="177" t="s">
        <v>425</v>
      </c>
      <c r="F11" s="114"/>
      <c r="G11" s="114"/>
      <c r="H11" s="114"/>
      <c r="I11" s="180" t="s">
        <v>426</v>
      </c>
      <c r="J11" s="180" t="s">
        <v>427</v>
      </c>
      <c r="K11" s="180" t="s">
        <v>428</v>
      </c>
      <c r="L11" s="180" t="s">
        <v>430</v>
      </c>
      <c r="M11" s="115">
        <f>M12-I12</f>
        <v>0</v>
      </c>
      <c r="N11" s="115">
        <f>N12-J12</f>
        <v>0</v>
      </c>
      <c r="O11" s="115">
        <f>O12-K12</f>
        <v>0</v>
      </c>
      <c r="P11" s="115">
        <f>P12-L12</f>
        <v>0</v>
      </c>
      <c r="Q11" s="116"/>
      <c r="R11" s="166"/>
      <c r="S11" s="116"/>
      <c r="T11" s="116"/>
      <c r="U11" s="116"/>
      <c r="V11" s="44"/>
      <c r="Z11" s="117" t="s">
        <v>417</v>
      </c>
      <c r="AA11" s="182"/>
      <c r="AB11" s="182"/>
      <c r="AC11" s="182"/>
      <c r="AD11" s="182"/>
      <c r="AE11" s="182"/>
      <c r="AF11" s="182"/>
      <c r="AG11" s="182"/>
      <c r="AH11" s="182"/>
      <c r="AI11" s="182"/>
      <c r="AJ11" s="182"/>
      <c r="AK11" s="182"/>
      <c r="AL11" s="182"/>
      <c r="AM11" s="182"/>
      <c r="AN11" s="182"/>
      <c r="AO11" s="182"/>
      <c r="AP11" s="182"/>
      <c r="AQ11" s="182"/>
      <c r="AR11" s="182"/>
      <c r="AS11" s="182"/>
      <c r="AT11" s="182"/>
      <c r="AU11" s="182"/>
      <c r="AV11" s="182"/>
      <c r="AW11" s="182"/>
      <c r="AX11" s="182"/>
      <c r="AY11" s="182"/>
      <c r="AZ11" s="182"/>
      <c r="BA11" s="182"/>
      <c r="BB11" s="182"/>
      <c r="BC11" s="182"/>
      <c r="BD11" s="182"/>
      <c r="BE11" s="182"/>
      <c r="BF11" s="182"/>
      <c r="BG11" s="182"/>
      <c r="BH11" s="182"/>
      <c r="BI11" s="182"/>
      <c r="BJ11" s="182"/>
      <c r="BK11" s="182"/>
      <c r="BL11" s="182"/>
      <c r="BM11" s="182"/>
      <c r="BN11" s="182"/>
      <c r="BO11" s="182"/>
      <c r="BP11" s="182"/>
      <c r="BQ11" s="182"/>
      <c r="BR11" s="182"/>
      <c r="BS11" s="182"/>
      <c r="BT11" s="182"/>
      <c r="BU11" s="182"/>
      <c r="BV11" s="182"/>
      <c r="BW11" s="182"/>
      <c r="BX11" s="182"/>
      <c r="BY11" s="182"/>
      <c r="BZ11" s="182"/>
      <c r="CA11" s="182"/>
      <c r="CB11" s="182"/>
      <c r="CC11" s="182"/>
      <c r="CD11" s="182"/>
      <c r="CE11" s="182"/>
      <c r="CF11" s="182"/>
      <c r="CG11" s="182"/>
      <c r="CH11" s="182"/>
      <c r="CI11" s="182"/>
      <c r="CJ11" s="182"/>
      <c r="CK11" s="182"/>
      <c r="CL11" s="182"/>
      <c r="CM11" s="182"/>
      <c r="CN11" s="182"/>
      <c r="CO11" s="182"/>
      <c r="CP11" s="182"/>
      <c r="CQ11" s="182"/>
      <c r="CR11" s="182"/>
      <c r="CS11" s="182"/>
      <c r="CT11" s="182"/>
      <c r="CU11" s="182"/>
      <c r="CV11" s="182"/>
      <c r="CW11" s="182"/>
      <c r="CX11" s="182"/>
      <c r="CY11" s="182"/>
      <c r="CZ11" s="182"/>
      <c r="DA11" s="182"/>
      <c r="DB11" s="182"/>
      <c r="DC11" s="182"/>
      <c r="DD11" s="182"/>
      <c r="DE11" s="182"/>
      <c r="DF11" s="182"/>
      <c r="DG11" s="182"/>
      <c r="DH11" s="182"/>
      <c r="DI11" s="182"/>
      <c r="DJ11" s="182"/>
      <c r="DK11" s="182"/>
      <c r="DL11" s="182"/>
      <c r="DM11" s="182"/>
      <c r="DN11" s="182"/>
      <c r="DO11" s="182"/>
      <c r="DP11" s="182"/>
      <c r="DQ11" s="182"/>
      <c r="DR11" s="182"/>
      <c r="DS11" s="182"/>
      <c r="DT11" s="182"/>
      <c r="DU11" s="182"/>
      <c r="DV11" s="182"/>
      <c r="DW11" s="182"/>
      <c r="DX11" s="182"/>
      <c r="DY11" s="182"/>
      <c r="DZ11" s="182"/>
      <c r="EA11" s="182"/>
      <c r="EB11" s="182"/>
      <c r="EC11" s="182"/>
      <c r="ED11" s="182"/>
      <c r="EE11" s="182"/>
      <c r="EF11" s="182"/>
      <c r="EG11" s="182"/>
      <c r="EH11" s="182"/>
      <c r="EI11" s="182"/>
      <c r="EJ11" s="182"/>
      <c r="EK11" s="182"/>
      <c r="EL11" s="182"/>
      <c r="EM11" s="182"/>
      <c r="EN11" s="182"/>
      <c r="EO11" s="182"/>
      <c r="EP11" s="182"/>
      <c r="EQ11" s="182"/>
      <c r="ER11" s="182"/>
      <c r="ES11" s="182"/>
      <c r="ET11" s="182"/>
      <c r="EU11" s="182"/>
      <c r="EV11" s="182"/>
      <c r="EW11" s="182"/>
      <c r="EX11" s="182"/>
      <c r="EY11" s="182"/>
      <c r="EZ11" s="182"/>
      <c r="FA11" s="182"/>
      <c r="FB11" s="182"/>
      <c r="FC11" s="182"/>
      <c r="FD11" s="182"/>
      <c r="FE11" s="182"/>
      <c r="FF11" s="182"/>
      <c r="FG11" s="182"/>
      <c r="FH11" s="182"/>
      <c r="FI11" s="182"/>
      <c r="FJ11" s="182"/>
      <c r="FK11" s="182"/>
      <c r="FL11" s="182"/>
      <c r="FM11" s="182"/>
      <c r="FN11" s="182"/>
      <c r="FO11" s="182"/>
      <c r="FP11" s="182"/>
      <c r="FQ11" s="182"/>
      <c r="FR11" s="182"/>
      <c r="FS11" s="182"/>
      <c r="FT11" s="182"/>
      <c r="FU11" s="182"/>
      <c r="FV11" s="182"/>
      <c r="FW11" s="182"/>
      <c r="FX11" s="182"/>
      <c r="FY11" s="182"/>
      <c r="FZ11" s="182"/>
      <c r="GA11" s="182"/>
      <c r="GB11" s="182"/>
      <c r="GC11" s="182"/>
      <c r="GD11" s="182"/>
      <c r="GE11" s="182"/>
      <c r="GF11" s="182"/>
      <c r="GG11" s="182"/>
      <c r="GH11" s="182"/>
      <c r="GI11" s="182"/>
    </row>
    <row r="12" spans="1:191" s="6" customFormat="1" ht="39.75" customHeight="1">
      <c r="A12" s="178" t="s">
        <v>398</v>
      </c>
      <c r="B12" s="178" t="s">
        <v>398</v>
      </c>
      <c r="C12" s="178" t="s">
        <v>398</v>
      </c>
      <c r="D12" s="178" t="s">
        <v>398</v>
      </c>
      <c r="E12" s="179" t="s">
        <v>117</v>
      </c>
      <c r="F12" s="118" t="s">
        <v>633</v>
      </c>
      <c r="G12" s="118"/>
      <c r="H12" s="45" t="s">
        <v>394</v>
      </c>
      <c r="I12" s="181">
        <f t="shared" ref="I12:L31" si="0">SUMIF($G$83:$G$2695,$G12,I$83:I$2695)</f>
        <v>47615663.399999991</v>
      </c>
      <c r="J12" s="181">
        <f t="shared" si="0"/>
        <v>104713490.19999999</v>
      </c>
      <c r="K12" s="181">
        <f t="shared" si="0"/>
        <v>157592991.5</v>
      </c>
      <c r="L12" s="181">
        <f t="shared" si="0"/>
        <v>215171373.69999999</v>
      </c>
      <c r="M12" s="3">
        <f>SUM(M83,M925,M932,M1188,M1476,M1556,M1671,M1881,M2080,M2403,M2667)</f>
        <v>47615663.399999991</v>
      </c>
      <c r="N12" s="3">
        <f>SUM(N83,N925,N932,N1188,N1476,N1556,N1671,N1881,N2080,N2403,N2667)</f>
        <v>104713490.19999999</v>
      </c>
      <c r="O12" s="3">
        <f>SUM(O83,O925,O932,O1188,O1476,O1556,O1671,O1881,O2080,O2403,O2667)</f>
        <v>157592991.5</v>
      </c>
      <c r="P12" s="3">
        <f>SUM(P83,P925,P932,P1188,P1476,P1556,P1671,P1881,P2080,P2403,P2667)</f>
        <v>215171373.69999999</v>
      </c>
      <c r="Q12" s="4">
        <v>215171373.69999999</v>
      </c>
      <c r="R12" s="167"/>
      <c r="S12" s="4">
        <f>+L12-Q12</f>
        <v>0</v>
      </c>
      <c r="T12" s="4">
        <v>58547580</v>
      </c>
      <c r="U12" s="4">
        <f t="shared" ref="U12:U17" si="1">SUM(L12-T12)</f>
        <v>156623793.69999999</v>
      </c>
      <c r="V12" s="5">
        <v>1</v>
      </c>
      <c r="W12" s="6" t="s">
        <v>394</v>
      </c>
      <c r="Z12" s="6">
        <v>1</v>
      </c>
      <c r="AA12" s="183"/>
      <c r="AB12" s="184">
        <f>SUM(I13:I82)-I12</f>
        <v>-74999.999999992549</v>
      </c>
      <c r="AC12" s="184">
        <f>SUM(J13:J82)-J12</f>
        <v>0</v>
      </c>
      <c r="AD12" s="184">
        <f>SUM(K13:K82)-K12</f>
        <v>0</v>
      </c>
      <c r="AE12" s="184">
        <f>SUM(L13:L82)-L12</f>
        <v>0</v>
      </c>
      <c r="AF12" s="183"/>
      <c r="AG12" s="183"/>
      <c r="AH12" s="183"/>
      <c r="AI12" s="183"/>
      <c r="AJ12" s="183"/>
      <c r="AK12" s="183"/>
      <c r="AL12" s="183"/>
      <c r="AM12" s="183"/>
      <c r="AN12" s="183"/>
      <c r="AO12" s="183"/>
      <c r="AP12" s="183"/>
      <c r="AQ12" s="183"/>
      <c r="AR12" s="183"/>
      <c r="AS12" s="183"/>
      <c r="AT12" s="183"/>
      <c r="AU12" s="183"/>
      <c r="AV12" s="183"/>
      <c r="AW12" s="183"/>
      <c r="AX12" s="183"/>
      <c r="AY12" s="183"/>
      <c r="AZ12" s="183"/>
      <c r="BA12" s="183"/>
      <c r="BB12" s="183"/>
      <c r="BC12" s="183"/>
      <c r="BD12" s="183"/>
      <c r="BE12" s="183"/>
      <c r="BF12" s="183"/>
      <c r="BG12" s="183"/>
      <c r="BH12" s="183"/>
      <c r="BI12" s="183"/>
      <c r="BJ12" s="183"/>
      <c r="BK12" s="183"/>
      <c r="BL12" s="183"/>
      <c r="BM12" s="183"/>
      <c r="BN12" s="183"/>
      <c r="BO12" s="183"/>
      <c r="BP12" s="183"/>
      <c r="BQ12" s="183"/>
      <c r="BR12" s="183"/>
      <c r="BS12" s="183"/>
      <c r="BT12" s="183"/>
      <c r="BU12" s="183"/>
      <c r="BV12" s="183"/>
      <c r="BW12" s="183"/>
      <c r="BX12" s="183"/>
      <c r="BY12" s="183"/>
      <c r="BZ12" s="183"/>
      <c r="CA12" s="183"/>
      <c r="CB12" s="183"/>
      <c r="CC12" s="183"/>
      <c r="CD12" s="183"/>
      <c r="CE12" s="183"/>
      <c r="CF12" s="183"/>
      <c r="CG12" s="183"/>
      <c r="CH12" s="183"/>
      <c r="CI12" s="183"/>
      <c r="CJ12" s="183"/>
      <c r="CK12" s="183"/>
      <c r="CL12" s="183"/>
      <c r="CM12" s="183"/>
      <c r="CN12" s="183"/>
      <c r="CO12" s="183"/>
      <c r="CP12" s="183"/>
      <c r="CQ12" s="183"/>
      <c r="CR12" s="183"/>
      <c r="CS12" s="183"/>
      <c r="CT12" s="183"/>
      <c r="CU12" s="183"/>
      <c r="CV12" s="183"/>
      <c r="CW12" s="183"/>
      <c r="CX12" s="183"/>
      <c r="CY12" s="183"/>
      <c r="CZ12" s="183"/>
      <c r="DA12" s="183"/>
      <c r="DB12" s="183"/>
      <c r="DC12" s="183"/>
      <c r="DD12" s="183"/>
      <c r="DE12" s="183"/>
      <c r="DF12" s="183"/>
      <c r="DG12" s="183"/>
      <c r="DH12" s="183"/>
      <c r="DI12" s="183"/>
      <c r="DJ12" s="183"/>
      <c r="DK12" s="183"/>
      <c r="DL12" s="183"/>
      <c r="DM12" s="183"/>
      <c r="DN12" s="183"/>
      <c r="DO12" s="183"/>
      <c r="DP12" s="183"/>
      <c r="DQ12" s="183"/>
      <c r="DR12" s="183"/>
      <c r="DS12" s="183"/>
      <c r="DT12" s="183"/>
      <c r="DU12" s="183"/>
      <c r="DV12" s="183"/>
      <c r="DW12" s="183"/>
      <c r="DX12" s="183"/>
      <c r="DY12" s="183"/>
      <c r="DZ12" s="183"/>
      <c r="EA12" s="183"/>
      <c r="EB12" s="183"/>
      <c r="EC12" s="183"/>
      <c r="ED12" s="183"/>
      <c r="EE12" s="183"/>
      <c r="EF12" s="183"/>
      <c r="EG12" s="183"/>
      <c r="EH12" s="183"/>
      <c r="EI12" s="183"/>
      <c r="EJ12" s="183"/>
      <c r="EK12" s="183"/>
      <c r="EL12" s="183"/>
      <c r="EM12" s="183"/>
      <c r="EN12" s="183"/>
      <c r="EO12" s="183"/>
      <c r="EP12" s="183"/>
      <c r="EQ12" s="183"/>
      <c r="ER12" s="183"/>
      <c r="ES12" s="183"/>
      <c r="ET12" s="183"/>
      <c r="EU12" s="183"/>
      <c r="EV12" s="183"/>
      <c r="EW12" s="183"/>
      <c r="EX12" s="183"/>
      <c r="EY12" s="183"/>
      <c r="EZ12" s="183"/>
      <c r="FA12" s="183"/>
      <c r="FB12" s="183"/>
      <c r="FC12" s="183"/>
      <c r="FD12" s="183"/>
      <c r="FE12" s="183"/>
      <c r="FF12" s="183"/>
      <c r="FG12" s="183"/>
      <c r="FH12" s="183"/>
      <c r="FI12" s="183"/>
      <c r="FJ12" s="183"/>
      <c r="FK12" s="183"/>
      <c r="FL12" s="183"/>
      <c r="FM12" s="183"/>
      <c r="FN12" s="183"/>
      <c r="FO12" s="183"/>
      <c r="FP12" s="183"/>
      <c r="FQ12" s="183"/>
      <c r="FR12" s="183"/>
      <c r="FS12" s="183"/>
      <c r="FT12" s="183"/>
      <c r="FU12" s="183"/>
      <c r="FV12" s="183"/>
      <c r="FW12" s="183"/>
      <c r="FX12" s="183"/>
      <c r="FY12" s="183"/>
      <c r="FZ12" s="183"/>
      <c r="GA12" s="183"/>
      <c r="GB12" s="183"/>
      <c r="GC12" s="183"/>
      <c r="GD12" s="183"/>
      <c r="GE12" s="183"/>
      <c r="GF12" s="183"/>
      <c r="GG12" s="183"/>
      <c r="GH12" s="183"/>
      <c r="GI12" s="183"/>
    </row>
    <row r="13" spans="1:191" s="6" customFormat="1" hidden="1">
      <c r="A13" s="46"/>
      <c r="B13" s="47"/>
      <c r="C13" s="48"/>
      <c r="D13" s="49"/>
      <c r="E13" s="16" t="s">
        <v>431</v>
      </c>
      <c r="F13" s="10" t="s">
        <v>628</v>
      </c>
      <c r="G13" s="10">
        <v>4111</v>
      </c>
      <c r="H13" s="45"/>
      <c r="I13" s="7">
        <f t="shared" si="0"/>
        <v>3002462.7999999993</v>
      </c>
      <c r="J13" s="7">
        <f t="shared" si="0"/>
        <v>7548051.3999999994</v>
      </c>
      <c r="K13" s="7">
        <f t="shared" si="0"/>
        <v>12065752.6</v>
      </c>
      <c r="L13" s="7">
        <f t="shared" si="0"/>
        <v>17927660.100000001</v>
      </c>
      <c r="M13" s="142">
        <f t="shared" ref="M13:M26" si="2">ROUND(I13/L13*100,1)</f>
        <v>16.7</v>
      </c>
      <c r="N13" s="142">
        <f t="shared" ref="N13:N26" si="3">ROUND(J13/L13*100,1)</f>
        <v>42.1</v>
      </c>
      <c r="O13" s="142">
        <f t="shared" ref="O13:O26" si="4">ROUND(K13/L13*100,1)</f>
        <v>67.3</v>
      </c>
      <c r="P13" s="4"/>
      <c r="Q13" s="4">
        <f>+Q12-L12</f>
        <v>0</v>
      </c>
      <c r="R13" s="167"/>
      <c r="S13" s="4"/>
      <c r="T13" s="4"/>
      <c r="U13" s="4">
        <f t="shared" si="1"/>
        <v>17927660.100000001</v>
      </c>
      <c r="V13" s="5"/>
    </row>
    <row r="14" spans="1:191" s="6" customFormat="1" ht="27" hidden="1">
      <c r="A14" s="46"/>
      <c r="B14" s="47"/>
      <c r="C14" s="48"/>
      <c r="D14" s="49"/>
      <c r="E14" s="16" t="s">
        <v>432</v>
      </c>
      <c r="F14" s="10">
        <v>4112</v>
      </c>
      <c r="G14" s="10">
        <v>4112</v>
      </c>
      <c r="H14" s="45"/>
      <c r="I14" s="7">
        <f t="shared" si="0"/>
        <v>74725</v>
      </c>
      <c r="J14" s="7">
        <f t="shared" si="0"/>
        <v>479959.39999999997</v>
      </c>
      <c r="K14" s="7">
        <f t="shared" si="0"/>
        <v>910085.29999999993</v>
      </c>
      <c r="L14" s="7">
        <f t="shared" si="0"/>
        <v>1669612.9999999993</v>
      </c>
      <c r="M14" s="41">
        <f t="shared" si="2"/>
        <v>4.5</v>
      </c>
      <c r="N14" s="41">
        <f t="shared" si="3"/>
        <v>28.7</v>
      </c>
      <c r="O14" s="41">
        <f t="shared" si="4"/>
        <v>54.5</v>
      </c>
      <c r="P14" s="4"/>
      <c r="Q14" s="4"/>
      <c r="R14" s="167"/>
      <c r="S14" s="4"/>
      <c r="T14" s="4"/>
      <c r="U14" s="4">
        <f t="shared" si="1"/>
        <v>1669612.9999999993</v>
      </c>
      <c r="V14" s="5"/>
    </row>
    <row r="15" spans="1:191" s="6" customFormat="1" ht="27" hidden="1">
      <c r="A15" s="46"/>
      <c r="B15" s="47"/>
      <c r="C15" s="48"/>
      <c r="D15" s="49"/>
      <c r="E15" s="16" t="s">
        <v>433</v>
      </c>
      <c r="F15" s="10">
        <v>4113</v>
      </c>
      <c r="G15" s="10">
        <v>4113</v>
      </c>
      <c r="H15" s="45"/>
      <c r="I15" s="7">
        <f t="shared" si="0"/>
        <v>269472.40000000002</v>
      </c>
      <c r="J15" s="7">
        <f t="shared" si="0"/>
        <v>269472.40000000002</v>
      </c>
      <c r="K15" s="7">
        <f t="shared" si="0"/>
        <v>538179.39999999991</v>
      </c>
      <c r="L15" s="7">
        <f t="shared" si="0"/>
        <v>541627.19999999995</v>
      </c>
      <c r="M15" s="41">
        <f t="shared" si="2"/>
        <v>49.8</v>
      </c>
      <c r="N15" s="41">
        <f t="shared" si="3"/>
        <v>49.8</v>
      </c>
      <c r="O15" s="41">
        <f t="shared" si="4"/>
        <v>99.4</v>
      </c>
      <c r="P15" s="4"/>
      <c r="Q15" s="4"/>
      <c r="R15" s="167"/>
      <c r="S15" s="4"/>
      <c r="T15" s="4"/>
      <c r="U15" s="4">
        <f t="shared" si="1"/>
        <v>541627.19999999995</v>
      </c>
      <c r="V15" s="5"/>
    </row>
    <row r="16" spans="1:191" s="6" customFormat="1" ht="27.75" hidden="1" customHeight="1">
      <c r="A16" s="46"/>
      <c r="B16" s="47"/>
      <c r="C16" s="48"/>
      <c r="D16" s="49"/>
      <c r="E16" s="16" t="s">
        <v>632</v>
      </c>
      <c r="F16" s="10">
        <v>4114</v>
      </c>
      <c r="G16" s="10">
        <v>4114</v>
      </c>
      <c r="H16" s="45"/>
      <c r="I16" s="7">
        <f t="shared" si="0"/>
        <v>71987</v>
      </c>
      <c r="J16" s="7">
        <f t="shared" si="0"/>
        <v>158975</v>
      </c>
      <c r="K16" s="7">
        <f t="shared" si="0"/>
        <v>245962</v>
      </c>
      <c r="L16" s="7">
        <f t="shared" si="0"/>
        <v>342949</v>
      </c>
      <c r="M16" s="41">
        <f t="shared" si="2"/>
        <v>21</v>
      </c>
      <c r="N16" s="41">
        <f t="shared" si="3"/>
        <v>46.4</v>
      </c>
      <c r="O16" s="41">
        <f t="shared" si="4"/>
        <v>71.7</v>
      </c>
      <c r="P16" s="4"/>
      <c r="Q16" s="4"/>
      <c r="R16" s="167"/>
      <c r="S16" s="4"/>
      <c r="T16" s="4"/>
      <c r="U16" s="4">
        <f t="shared" si="1"/>
        <v>342949</v>
      </c>
      <c r="V16" s="5"/>
    </row>
    <row r="17" spans="1:22" s="6" customFormat="1" hidden="1">
      <c r="A17" s="46"/>
      <c r="B17" s="47"/>
      <c r="C17" s="48"/>
      <c r="D17" s="49"/>
      <c r="E17" s="16" t="s">
        <v>436</v>
      </c>
      <c r="F17" s="10">
        <v>4115</v>
      </c>
      <c r="G17" s="10">
        <v>4115</v>
      </c>
      <c r="H17" s="45"/>
      <c r="I17" s="7">
        <f t="shared" si="0"/>
        <v>17248.5</v>
      </c>
      <c r="J17" s="7">
        <f t="shared" si="0"/>
        <v>39598.9</v>
      </c>
      <c r="K17" s="7">
        <f t="shared" si="0"/>
        <v>59915</v>
      </c>
      <c r="L17" s="7">
        <f t="shared" si="0"/>
        <v>77966.3</v>
      </c>
      <c r="M17" s="41">
        <f t="shared" si="2"/>
        <v>22.1</v>
      </c>
      <c r="N17" s="41">
        <f t="shared" si="3"/>
        <v>50.8</v>
      </c>
      <c r="O17" s="41">
        <f t="shared" si="4"/>
        <v>76.8</v>
      </c>
      <c r="P17" s="4"/>
      <c r="Q17" s="4"/>
      <c r="R17" s="167"/>
      <c r="S17" s="4"/>
      <c r="T17" s="4"/>
      <c r="U17" s="4">
        <f t="shared" si="1"/>
        <v>77966.3</v>
      </c>
      <c r="V17" s="5"/>
    </row>
    <row r="18" spans="1:22" s="6" customFormat="1" hidden="1">
      <c r="A18" s="46"/>
      <c r="B18" s="47"/>
      <c r="C18" s="48"/>
      <c r="D18" s="49"/>
      <c r="E18" s="16" t="s">
        <v>660</v>
      </c>
      <c r="F18" s="10" t="s">
        <v>652</v>
      </c>
      <c r="G18" s="10" t="s">
        <v>652</v>
      </c>
      <c r="H18" s="45"/>
      <c r="I18" s="7">
        <f t="shared" si="0"/>
        <v>12</v>
      </c>
      <c r="J18" s="7">
        <f t="shared" si="0"/>
        <v>12</v>
      </c>
      <c r="K18" s="7">
        <f t="shared" si="0"/>
        <v>12</v>
      </c>
      <c r="L18" s="7">
        <f t="shared" si="0"/>
        <v>36</v>
      </c>
      <c r="M18" s="41"/>
      <c r="N18" s="41"/>
      <c r="O18" s="41"/>
      <c r="P18" s="4"/>
      <c r="Q18" s="4"/>
      <c r="R18" s="167"/>
      <c r="S18" s="159"/>
      <c r="T18" s="4"/>
      <c r="U18" s="4"/>
      <c r="V18" s="5"/>
    </row>
    <row r="19" spans="1:22" s="6" customFormat="1" hidden="1">
      <c r="A19" s="46"/>
      <c r="B19" s="47"/>
      <c r="C19" s="48"/>
      <c r="D19" s="49"/>
      <c r="E19" s="16" t="s">
        <v>437</v>
      </c>
      <c r="F19" s="10">
        <v>4212</v>
      </c>
      <c r="G19" s="10">
        <v>4212</v>
      </c>
      <c r="H19" s="45"/>
      <c r="I19" s="7">
        <f t="shared" si="0"/>
        <v>123385.5</v>
      </c>
      <c r="J19" s="7">
        <f t="shared" si="0"/>
        <v>184074.90000000002</v>
      </c>
      <c r="K19" s="7">
        <f t="shared" si="0"/>
        <v>240981.90000000002</v>
      </c>
      <c r="L19" s="7">
        <f t="shared" si="0"/>
        <v>360816.80000000005</v>
      </c>
      <c r="M19" s="41">
        <f t="shared" si="2"/>
        <v>34.200000000000003</v>
      </c>
      <c r="N19" s="41">
        <f t="shared" si="3"/>
        <v>51</v>
      </c>
      <c r="O19" s="41">
        <f t="shared" si="4"/>
        <v>66.8</v>
      </c>
      <c r="P19" s="4"/>
      <c r="Q19" s="4"/>
      <c r="R19" s="167"/>
      <c r="S19" s="4"/>
      <c r="T19" s="4"/>
      <c r="U19" s="4">
        <f>SUM(L19-T19)</f>
        <v>360816.80000000005</v>
      </c>
      <c r="V19" s="5"/>
    </row>
    <row r="20" spans="1:22" s="6" customFormat="1" hidden="1">
      <c r="A20" s="46"/>
      <c r="B20" s="47"/>
      <c r="C20" s="48"/>
      <c r="D20" s="49"/>
      <c r="E20" s="9" t="s">
        <v>438</v>
      </c>
      <c r="F20" s="10">
        <v>4213</v>
      </c>
      <c r="G20" s="10">
        <v>4213</v>
      </c>
      <c r="H20" s="45"/>
      <c r="I20" s="7">
        <f t="shared" si="0"/>
        <v>4159</v>
      </c>
      <c r="J20" s="7">
        <f t="shared" si="0"/>
        <v>7671.7</v>
      </c>
      <c r="K20" s="7">
        <f t="shared" si="0"/>
        <v>11609.199999999999</v>
      </c>
      <c r="L20" s="7">
        <f t="shared" si="0"/>
        <v>16081.100000000002</v>
      </c>
      <c r="M20" s="41">
        <f t="shared" si="2"/>
        <v>25.9</v>
      </c>
      <c r="N20" s="41">
        <f t="shared" si="3"/>
        <v>47.7</v>
      </c>
      <c r="O20" s="41">
        <f t="shared" si="4"/>
        <v>72.2</v>
      </c>
      <c r="P20" s="4"/>
      <c r="Q20" s="4"/>
      <c r="R20" s="167"/>
      <c r="S20" s="4"/>
      <c r="T20" s="4"/>
      <c r="U20" s="4">
        <f>SUM(L20-T20)</f>
        <v>16081.100000000002</v>
      </c>
      <c r="V20" s="5"/>
    </row>
    <row r="21" spans="1:22" s="6" customFormat="1" hidden="1">
      <c r="A21" s="46"/>
      <c r="B21" s="47"/>
      <c r="C21" s="48"/>
      <c r="D21" s="49"/>
      <c r="E21" s="9" t="s">
        <v>439</v>
      </c>
      <c r="F21" s="10">
        <v>4214</v>
      </c>
      <c r="G21" s="10">
        <v>4214</v>
      </c>
      <c r="H21" s="45"/>
      <c r="I21" s="7">
        <f t="shared" si="0"/>
        <v>143922.9</v>
      </c>
      <c r="J21" s="7">
        <f t="shared" si="0"/>
        <v>269285.69999999995</v>
      </c>
      <c r="K21" s="7">
        <f t="shared" si="0"/>
        <v>419472.1</v>
      </c>
      <c r="L21" s="7">
        <f t="shared" si="0"/>
        <v>573695.29999999993</v>
      </c>
      <c r="M21" s="41">
        <f t="shared" si="2"/>
        <v>25.1</v>
      </c>
      <c r="N21" s="41">
        <f t="shared" si="3"/>
        <v>46.9</v>
      </c>
      <c r="O21" s="41">
        <f t="shared" si="4"/>
        <v>73.099999999999994</v>
      </c>
      <c r="P21" s="4"/>
      <c r="Q21" s="4"/>
      <c r="R21" s="167"/>
      <c r="S21" s="4"/>
      <c r="T21" s="4"/>
      <c r="U21" s="4">
        <f>SUM(L21-T21)</f>
        <v>573695.29999999993</v>
      </c>
      <c r="V21" s="5"/>
    </row>
    <row r="22" spans="1:22" s="6" customFormat="1" ht="19.5" hidden="1" customHeight="1">
      <c r="A22" s="46"/>
      <c r="B22" s="47"/>
      <c r="C22" s="48"/>
      <c r="D22" s="49"/>
      <c r="E22" s="9" t="s">
        <v>440</v>
      </c>
      <c r="F22" s="10" t="s">
        <v>415</v>
      </c>
      <c r="G22" s="10" t="s">
        <v>415</v>
      </c>
      <c r="H22" s="45"/>
      <c r="I22" s="7">
        <f t="shared" si="0"/>
        <v>8001.3</v>
      </c>
      <c r="J22" s="7">
        <f t="shared" si="0"/>
        <v>9604.5</v>
      </c>
      <c r="K22" s="7">
        <f t="shared" si="0"/>
        <v>11411.599999999999</v>
      </c>
      <c r="L22" s="7">
        <f t="shared" si="0"/>
        <v>13578.8</v>
      </c>
      <c r="M22" s="41">
        <f t="shared" si="2"/>
        <v>58.9</v>
      </c>
      <c r="N22" s="41">
        <f t="shared" si="3"/>
        <v>70.7</v>
      </c>
      <c r="O22" s="41">
        <f t="shared" si="4"/>
        <v>84</v>
      </c>
      <c r="P22" s="4"/>
      <c r="Q22" s="4"/>
      <c r="R22" s="167"/>
      <c r="S22" s="4"/>
      <c r="T22" s="4"/>
      <c r="U22" s="4"/>
      <c r="V22" s="5"/>
    </row>
    <row r="23" spans="1:22" s="6" customFormat="1" hidden="1">
      <c r="A23" s="46"/>
      <c r="B23" s="47"/>
      <c r="C23" s="48"/>
      <c r="D23" s="49"/>
      <c r="E23" s="16" t="s">
        <v>441</v>
      </c>
      <c r="F23" s="10">
        <v>4216</v>
      </c>
      <c r="G23" s="10">
        <v>4216</v>
      </c>
      <c r="H23" s="45"/>
      <c r="I23" s="7">
        <f t="shared" si="0"/>
        <v>19794.900000000001</v>
      </c>
      <c r="J23" s="7">
        <f t="shared" si="0"/>
        <v>47707.6</v>
      </c>
      <c r="K23" s="7">
        <f t="shared" si="0"/>
        <v>73617.799999999988</v>
      </c>
      <c r="L23" s="7">
        <f t="shared" si="0"/>
        <v>104643.2</v>
      </c>
      <c r="M23" s="41">
        <f t="shared" si="2"/>
        <v>18.899999999999999</v>
      </c>
      <c r="N23" s="41">
        <f t="shared" si="3"/>
        <v>45.6</v>
      </c>
      <c r="O23" s="41">
        <f t="shared" si="4"/>
        <v>70.400000000000006</v>
      </c>
      <c r="P23" s="4"/>
      <c r="Q23" s="4"/>
      <c r="R23" s="167"/>
      <c r="S23" s="4"/>
      <c r="T23" s="4"/>
      <c r="U23" s="4">
        <f>SUM(L23-T23)</f>
        <v>104643.2</v>
      </c>
      <c r="V23" s="5"/>
    </row>
    <row r="24" spans="1:22" s="6" customFormat="1" hidden="1">
      <c r="A24" s="46"/>
      <c r="B24" s="47"/>
      <c r="C24" s="48"/>
      <c r="D24" s="49"/>
      <c r="E24" s="16" t="s">
        <v>442</v>
      </c>
      <c r="F24" s="10">
        <v>4217</v>
      </c>
      <c r="G24" s="10">
        <v>4217</v>
      </c>
      <c r="H24" s="45"/>
      <c r="I24" s="7">
        <f t="shared" si="0"/>
        <v>0</v>
      </c>
      <c r="J24" s="7">
        <f t="shared" si="0"/>
        <v>0</v>
      </c>
      <c r="K24" s="7">
        <f t="shared" si="0"/>
        <v>0</v>
      </c>
      <c r="L24" s="7">
        <f t="shared" si="0"/>
        <v>0</v>
      </c>
      <c r="M24" s="41" t="e">
        <f t="shared" si="2"/>
        <v>#DIV/0!</v>
      </c>
      <c r="N24" s="41" t="e">
        <f t="shared" si="3"/>
        <v>#DIV/0!</v>
      </c>
      <c r="O24" s="41" t="e">
        <f t="shared" si="4"/>
        <v>#DIV/0!</v>
      </c>
      <c r="P24" s="4"/>
      <c r="Q24" s="4"/>
      <c r="R24" s="167"/>
      <c r="S24" s="4"/>
      <c r="T24" s="4"/>
      <c r="U24" s="4">
        <f>SUM(L24-T24)</f>
        <v>0</v>
      </c>
      <c r="V24" s="5"/>
    </row>
    <row r="25" spans="1:22" s="6" customFormat="1" hidden="1">
      <c r="A25" s="46"/>
      <c r="B25" s="47"/>
      <c r="C25" s="48"/>
      <c r="D25" s="49"/>
      <c r="E25" s="16" t="s">
        <v>443</v>
      </c>
      <c r="F25" s="10">
        <v>4221</v>
      </c>
      <c r="G25" s="10">
        <v>4221</v>
      </c>
      <c r="H25" s="45"/>
      <c r="I25" s="7">
        <f t="shared" si="0"/>
        <v>66492.5</v>
      </c>
      <c r="J25" s="7">
        <f t="shared" si="0"/>
        <v>175618.59999999998</v>
      </c>
      <c r="K25" s="7">
        <f t="shared" si="0"/>
        <v>271525.7</v>
      </c>
      <c r="L25" s="7">
        <f t="shared" si="0"/>
        <v>348227</v>
      </c>
      <c r="M25" s="41">
        <f t="shared" si="2"/>
        <v>19.100000000000001</v>
      </c>
      <c r="N25" s="41">
        <f t="shared" si="3"/>
        <v>50.4</v>
      </c>
      <c r="O25" s="41">
        <f t="shared" si="4"/>
        <v>78</v>
      </c>
      <c r="P25" s="4"/>
      <c r="Q25" s="4"/>
      <c r="R25" s="167"/>
      <c r="S25" s="4"/>
      <c r="T25" s="4"/>
      <c r="U25" s="4">
        <f>SUM(L25-T25)</f>
        <v>348227</v>
      </c>
      <c r="V25" s="5"/>
    </row>
    <row r="26" spans="1:22" s="6" customFormat="1" hidden="1">
      <c r="A26" s="46"/>
      <c r="B26" s="47"/>
      <c r="C26" s="48"/>
      <c r="D26" s="49"/>
      <c r="E26" s="16" t="s">
        <v>444</v>
      </c>
      <c r="F26" s="10">
        <v>4222</v>
      </c>
      <c r="G26" s="10">
        <v>4222</v>
      </c>
      <c r="H26" s="45"/>
      <c r="I26" s="7">
        <f t="shared" si="0"/>
        <v>15594</v>
      </c>
      <c r="J26" s="7">
        <f t="shared" si="0"/>
        <v>33154</v>
      </c>
      <c r="K26" s="7">
        <f t="shared" si="0"/>
        <v>48329.599999999999</v>
      </c>
      <c r="L26" s="7">
        <f t="shared" si="0"/>
        <v>63400</v>
      </c>
      <c r="M26" s="41">
        <f t="shared" si="2"/>
        <v>24.6</v>
      </c>
      <c r="N26" s="41">
        <f t="shared" si="3"/>
        <v>52.3</v>
      </c>
      <c r="O26" s="41">
        <f t="shared" si="4"/>
        <v>76.2</v>
      </c>
      <c r="P26" s="4"/>
      <c r="Q26" s="4"/>
      <c r="R26" s="167"/>
      <c r="S26" s="4"/>
      <c r="T26" s="4"/>
      <c r="U26" s="4">
        <f>SUM(L26-T26)</f>
        <v>63400</v>
      </c>
      <c r="V26" s="5"/>
    </row>
    <row r="27" spans="1:22" s="6" customFormat="1" hidden="1">
      <c r="A27" s="46"/>
      <c r="B27" s="47"/>
      <c r="C27" s="48"/>
      <c r="D27" s="49"/>
      <c r="E27" s="16" t="s">
        <v>435</v>
      </c>
      <c r="F27" s="10" t="s">
        <v>434</v>
      </c>
      <c r="G27" s="10" t="s">
        <v>434</v>
      </c>
      <c r="H27" s="45"/>
      <c r="I27" s="7">
        <f t="shared" si="0"/>
        <v>0</v>
      </c>
      <c r="J27" s="7">
        <f t="shared" si="0"/>
        <v>0</v>
      </c>
      <c r="K27" s="7">
        <f t="shared" si="0"/>
        <v>0</v>
      </c>
      <c r="L27" s="7">
        <f t="shared" si="0"/>
        <v>0</v>
      </c>
      <c r="M27" s="41"/>
      <c r="N27" s="41"/>
      <c r="O27" s="41"/>
      <c r="P27" s="4"/>
      <c r="Q27" s="4"/>
      <c r="R27" s="167"/>
      <c r="S27" s="4"/>
      <c r="T27" s="4"/>
      <c r="U27" s="4"/>
      <c r="V27" s="5"/>
    </row>
    <row r="28" spans="1:22" s="6" customFormat="1" hidden="1">
      <c r="A28" s="46"/>
      <c r="B28" s="47"/>
      <c r="C28" s="48"/>
      <c r="D28" s="49"/>
      <c r="E28" s="16" t="s">
        <v>456</v>
      </c>
      <c r="F28" s="10">
        <v>4231</v>
      </c>
      <c r="G28" s="10">
        <v>4231</v>
      </c>
      <c r="H28" s="45"/>
      <c r="I28" s="7">
        <f t="shared" si="0"/>
        <v>4048.4</v>
      </c>
      <c r="J28" s="7">
        <f t="shared" si="0"/>
        <v>9706</v>
      </c>
      <c r="K28" s="7">
        <f t="shared" si="0"/>
        <v>14251.7</v>
      </c>
      <c r="L28" s="7">
        <f t="shared" si="0"/>
        <v>18132.3</v>
      </c>
      <c r="M28" s="41">
        <f t="shared" ref="M28:M39" si="5">ROUND(I28/L28*100,1)</f>
        <v>22.3</v>
      </c>
      <c r="N28" s="41">
        <f t="shared" ref="N28:N39" si="6">ROUND(J28/L28*100,1)</f>
        <v>53.5</v>
      </c>
      <c r="O28" s="41">
        <f t="shared" ref="O28:O39" si="7">ROUND(K28/L28*100,1)</f>
        <v>78.599999999999994</v>
      </c>
      <c r="P28" s="4"/>
      <c r="Q28" s="4"/>
      <c r="R28" s="167"/>
      <c r="S28" s="4"/>
      <c r="T28" s="4"/>
      <c r="U28" s="4">
        <f t="shared" ref="U28:U39" si="8">SUM(L28-T28)</f>
        <v>18132.3</v>
      </c>
      <c r="V28" s="5"/>
    </row>
    <row r="29" spans="1:22" s="6" customFormat="1" hidden="1">
      <c r="A29" s="46"/>
      <c r="B29" s="47"/>
      <c r="C29" s="48"/>
      <c r="D29" s="49"/>
      <c r="E29" s="16" t="s">
        <v>457</v>
      </c>
      <c r="F29" s="10">
        <v>4232</v>
      </c>
      <c r="G29" s="10">
        <v>4232</v>
      </c>
      <c r="H29" s="45"/>
      <c r="I29" s="7">
        <f t="shared" si="0"/>
        <v>22100.800000000003</v>
      </c>
      <c r="J29" s="7">
        <f t="shared" si="0"/>
        <v>44263.6</v>
      </c>
      <c r="K29" s="7">
        <f t="shared" si="0"/>
        <v>66125</v>
      </c>
      <c r="L29" s="7">
        <f t="shared" si="0"/>
        <v>92003.4</v>
      </c>
      <c r="M29" s="41">
        <f t="shared" si="5"/>
        <v>24</v>
      </c>
      <c r="N29" s="41">
        <f t="shared" si="6"/>
        <v>48.1</v>
      </c>
      <c r="O29" s="41">
        <f t="shared" si="7"/>
        <v>71.900000000000006</v>
      </c>
      <c r="P29" s="4"/>
      <c r="Q29" s="4"/>
      <c r="R29" s="167"/>
      <c r="S29" s="4"/>
      <c r="T29" s="4"/>
      <c r="U29" s="4">
        <f t="shared" si="8"/>
        <v>92003.4</v>
      </c>
      <c r="V29" s="5"/>
    </row>
    <row r="30" spans="1:22" s="6" customFormat="1" ht="24" hidden="1" customHeight="1">
      <c r="A30" s="46"/>
      <c r="B30" s="47"/>
      <c r="C30" s="48"/>
      <c r="D30" s="49"/>
      <c r="E30" s="9" t="s">
        <v>458</v>
      </c>
      <c r="F30" s="10" t="s">
        <v>276</v>
      </c>
      <c r="G30" s="10" t="s">
        <v>276</v>
      </c>
      <c r="H30" s="45"/>
      <c r="I30" s="7">
        <f t="shared" si="0"/>
        <v>1711</v>
      </c>
      <c r="J30" s="7">
        <f t="shared" si="0"/>
        <v>7913.5</v>
      </c>
      <c r="K30" s="7">
        <f t="shared" si="0"/>
        <v>11916</v>
      </c>
      <c r="L30" s="7">
        <f t="shared" si="0"/>
        <v>20380</v>
      </c>
      <c r="M30" s="41">
        <f t="shared" si="5"/>
        <v>8.4</v>
      </c>
      <c r="N30" s="41">
        <f t="shared" si="6"/>
        <v>38.799999999999997</v>
      </c>
      <c r="O30" s="41">
        <f t="shared" si="7"/>
        <v>58.5</v>
      </c>
      <c r="P30" s="4"/>
      <c r="Q30" s="4"/>
      <c r="R30" s="167"/>
      <c r="S30" s="4"/>
      <c r="T30" s="4"/>
      <c r="U30" s="4">
        <f t="shared" si="8"/>
        <v>20380</v>
      </c>
      <c r="V30" s="5"/>
    </row>
    <row r="31" spans="1:22" s="6" customFormat="1" hidden="1">
      <c r="A31" s="46"/>
      <c r="B31" s="47"/>
      <c r="C31" s="48"/>
      <c r="D31" s="49"/>
      <c r="E31" s="16" t="s">
        <v>459</v>
      </c>
      <c r="F31" s="10">
        <v>4234</v>
      </c>
      <c r="G31" s="10">
        <v>4234</v>
      </c>
      <c r="H31" s="45"/>
      <c r="I31" s="7">
        <f t="shared" si="0"/>
        <v>24758.800000000003</v>
      </c>
      <c r="J31" s="7">
        <f t="shared" si="0"/>
        <v>51634.400000000001</v>
      </c>
      <c r="K31" s="7">
        <f t="shared" si="0"/>
        <v>78523.899999999994</v>
      </c>
      <c r="L31" s="7">
        <f t="shared" si="0"/>
        <v>114171.09999999999</v>
      </c>
      <c r="M31" s="41">
        <f t="shared" si="5"/>
        <v>21.7</v>
      </c>
      <c r="N31" s="41">
        <f t="shared" si="6"/>
        <v>45.2</v>
      </c>
      <c r="O31" s="41">
        <f t="shared" si="7"/>
        <v>68.8</v>
      </c>
      <c r="P31" s="4"/>
      <c r="Q31" s="4"/>
      <c r="R31" s="167"/>
      <c r="S31" s="4"/>
      <c r="T31" s="4"/>
      <c r="U31" s="4">
        <f t="shared" si="8"/>
        <v>114171.09999999999</v>
      </c>
      <c r="V31" s="5"/>
    </row>
    <row r="32" spans="1:22" s="6" customFormat="1" hidden="1">
      <c r="A32" s="46"/>
      <c r="B32" s="47"/>
      <c r="C32" s="48"/>
      <c r="D32" s="49"/>
      <c r="E32" s="16" t="s">
        <v>460</v>
      </c>
      <c r="F32" s="10">
        <v>4235</v>
      </c>
      <c r="G32" s="10">
        <v>4235</v>
      </c>
      <c r="H32" s="45"/>
      <c r="I32" s="7">
        <f t="shared" ref="I32:L51" si="9">SUMIF($G$83:$G$2695,$G32,I$83:I$2695)</f>
        <v>1208.5999999999999</v>
      </c>
      <c r="J32" s="7">
        <f t="shared" si="9"/>
        <v>3015</v>
      </c>
      <c r="K32" s="7">
        <f t="shared" si="9"/>
        <v>5018</v>
      </c>
      <c r="L32" s="7">
        <f t="shared" si="9"/>
        <v>6500</v>
      </c>
      <c r="M32" s="41">
        <f t="shared" si="5"/>
        <v>18.600000000000001</v>
      </c>
      <c r="N32" s="41">
        <f t="shared" si="6"/>
        <v>46.4</v>
      </c>
      <c r="O32" s="41">
        <f t="shared" si="7"/>
        <v>77.2</v>
      </c>
      <c r="P32" s="4"/>
      <c r="Q32" s="4"/>
      <c r="R32" s="167"/>
      <c r="S32" s="4"/>
      <c r="T32" s="4"/>
      <c r="U32" s="4">
        <f t="shared" si="8"/>
        <v>6500</v>
      </c>
      <c r="V32" s="5"/>
    </row>
    <row r="33" spans="1:22" s="6" customFormat="1" hidden="1">
      <c r="A33" s="46"/>
      <c r="B33" s="47"/>
      <c r="C33" s="48"/>
      <c r="D33" s="49"/>
      <c r="E33" s="16" t="s">
        <v>511</v>
      </c>
      <c r="F33" s="10">
        <v>4236</v>
      </c>
      <c r="G33" s="10">
        <v>4236</v>
      </c>
      <c r="H33" s="45"/>
      <c r="I33" s="7">
        <f t="shared" si="9"/>
        <v>1157.5999999999999</v>
      </c>
      <c r="J33" s="7">
        <f t="shared" si="9"/>
        <v>1797.5</v>
      </c>
      <c r="K33" s="7">
        <f t="shared" si="9"/>
        <v>2760</v>
      </c>
      <c r="L33" s="7">
        <f t="shared" si="9"/>
        <v>4000</v>
      </c>
      <c r="M33" s="41">
        <f t="shared" si="5"/>
        <v>28.9</v>
      </c>
      <c r="N33" s="41">
        <f t="shared" si="6"/>
        <v>44.9</v>
      </c>
      <c r="O33" s="41">
        <f t="shared" si="7"/>
        <v>69</v>
      </c>
      <c r="P33" s="4"/>
      <c r="Q33" s="4"/>
      <c r="R33" s="167"/>
      <c r="S33" s="4"/>
      <c r="T33" s="4"/>
      <c r="U33" s="4">
        <f t="shared" si="8"/>
        <v>4000</v>
      </c>
      <c r="V33" s="5"/>
    </row>
    <row r="34" spans="1:22" s="6" customFormat="1" hidden="1">
      <c r="A34" s="46"/>
      <c r="B34" s="47"/>
      <c r="C34" s="48"/>
      <c r="D34" s="49"/>
      <c r="E34" s="16" t="s">
        <v>512</v>
      </c>
      <c r="F34" s="10">
        <v>4237</v>
      </c>
      <c r="G34" s="10">
        <v>4237</v>
      </c>
      <c r="H34" s="45"/>
      <c r="I34" s="7">
        <f t="shared" si="9"/>
        <v>16374.5</v>
      </c>
      <c r="J34" s="7">
        <f t="shared" si="9"/>
        <v>37925</v>
      </c>
      <c r="K34" s="7">
        <f t="shared" si="9"/>
        <v>57705.5</v>
      </c>
      <c r="L34" s="7">
        <f t="shared" si="9"/>
        <v>79488</v>
      </c>
      <c r="M34" s="41">
        <f t="shared" si="5"/>
        <v>20.6</v>
      </c>
      <c r="N34" s="41">
        <f t="shared" si="6"/>
        <v>47.7</v>
      </c>
      <c r="O34" s="41">
        <f t="shared" si="7"/>
        <v>72.599999999999994</v>
      </c>
      <c r="P34" s="4"/>
      <c r="Q34" s="4"/>
      <c r="R34" s="167"/>
      <c r="S34" s="4"/>
      <c r="T34" s="4"/>
      <c r="U34" s="4">
        <f t="shared" si="8"/>
        <v>79488</v>
      </c>
      <c r="V34" s="5"/>
    </row>
    <row r="35" spans="1:22" s="6" customFormat="1" ht="15.75" hidden="1" customHeight="1">
      <c r="A35" s="46"/>
      <c r="B35" s="47"/>
      <c r="C35" s="48"/>
      <c r="D35" s="49"/>
      <c r="E35" s="16" t="s">
        <v>513</v>
      </c>
      <c r="F35" s="10">
        <v>4239</v>
      </c>
      <c r="G35" s="10">
        <v>4239</v>
      </c>
      <c r="H35" s="45"/>
      <c r="I35" s="7">
        <f t="shared" si="9"/>
        <v>2583283.9000000004</v>
      </c>
      <c r="J35" s="7">
        <f t="shared" si="9"/>
        <v>6120602.4000000004</v>
      </c>
      <c r="K35" s="7">
        <f t="shared" si="9"/>
        <v>9599785.0999999996</v>
      </c>
      <c r="L35" s="7">
        <f t="shared" si="9"/>
        <v>13877838.900000002</v>
      </c>
      <c r="M35" s="41">
        <f t="shared" si="5"/>
        <v>18.600000000000001</v>
      </c>
      <c r="N35" s="41">
        <f t="shared" si="6"/>
        <v>44.1</v>
      </c>
      <c r="O35" s="41">
        <f t="shared" si="7"/>
        <v>69.2</v>
      </c>
      <c r="P35" s="4"/>
      <c r="Q35" s="4"/>
      <c r="R35" s="167"/>
      <c r="S35" s="4"/>
      <c r="T35" s="4"/>
      <c r="U35" s="4">
        <f t="shared" si="8"/>
        <v>13877838.900000002</v>
      </c>
      <c r="V35" s="5"/>
    </row>
    <row r="36" spans="1:22" s="6" customFormat="1" ht="15.75" hidden="1" customHeight="1">
      <c r="A36" s="46"/>
      <c r="B36" s="47"/>
      <c r="C36" s="48"/>
      <c r="D36" s="49"/>
      <c r="E36" s="16" t="s">
        <v>514</v>
      </c>
      <c r="F36" s="10">
        <v>4241</v>
      </c>
      <c r="G36" s="10">
        <v>4241</v>
      </c>
      <c r="H36" s="45"/>
      <c r="I36" s="7">
        <f t="shared" si="9"/>
        <v>44031.7</v>
      </c>
      <c r="J36" s="7">
        <f t="shared" si="9"/>
        <v>143085</v>
      </c>
      <c r="K36" s="7">
        <f t="shared" si="9"/>
        <v>237954.8</v>
      </c>
      <c r="L36" s="7">
        <f t="shared" si="9"/>
        <v>303611.59999999998</v>
      </c>
      <c r="M36" s="41">
        <f t="shared" si="5"/>
        <v>14.5</v>
      </c>
      <c r="N36" s="41">
        <f t="shared" si="6"/>
        <v>47.1</v>
      </c>
      <c r="O36" s="41">
        <f t="shared" si="7"/>
        <v>78.400000000000006</v>
      </c>
      <c r="P36" s="4"/>
      <c r="Q36" s="4"/>
      <c r="R36" s="167"/>
      <c r="S36" s="4"/>
      <c r="T36" s="4"/>
      <c r="U36" s="4">
        <f t="shared" si="8"/>
        <v>303611.59999999998</v>
      </c>
      <c r="V36" s="5"/>
    </row>
    <row r="37" spans="1:22" s="6" customFormat="1" hidden="1">
      <c r="A37" s="46"/>
      <c r="B37" s="47"/>
      <c r="C37" s="48"/>
      <c r="D37" s="49"/>
      <c r="E37" s="16" t="s">
        <v>515</v>
      </c>
      <c r="F37" s="10">
        <v>4251</v>
      </c>
      <c r="G37" s="10">
        <v>4251</v>
      </c>
      <c r="H37" s="45"/>
      <c r="I37" s="7">
        <f t="shared" si="9"/>
        <v>14650</v>
      </c>
      <c r="J37" s="7">
        <f t="shared" si="9"/>
        <v>86188.9</v>
      </c>
      <c r="K37" s="7">
        <f t="shared" si="9"/>
        <v>121351.8</v>
      </c>
      <c r="L37" s="7">
        <f t="shared" si="9"/>
        <v>181780</v>
      </c>
      <c r="M37" s="41">
        <f t="shared" si="5"/>
        <v>8.1</v>
      </c>
      <c r="N37" s="41">
        <f t="shared" si="6"/>
        <v>47.4</v>
      </c>
      <c r="O37" s="41">
        <f t="shared" si="7"/>
        <v>66.8</v>
      </c>
      <c r="P37" s="4"/>
      <c r="Q37" s="4"/>
      <c r="R37" s="167"/>
      <c r="S37" s="4"/>
      <c r="T37" s="4"/>
      <c r="U37" s="4">
        <f t="shared" si="8"/>
        <v>181780</v>
      </c>
      <c r="V37" s="5"/>
    </row>
    <row r="38" spans="1:22" s="6" customFormat="1" ht="26.25" hidden="1" customHeight="1">
      <c r="A38" s="46"/>
      <c r="B38" s="47"/>
      <c r="C38" s="48"/>
      <c r="D38" s="49"/>
      <c r="E38" s="16" t="s">
        <v>516</v>
      </c>
      <c r="F38" s="10">
        <v>4252</v>
      </c>
      <c r="G38" s="10">
        <v>4252</v>
      </c>
      <c r="H38" s="45"/>
      <c r="I38" s="7">
        <f t="shared" si="9"/>
        <v>25340.699999999997</v>
      </c>
      <c r="J38" s="7">
        <f t="shared" si="9"/>
        <v>45601</v>
      </c>
      <c r="K38" s="7">
        <f t="shared" si="9"/>
        <v>63980.800000000003</v>
      </c>
      <c r="L38" s="7">
        <f t="shared" si="9"/>
        <v>85021.2</v>
      </c>
      <c r="M38" s="41">
        <f t="shared" si="5"/>
        <v>29.8</v>
      </c>
      <c r="N38" s="41">
        <f t="shared" si="6"/>
        <v>53.6</v>
      </c>
      <c r="O38" s="41">
        <f t="shared" si="7"/>
        <v>75.3</v>
      </c>
      <c r="P38" s="4"/>
      <c r="Q38" s="4"/>
      <c r="R38" s="167"/>
      <c r="S38" s="4"/>
      <c r="T38" s="4"/>
      <c r="U38" s="4">
        <f t="shared" si="8"/>
        <v>85021.2</v>
      </c>
      <c r="V38" s="5"/>
    </row>
    <row r="39" spans="1:22" s="6" customFormat="1" ht="15.75" hidden="1" customHeight="1">
      <c r="A39" s="46"/>
      <c r="B39" s="47"/>
      <c r="C39" s="48"/>
      <c r="D39" s="49"/>
      <c r="E39" s="16" t="s">
        <v>517</v>
      </c>
      <c r="F39" s="10">
        <v>4261</v>
      </c>
      <c r="G39" s="10">
        <v>4261</v>
      </c>
      <c r="H39" s="45"/>
      <c r="I39" s="7">
        <f t="shared" si="9"/>
        <v>71569.599999999991</v>
      </c>
      <c r="J39" s="7">
        <f t="shared" si="9"/>
        <v>149531.4</v>
      </c>
      <c r="K39" s="7">
        <f t="shared" si="9"/>
        <v>216354.40000000002</v>
      </c>
      <c r="L39" s="7">
        <f t="shared" si="9"/>
        <v>281862</v>
      </c>
      <c r="M39" s="41">
        <f t="shared" si="5"/>
        <v>25.4</v>
      </c>
      <c r="N39" s="41">
        <f t="shared" si="6"/>
        <v>53.1</v>
      </c>
      <c r="O39" s="41">
        <f t="shared" si="7"/>
        <v>76.8</v>
      </c>
      <c r="P39" s="4"/>
      <c r="Q39" s="4"/>
      <c r="R39" s="167"/>
      <c r="S39" s="4"/>
      <c r="T39" s="4"/>
      <c r="U39" s="4">
        <f t="shared" si="8"/>
        <v>281862</v>
      </c>
      <c r="V39" s="5"/>
    </row>
    <row r="40" spans="1:22" s="6" customFormat="1" ht="15.75" hidden="1" customHeight="1">
      <c r="A40" s="46"/>
      <c r="B40" s="47"/>
      <c r="C40" s="48"/>
      <c r="D40" s="49"/>
      <c r="E40" s="16" t="s">
        <v>447</v>
      </c>
      <c r="F40" s="10" t="s">
        <v>446</v>
      </c>
      <c r="G40" s="10" t="s">
        <v>446</v>
      </c>
      <c r="H40" s="45"/>
      <c r="I40" s="7">
        <f t="shared" si="9"/>
        <v>0</v>
      </c>
      <c r="J40" s="7">
        <f t="shared" si="9"/>
        <v>0</v>
      </c>
      <c r="K40" s="7">
        <f t="shared" si="9"/>
        <v>0</v>
      </c>
      <c r="L40" s="7">
        <f t="shared" si="9"/>
        <v>0</v>
      </c>
      <c r="M40" s="41"/>
      <c r="N40" s="41"/>
      <c r="O40" s="41"/>
      <c r="P40" s="4"/>
      <c r="Q40" s="4"/>
      <c r="R40" s="167"/>
      <c r="S40" s="4"/>
      <c r="T40" s="4"/>
      <c r="U40" s="4"/>
      <c r="V40" s="5"/>
    </row>
    <row r="41" spans="1:22" s="6" customFormat="1" ht="27" hidden="1">
      <c r="A41" s="46"/>
      <c r="B41" s="47"/>
      <c r="C41" s="48"/>
      <c r="D41" s="49"/>
      <c r="E41" s="16" t="s">
        <v>518</v>
      </c>
      <c r="F41" s="10">
        <v>4263</v>
      </c>
      <c r="G41" s="10">
        <v>4263</v>
      </c>
      <c r="H41" s="45"/>
      <c r="I41" s="7">
        <f t="shared" si="9"/>
        <v>145</v>
      </c>
      <c r="J41" s="7">
        <f t="shared" si="9"/>
        <v>307.5</v>
      </c>
      <c r="K41" s="7">
        <f t="shared" si="9"/>
        <v>467.5</v>
      </c>
      <c r="L41" s="7">
        <f t="shared" si="9"/>
        <v>1750</v>
      </c>
      <c r="M41" s="41">
        <f t="shared" ref="M41:M47" si="10">ROUND(I41/L41*100,1)</f>
        <v>8.3000000000000007</v>
      </c>
      <c r="N41" s="41">
        <f t="shared" ref="N41:N47" si="11">ROUND(J41/L41*100,1)</f>
        <v>17.600000000000001</v>
      </c>
      <c r="O41" s="41">
        <f t="shared" ref="O41:O47" si="12">ROUND(K41/L41*100,1)</f>
        <v>26.7</v>
      </c>
      <c r="P41" s="4"/>
      <c r="Q41" s="4"/>
      <c r="R41" s="167"/>
      <c r="S41" s="4"/>
      <c r="T41" s="4"/>
      <c r="U41" s="4">
        <f t="shared" ref="U41:U47" si="13">SUM(L41-T41)</f>
        <v>1750</v>
      </c>
      <c r="V41" s="5"/>
    </row>
    <row r="42" spans="1:22" s="6" customFormat="1" ht="15.75" hidden="1" customHeight="1">
      <c r="A42" s="46"/>
      <c r="B42" s="47"/>
      <c r="C42" s="48"/>
      <c r="D42" s="49"/>
      <c r="E42" s="16" t="s">
        <v>519</v>
      </c>
      <c r="F42" s="10">
        <v>4264</v>
      </c>
      <c r="G42" s="10">
        <v>4264</v>
      </c>
      <c r="H42" s="45"/>
      <c r="I42" s="7">
        <f t="shared" si="9"/>
        <v>140036.29999999996</v>
      </c>
      <c r="J42" s="7">
        <f t="shared" si="9"/>
        <v>237785.09999999998</v>
      </c>
      <c r="K42" s="7">
        <f t="shared" si="9"/>
        <v>317194.60000000003</v>
      </c>
      <c r="L42" s="7">
        <f t="shared" si="9"/>
        <v>401693.3</v>
      </c>
      <c r="M42" s="41">
        <f t="shared" si="10"/>
        <v>34.9</v>
      </c>
      <c r="N42" s="41">
        <f t="shared" si="11"/>
        <v>59.2</v>
      </c>
      <c r="O42" s="41">
        <f t="shared" si="12"/>
        <v>79</v>
      </c>
      <c r="P42" s="4"/>
      <c r="Q42" s="4"/>
      <c r="R42" s="167"/>
      <c r="S42" s="4"/>
      <c r="T42" s="4"/>
      <c r="U42" s="4">
        <f t="shared" si="13"/>
        <v>401693.3</v>
      </c>
      <c r="V42" s="5"/>
    </row>
    <row r="43" spans="1:22" s="6" customFormat="1" ht="15.75" hidden="1" customHeight="1">
      <c r="A43" s="46"/>
      <c r="B43" s="47"/>
      <c r="C43" s="48"/>
      <c r="D43" s="49"/>
      <c r="E43" s="9" t="s">
        <v>520</v>
      </c>
      <c r="F43" s="10">
        <v>4266</v>
      </c>
      <c r="G43" s="10">
        <v>4266</v>
      </c>
      <c r="H43" s="45"/>
      <c r="I43" s="7">
        <f t="shared" si="9"/>
        <v>300063.90000000002</v>
      </c>
      <c r="J43" s="7">
        <f t="shared" si="9"/>
        <v>352911.8</v>
      </c>
      <c r="K43" s="7">
        <f t="shared" si="9"/>
        <v>479521.8</v>
      </c>
      <c r="L43" s="7">
        <f t="shared" si="9"/>
        <v>649571.4</v>
      </c>
      <c r="M43" s="41">
        <f t="shared" si="10"/>
        <v>46.2</v>
      </c>
      <c r="N43" s="41">
        <f t="shared" si="11"/>
        <v>54.3</v>
      </c>
      <c r="O43" s="41">
        <f t="shared" si="12"/>
        <v>73.8</v>
      </c>
      <c r="P43" s="4"/>
      <c r="Q43" s="4"/>
      <c r="R43" s="167"/>
      <c r="S43" s="4"/>
      <c r="T43" s="4"/>
      <c r="U43" s="4">
        <f t="shared" si="13"/>
        <v>649571.4</v>
      </c>
      <c r="V43" s="5"/>
    </row>
    <row r="44" spans="1:22" s="6" customFormat="1" ht="15.75" hidden="1" customHeight="1">
      <c r="A44" s="46"/>
      <c r="B44" s="47"/>
      <c r="C44" s="48"/>
      <c r="D44" s="49"/>
      <c r="E44" s="9" t="s">
        <v>521</v>
      </c>
      <c r="F44" s="10">
        <v>4267</v>
      </c>
      <c r="G44" s="10">
        <v>4267</v>
      </c>
      <c r="H44" s="45"/>
      <c r="I44" s="7">
        <f t="shared" si="9"/>
        <v>48192.2</v>
      </c>
      <c r="J44" s="7">
        <f t="shared" si="9"/>
        <v>118710.5</v>
      </c>
      <c r="K44" s="7">
        <f t="shared" si="9"/>
        <v>191856.7</v>
      </c>
      <c r="L44" s="7">
        <f t="shared" si="9"/>
        <v>279065.7</v>
      </c>
      <c r="M44" s="41">
        <f t="shared" si="10"/>
        <v>17.3</v>
      </c>
      <c r="N44" s="41">
        <f t="shared" si="11"/>
        <v>42.5</v>
      </c>
      <c r="O44" s="41">
        <f t="shared" si="12"/>
        <v>68.7</v>
      </c>
      <c r="P44" s="4"/>
      <c r="Q44" s="4"/>
      <c r="R44" s="167"/>
      <c r="S44" s="4"/>
      <c r="T44" s="4"/>
      <c r="U44" s="4">
        <f t="shared" si="13"/>
        <v>279065.7</v>
      </c>
      <c r="V44" s="5"/>
    </row>
    <row r="45" spans="1:22" s="6" customFormat="1" ht="15.75" hidden="1" customHeight="1">
      <c r="A45" s="46"/>
      <c r="B45" s="47"/>
      <c r="C45" s="48"/>
      <c r="D45" s="49"/>
      <c r="E45" s="9" t="s">
        <v>522</v>
      </c>
      <c r="F45" s="10">
        <v>4269</v>
      </c>
      <c r="G45" s="10">
        <v>4269</v>
      </c>
      <c r="H45" s="45"/>
      <c r="I45" s="7">
        <f>SUMIF($G$83:$G$2695,$G45,I$83:I$2695)</f>
        <v>99980.2</v>
      </c>
      <c r="J45" s="7">
        <f t="shared" si="9"/>
        <v>257122.4</v>
      </c>
      <c r="K45" s="7">
        <f t="shared" si="9"/>
        <v>477070.5</v>
      </c>
      <c r="L45" s="7">
        <f t="shared" si="9"/>
        <v>536116.4</v>
      </c>
      <c r="M45" s="41">
        <f t="shared" si="10"/>
        <v>18.600000000000001</v>
      </c>
      <c r="N45" s="41">
        <f t="shared" si="11"/>
        <v>48</v>
      </c>
      <c r="O45" s="41">
        <f t="shared" si="12"/>
        <v>89</v>
      </c>
      <c r="P45" s="4"/>
      <c r="Q45" s="4"/>
      <c r="R45" s="167"/>
      <c r="S45" s="4"/>
      <c r="T45" s="4"/>
      <c r="U45" s="4">
        <f t="shared" si="13"/>
        <v>536116.4</v>
      </c>
      <c r="V45" s="5"/>
    </row>
    <row r="46" spans="1:22" s="6" customFormat="1" ht="15.75" hidden="1" customHeight="1">
      <c r="A46" s="46"/>
      <c r="B46" s="47"/>
      <c r="C46" s="48"/>
      <c r="D46" s="49"/>
      <c r="E46" s="9" t="s">
        <v>523</v>
      </c>
      <c r="F46" s="10">
        <v>4412</v>
      </c>
      <c r="G46" s="10">
        <v>4412</v>
      </c>
      <c r="H46" s="45"/>
      <c r="I46" s="7">
        <f t="shared" si="9"/>
        <v>2950000</v>
      </c>
      <c r="J46" s="7">
        <f t="shared" si="9"/>
        <v>12000000</v>
      </c>
      <c r="K46" s="7">
        <f t="shared" si="9"/>
        <v>14850000</v>
      </c>
      <c r="L46" s="7">
        <f t="shared" si="9"/>
        <v>18750000</v>
      </c>
      <c r="M46" s="41">
        <f t="shared" si="10"/>
        <v>15.7</v>
      </c>
      <c r="N46" s="41">
        <f t="shared" si="11"/>
        <v>64</v>
      </c>
      <c r="O46" s="41">
        <f t="shared" si="12"/>
        <v>79.2</v>
      </c>
      <c r="P46" s="4"/>
      <c r="Q46" s="4"/>
      <c r="R46" s="167"/>
      <c r="S46" s="4"/>
      <c r="T46" s="4"/>
      <c r="U46" s="4">
        <f t="shared" si="13"/>
        <v>18750000</v>
      </c>
      <c r="V46" s="5"/>
    </row>
    <row r="47" spans="1:22" s="6" customFormat="1" ht="27" hidden="1">
      <c r="A47" s="46"/>
      <c r="B47" s="47"/>
      <c r="C47" s="48"/>
      <c r="D47" s="49"/>
      <c r="E47" s="16" t="s">
        <v>504</v>
      </c>
      <c r="F47" s="10">
        <v>4511</v>
      </c>
      <c r="G47" s="10">
        <v>4511</v>
      </c>
      <c r="H47" s="45"/>
      <c r="I47" s="7">
        <f t="shared" si="9"/>
        <v>4028474.3</v>
      </c>
      <c r="J47" s="7">
        <f t="shared" si="9"/>
        <v>9017138.8000000007</v>
      </c>
      <c r="K47" s="7">
        <f t="shared" si="9"/>
        <v>13190724.199999999</v>
      </c>
      <c r="L47" s="7">
        <f t="shared" si="9"/>
        <v>18358793.099999998</v>
      </c>
      <c r="M47" s="41">
        <f t="shared" si="10"/>
        <v>21.9</v>
      </c>
      <c r="N47" s="41">
        <f t="shared" si="11"/>
        <v>49.1</v>
      </c>
      <c r="O47" s="41">
        <f t="shared" si="12"/>
        <v>71.8</v>
      </c>
      <c r="P47" s="4"/>
      <c r="Q47" s="4"/>
      <c r="R47" s="167"/>
      <c r="S47" s="4"/>
      <c r="T47" s="4"/>
      <c r="U47" s="4">
        <f t="shared" si="13"/>
        <v>18358793.099999998</v>
      </c>
      <c r="V47" s="5"/>
    </row>
    <row r="48" spans="1:22" s="6" customFormat="1" ht="24.75" hidden="1" customHeight="1">
      <c r="A48" s="46"/>
      <c r="B48" s="47"/>
      <c r="C48" s="48"/>
      <c r="D48" s="49"/>
      <c r="E48" s="16" t="s">
        <v>505</v>
      </c>
      <c r="F48" s="10" t="s">
        <v>420</v>
      </c>
      <c r="G48" s="10" t="s">
        <v>420</v>
      </c>
      <c r="H48" s="45"/>
      <c r="I48" s="7">
        <f t="shared" si="9"/>
        <v>6700</v>
      </c>
      <c r="J48" s="7">
        <f t="shared" si="9"/>
        <v>17000</v>
      </c>
      <c r="K48" s="7">
        <f t="shared" si="9"/>
        <v>27000</v>
      </c>
      <c r="L48" s="7">
        <f t="shared" si="9"/>
        <v>40000</v>
      </c>
      <c r="M48" s="41"/>
      <c r="N48" s="41"/>
      <c r="O48" s="41"/>
      <c r="P48" s="4"/>
      <c r="Q48" s="4"/>
      <c r="R48" s="167"/>
      <c r="S48" s="4"/>
      <c r="T48" s="4"/>
      <c r="U48" s="4"/>
      <c r="V48" s="5"/>
    </row>
    <row r="49" spans="1:22" s="6" customFormat="1" ht="26.25" hidden="1" customHeight="1">
      <c r="A49" s="46"/>
      <c r="B49" s="47"/>
      <c r="C49" s="48"/>
      <c r="D49" s="49"/>
      <c r="E49" s="16" t="s">
        <v>535</v>
      </c>
      <c r="F49" s="10" t="s">
        <v>413</v>
      </c>
      <c r="G49" s="10" t="s">
        <v>413</v>
      </c>
      <c r="H49" s="45"/>
      <c r="I49" s="7">
        <f t="shared" si="9"/>
        <v>50</v>
      </c>
      <c r="J49" s="7">
        <f t="shared" si="9"/>
        <v>370.4</v>
      </c>
      <c r="K49" s="7">
        <f t="shared" si="9"/>
        <v>586.70000000000005</v>
      </c>
      <c r="L49" s="7">
        <f t="shared" si="9"/>
        <v>825.2</v>
      </c>
      <c r="M49" s="41"/>
      <c r="N49" s="41"/>
      <c r="O49" s="41"/>
      <c r="P49" s="4"/>
      <c r="Q49" s="4"/>
      <c r="R49" s="167"/>
      <c r="S49" s="4"/>
      <c r="T49" s="4"/>
      <c r="U49" s="4"/>
      <c r="V49" s="5"/>
    </row>
    <row r="50" spans="1:22" s="6" customFormat="1" ht="27" hidden="1">
      <c r="A50" s="46"/>
      <c r="B50" s="47"/>
      <c r="C50" s="48"/>
      <c r="D50" s="49"/>
      <c r="E50" s="9" t="s">
        <v>536</v>
      </c>
      <c r="F50" s="10">
        <v>4631</v>
      </c>
      <c r="G50" s="10">
        <v>4631</v>
      </c>
      <c r="H50" s="45"/>
      <c r="I50" s="7">
        <f t="shared" si="9"/>
        <v>0</v>
      </c>
      <c r="J50" s="7">
        <f t="shared" si="9"/>
        <v>0</v>
      </c>
      <c r="K50" s="7">
        <f t="shared" si="9"/>
        <v>0</v>
      </c>
      <c r="L50" s="7">
        <f t="shared" si="9"/>
        <v>0</v>
      </c>
      <c r="M50" s="41" t="e">
        <f t="shared" ref="M50:M66" si="14">ROUND(I50/L50*100,1)</f>
        <v>#DIV/0!</v>
      </c>
      <c r="N50" s="41" t="e">
        <f t="shared" ref="N50:N66" si="15">ROUND(J50/L50*100,1)</f>
        <v>#DIV/0!</v>
      </c>
      <c r="O50" s="41" t="e">
        <f t="shared" ref="O50:O66" si="16">ROUND(K50/L50*100,1)</f>
        <v>#DIV/0!</v>
      </c>
      <c r="P50" s="4"/>
      <c r="Q50" s="4"/>
      <c r="R50" s="167"/>
      <c r="S50" s="4"/>
      <c r="T50" s="4"/>
      <c r="U50" s="4">
        <f t="shared" ref="U50:U66" si="17">SUM(L50-T50)</f>
        <v>0</v>
      </c>
      <c r="V50" s="5"/>
    </row>
    <row r="51" spans="1:22" s="6" customFormat="1" hidden="1">
      <c r="A51" s="46"/>
      <c r="B51" s="47"/>
      <c r="C51" s="48"/>
      <c r="D51" s="49"/>
      <c r="E51" s="9" t="s">
        <v>177</v>
      </c>
      <c r="F51" s="10" t="s">
        <v>176</v>
      </c>
      <c r="G51" s="10" t="s">
        <v>176</v>
      </c>
      <c r="H51" s="45"/>
      <c r="I51" s="7">
        <f t="shared" si="9"/>
        <v>0</v>
      </c>
      <c r="J51" s="7">
        <f t="shared" si="9"/>
        <v>0</v>
      </c>
      <c r="K51" s="7">
        <f t="shared" si="9"/>
        <v>0</v>
      </c>
      <c r="L51" s="7">
        <f t="shared" si="9"/>
        <v>0</v>
      </c>
      <c r="M51" s="41" t="e">
        <f t="shared" si="14"/>
        <v>#DIV/0!</v>
      </c>
      <c r="N51" s="41" t="e">
        <f t="shared" si="15"/>
        <v>#DIV/0!</v>
      </c>
      <c r="O51" s="41" t="e">
        <f t="shared" si="16"/>
        <v>#DIV/0!</v>
      </c>
      <c r="P51" s="4"/>
      <c r="Q51" s="4"/>
      <c r="R51" s="167"/>
      <c r="S51" s="4"/>
      <c r="T51" s="4"/>
      <c r="U51" s="4">
        <f t="shared" si="17"/>
        <v>0</v>
      </c>
      <c r="V51" s="5"/>
    </row>
    <row r="52" spans="1:22" s="6" customFormat="1" ht="27" hidden="1">
      <c r="A52" s="46"/>
      <c r="B52" s="47"/>
      <c r="C52" s="48"/>
      <c r="D52" s="49"/>
      <c r="E52" s="9" t="s">
        <v>118</v>
      </c>
      <c r="F52" s="10">
        <v>4633</v>
      </c>
      <c r="G52" s="10">
        <v>4633</v>
      </c>
      <c r="H52" s="45"/>
      <c r="I52" s="7">
        <f t="shared" ref="I52:L71" si="18">SUMIF($G$83:$G$2695,$G52,I$83:I$2695)</f>
        <v>481138</v>
      </c>
      <c r="J52" s="7">
        <f t="shared" si="18"/>
        <v>1122628</v>
      </c>
      <c r="K52" s="7">
        <f t="shared" si="18"/>
        <v>1799757</v>
      </c>
      <c r="L52" s="7">
        <f t="shared" si="18"/>
        <v>2672916</v>
      </c>
      <c r="M52" s="41">
        <f t="shared" si="14"/>
        <v>18</v>
      </c>
      <c r="N52" s="41">
        <f t="shared" si="15"/>
        <v>42</v>
      </c>
      <c r="O52" s="41">
        <f t="shared" si="16"/>
        <v>67.3</v>
      </c>
      <c r="P52" s="4"/>
      <c r="Q52" s="4"/>
      <c r="R52" s="167"/>
      <c r="S52" s="4"/>
      <c r="T52" s="4"/>
      <c r="U52" s="4">
        <f t="shared" si="17"/>
        <v>2672916</v>
      </c>
      <c r="V52" s="5"/>
    </row>
    <row r="53" spans="1:22" s="6" customFormat="1" ht="15.75" hidden="1" customHeight="1">
      <c r="A53" s="46"/>
      <c r="B53" s="47"/>
      <c r="C53" s="48"/>
      <c r="D53" s="49"/>
      <c r="E53" s="16" t="s">
        <v>537</v>
      </c>
      <c r="F53" s="10" t="s">
        <v>279</v>
      </c>
      <c r="G53" s="10" t="s">
        <v>279</v>
      </c>
      <c r="H53" s="45"/>
      <c r="I53" s="7">
        <f t="shared" si="18"/>
        <v>0</v>
      </c>
      <c r="J53" s="7">
        <f t="shared" si="18"/>
        <v>0</v>
      </c>
      <c r="K53" s="7">
        <f t="shared" si="18"/>
        <v>0</v>
      </c>
      <c r="L53" s="7">
        <f t="shared" si="18"/>
        <v>0</v>
      </c>
      <c r="M53" s="41" t="e">
        <f t="shared" si="14"/>
        <v>#DIV/0!</v>
      </c>
      <c r="N53" s="41" t="e">
        <f t="shared" si="15"/>
        <v>#DIV/0!</v>
      </c>
      <c r="O53" s="41" t="e">
        <f t="shared" si="16"/>
        <v>#DIV/0!</v>
      </c>
      <c r="P53" s="4"/>
      <c r="Q53" s="4"/>
      <c r="R53" s="167"/>
      <c r="S53" s="4"/>
      <c r="T53" s="4"/>
      <c r="U53" s="4">
        <f t="shared" si="17"/>
        <v>0</v>
      </c>
      <c r="V53" s="5"/>
    </row>
    <row r="54" spans="1:22" s="6" customFormat="1" ht="27" hidden="1">
      <c r="A54" s="46"/>
      <c r="B54" s="47"/>
      <c r="C54" s="48"/>
      <c r="D54" s="49"/>
      <c r="E54" s="9" t="s">
        <v>538</v>
      </c>
      <c r="F54" s="10">
        <v>4637</v>
      </c>
      <c r="G54" s="10">
        <v>4637</v>
      </c>
      <c r="H54" s="45"/>
      <c r="I54" s="7">
        <f t="shared" si="18"/>
        <v>141313.9</v>
      </c>
      <c r="J54" s="7">
        <f t="shared" si="18"/>
        <v>340065</v>
      </c>
      <c r="K54" s="7">
        <f t="shared" si="18"/>
        <v>514279.5</v>
      </c>
      <c r="L54" s="7">
        <f t="shared" si="18"/>
        <v>727744</v>
      </c>
      <c r="M54" s="41">
        <f t="shared" si="14"/>
        <v>19.399999999999999</v>
      </c>
      <c r="N54" s="41">
        <f t="shared" si="15"/>
        <v>46.7</v>
      </c>
      <c r="O54" s="41">
        <f t="shared" si="16"/>
        <v>70.7</v>
      </c>
      <c r="P54" s="4"/>
      <c r="Q54" s="4"/>
      <c r="R54" s="167"/>
      <c r="S54" s="4"/>
      <c r="T54" s="4"/>
      <c r="U54" s="4">
        <f t="shared" si="17"/>
        <v>727744</v>
      </c>
      <c r="V54" s="5"/>
    </row>
    <row r="55" spans="1:22" s="6" customFormat="1" ht="27" hidden="1">
      <c r="A55" s="46"/>
      <c r="B55" s="47"/>
      <c r="C55" s="48"/>
      <c r="D55" s="49"/>
      <c r="E55" s="9" t="s">
        <v>119</v>
      </c>
      <c r="F55" s="10">
        <v>4638</v>
      </c>
      <c r="G55" s="10">
        <v>4638</v>
      </c>
      <c r="H55" s="45"/>
      <c r="I55" s="7">
        <f t="shared" si="18"/>
        <v>65358.5</v>
      </c>
      <c r="J55" s="7">
        <f t="shared" si="18"/>
        <v>160896.29999999999</v>
      </c>
      <c r="K55" s="7">
        <f t="shared" si="18"/>
        <v>253334</v>
      </c>
      <c r="L55" s="7">
        <f t="shared" si="18"/>
        <v>320950.90000000002</v>
      </c>
      <c r="M55" s="41">
        <f t="shared" si="14"/>
        <v>20.399999999999999</v>
      </c>
      <c r="N55" s="41">
        <f t="shared" si="15"/>
        <v>50.1</v>
      </c>
      <c r="O55" s="41">
        <f t="shared" si="16"/>
        <v>78.900000000000006</v>
      </c>
      <c r="P55" s="4"/>
      <c r="Q55" s="4"/>
      <c r="R55" s="167"/>
      <c r="S55" s="4"/>
      <c r="T55" s="4"/>
      <c r="U55" s="4">
        <f t="shared" si="17"/>
        <v>320950.90000000002</v>
      </c>
      <c r="V55" s="5"/>
    </row>
    <row r="56" spans="1:22" s="6" customFormat="1" ht="15.75" hidden="1" customHeight="1">
      <c r="A56" s="46"/>
      <c r="B56" s="47"/>
      <c r="C56" s="48"/>
      <c r="D56" s="49"/>
      <c r="E56" s="9" t="s">
        <v>542</v>
      </c>
      <c r="F56" s="10">
        <v>4639</v>
      </c>
      <c r="G56" s="10">
        <v>4639</v>
      </c>
      <c r="H56" s="45"/>
      <c r="I56" s="7">
        <f t="shared" si="18"/>
        <v>2123203.9</v>
      </c>
      <c r="J56" s="7">
        <f t="shared" si="18"/>
        <v>4433923.5</v>
      </c>
      <c r="K56" s="7">
        <f t="shared" si="18"/>
        <v>6661129.3999999994</v>
      </c>
      <c r="L56" s="7">
        <f t="shared" si="18"/>
        <v>8605813.2000000011</v>
      </c>
      <c r="M56" s="41">
        <f t="shared" si="14"/>
        <v>24.7</v>
      </c>
      <c r="N56" s="41">
        <f t="shared" si="15"/>
        <v>51.5</v>
      </c>
      <c r="O56" s="41">
        <f t="shared" si="16"/>
        <v>77.400000000000006</v>
      </c>
      <c r="P56" s="4"/>
      <c r="Q56" s="4"/>
      <c r="R56" s="167"/>
      <c r="S56" s="4"/>
      <c r="T56" s="4"/>
      <c r="U56" s="4">
        <f t="shared" si="17"/>
        <v>8605813.2000000011</v>
      </c>
      <c r="V56" s="5"/>
    </row>
    <row r="57" spans="1:22" s="6" customFormat="1" ht="15.75" hidden="1" customHeight="1">
      <c r="A57" s="46"/>
      <c r="B57" s="47"/>
      <c r="C57" s="48"/>
      <c r="D57" s="49"/>
      <c r="E57" s="9" t="s">
        <v>543</v>
      </c>
      <c r="F57" s="10">
        <v>4721</v>
      </c>
      <c r="G57" s="10">
        <v>4721</v>
      </c>
      <c r="H57" s="45"/>
      <c r="I57" s="7">
        <f t="shared" si="18"/>
        <v>77550</v>
      </c>
      <c r="J57" s="7">
        <f t="shared" si="18"/>
        <v>129250</v>
      </c>
      <c r="K57" s="7">
        <f t="shared" si="18"/>
        <v>193875</v>
      </c>
      <c r="L57" s="7">
        <f t="shared" si="18"/>
        <v>258500</v>
      </c>
      <c r="M57" s="41">
        <f t="shared" si="14"/>
        <v>30</v>
      </c>
      <c r="N57" s="41">
        <f t="shared" si="15"/>
        <v>50</v>
      </c>
      <c r="O57" s="41">
        <f t="shared" si="16"/>
        <v>75</v>
      </c>
      <c r="P57" s="4"/>
      <c r="Q57" s="4"/>
      <c r="R57" s="167"/>
      <c r="S57" s="4"/>
      <c r="T57" s="4"/>
      <c r="U57" s="4">
        <f t="shared" si="17"/>
        <v>258500</v>
      </c>
      <c r="V57" s="5"/>
    </row>
    <row r="58" spans="1:22" s="6" customFormat="1" hidden="1">
      <c r="A58" s="46"/>
      <c r="B58" s="47"/>
      <c r="C58" s="48"/>
      <c r="D58" s="49"/>
      <c r="E58" s="9" t="s">
        <v>544</v>
      </c>
      <c r="F58" s="10">
        <v>4722</v>
      </c>
      <c r="G58" s="10">
        <v>4722</v>
      </c>
      <c r="H58" s="45"/>
      <c r="I58" s="7">
        <f t="shared" si="18"/>
        <v>285391.2</v>
      </c>
      <c r="J58" s="7">
        <f t="shared" si="18"/>
        <v>475652</v>
      </c>
      <c r="K58" s="7">
        <f t="shared" si="18"/>
        <v>761043.2</v>
      </c>
      <c r="L58" s="7">
        <f t="shared" si="18"/>
        <v>951304</v>
      </c>
      <c r="M58" s="41">
        <f t="shared" si="14"/>
        <v>30</v>
      </c>
      <c r="N58" s="41">
        <f t="shared" si="15"/>
        <v>50</v>
      </c>
      <c r="O58" s="41">
        <f t="shared" si="16"/>
        <v>80</v>
      </c>
      <c r="P58" s="4"/>
      <c r="Q58" s="4"/>
      <c r="R58" s="167"/>
      <c r="S58" s="4"/>
      <c r="T58" s="4"/>
      <c r="U58" s="4">
        <f t="shared" si="17"/>
        <v>951304</v>
      </c>
      <c r="V58" s="5"/>
    </row>
    <row r="59" spans="1:22" s="6" customFormat="1" hidden="1">
      <c r="A59" s="46"/>
      <c r="B59" s="47"/>
      <c r="C59" s="48"/>
      <c r="D59" s="49"/>
      <c r="E59" s="9" t="s">
        <v>236</v>
      </c>
      <c r="F59" s="10">
        <v>4723</v>
      </c>
      <c r="G59" s="10">
        <v>4723</v>
      </c>
      <c r="H59" s="45"/>
      <c r="I59" s="7">
        <f t="shared" si="18"/>
        <v>1650000</v>
      </c>
      <c r="J59" s="7">
        <f t="shared" si="18"/>
        <v>3200000</v>
      </c>
      <c r="K59" s="7">
        <f t="shared" si="18"/>
        <v>4477000</v>
      </c>
      <c r="L59" s="7">
        <f t="shared" si="18"/>
        <v>5718514</v>
      </c>
      <c r="M59" s="41">
        <f t="shared" si="14"/>
        <v>28.9</v>
      </c>
      <c r="N59" s="41">
        <f t="shared" si="15"/>
        <v>56</v>
      </c>
      <c r="O59" s="41">
        <f t="shared" si="16"/>
        <v>78.3</v>
      </c>
      <c r="P59" s="4"/>
      <c r="Q59" s="4"/>
      <c r="R59" s="167"/>
      <c r="S59" s="4"/>
      <c r="T59" s="4"/>
      <c r="U59" s="4">
        <f t="shared" si="17"/>
        <v>5718514</v>
      </c>
      <c r="V59" s="5"/>
    </row>
    <row r="60" spans="1:22" s="6" customFormat="1" hidden="1">
      <c r="A60" s="46"/>
      <c r="B60" s="47"/>
      <c r="C60" s="48"/>
      <c r="D60" s="49"/>
      <c r="E60" s="9" t="s">
        <v>545</v>
      </c>
      <c r="F60" s="10">
        <v>4724</v>
      </c>
      <c r="G60" s="10">
        <v>4724</v>
      </c>
      <c r="H60" s="45"/>
      <c r="I60" s="7">
        <f t="shared" si="18"/>
        <v>0</v>
      </c>
      <c r="J60" s="7">
        <f t="shared" si="18"/>
        <v>0</v>
      </c>
      <c r="K60" s="7">
        <f t="shared" si="18"/>
        <v>0</v>
      </c>
      <c r="L60" s="7">
        <f t="shared" si="18"/>
        <v>0</v>
      </c>
      <c r="M60" s="41" t="e">
        <f t="shared" si="14"/>
        <v>#DIV/0!</v>
      </c>
      <c r="N60" s="41" t="e">
        <f t="shared" si="15"/>
        <v>#DIV/0!</v>
      </c>
      <c r="O60" s="41" t="e">
        <f t="shared" si="16"/>
        <v>#DIV/0!</v>
      </c>
      <c r="P60" s="4"/>
      <c r="Q60" s="4"/>
      <c r="R60" s="167"/>
      <c r="S60" s="4"/>
      <c r="T60" s="4"/>
      <c r="U60" s="4">
        <f t="shared" si="17"/>
        <v>0</v>
      </c>
      <c r="V60" s="5"/>
    </row>
    <row r="61" spans="1:22" s="6" customFormat="1" hidden="1">
      <c r="A61" s="46"/>
      <c r="B61" s="47"/>
      <c r="C61" s="48"/>
      <c r="D61" s="49"/>
      <c r="E61" s="9" t="s">
        <v>546</v>
      </c>
      <c r="F61" s="10">
        <v>4726</v>
      </c>
      <c r="G61" s="10">
        <v>4726</v>
      </c>
      <c r="H61" s="45"/>
      <c r="I61" s="7">
        <f t="shared" si="18"/>
        <v>101000</v>
      </c>
      <c r="J61" s="7">
        <f t="shared" si="18"/>
        <v>170000</v>
      </c>
      <c r="K61" s="7">
        <f t="shared" si="18"/>
        <v>251000</v>
      </c>
      <c r="L61" s="7">
        <f t="shared" si="18"/>
        <v>305000</v>
      </c>
      <c r="M61" s="41">
        <f t="shared" si="14"/>
        <v>33.1</v>
      </c>
      <c r="N61" s="41">
        <f t="shared" si="15"/>
        <v>55.7</v>
      </c>
      <c r="O61" s="41">
        <f t="shared" si="16"/>
        <v>82.3</v>
      </c>
      <c r="P61" s="4"/>
      <c r="Q61" s="4"/>
      <c r="R61" s="167"/>
      <c r="S61" s="4"/>
      <c r="T61" s="4"/>
      <c r="U61" s="4">
        <f t="shared" si="17"/>
        <v>305000</v>
      </c>
      <c r="V61" s="5"/>
    </row>
    <row r="62" spans="1:22" s="6" customFormat="1" hidden="1">
      <c r="A62" s="46"/>
      <c r="B62" s="47"/>
      <c r="C62" s="48"/>
      <c r="D62" s="49"/>
      <c r="E62" s="16" t="s">
        <v>547</v>
      </c>
      <c r="F62" s="10">
        <v>4727</v>
      </c>
      <c r="G62" s="10">
        <v>4727</v>
      </c>
      <c r="H62" s="45"/>
      <c r="I62" s="7">
        <f t="shared" si="18"/>
        <v>22208.2</v>
      </c>
      <c r="J62" s="7">
        <f t="shared" si="18"/>
        <v>53992</v>
      </c>
      <c r="K62" s="7">
        <f t="shared" si="18"/>
        <v>86023.8</v>
      </c>
      <c r="L62" s="7">
        <f t="shared" si="18"/>
        <v>128056.59999999999</v>
      </c>
      <c r="M62" s="41">
        <f t="shared" si="14"/>
        <v>17.3</v>
      </c>
      <c r="N62" s="41">
        <f t="shared" si="15"/>
        <v>42.2</v>
      </c>
      <c r="O62" s="41">
        <f t="shared" si="16"/>
        <v>67.2</v>
      </c>
      <c r="P62" s="4"/>
      <c r="Q62" s="4"/>
      <c r="R62" s="167"/>
      <c r="S62" s="4"/>
      <c r="T62" s="4"/>
      <c r="U62" s="4">
        <f t="shared" si="17"/>
        <v>128056.59999999999</v>
      </c>
      <c r="V62" s="5"/>
    </row>
    <row r="63" spans="1:22" s="6" customFormat="1" hidden="1">
      <c r="A63" s="46"/>
      <c r="B63" s="47"/>
      <c r="C63" s="48"/>
      <c r="D63" s="49"/>
      <c r="E63" s="9" t="s">
        <v>548</v>
      </c>
      <c r="F63" s="10">
        <v>4728</v>
      </c>
      <c r="G63" s="10">
        <v>4728</v>
      </c>
      <c r="H63" s="45"/>
      <c r="I63" s="7">
        <f t="shared" si="18"/>
        <v>101594.4</v>
      </c>
      <c r="J63" s="7">
        <f t="shared" si="18"/>
        <v>221209.4</v>
      </c>
      <c r="K63" s="7">
        <f t="shared" si="18"/>
        <v>357528.4</v>
      </c>
      <c r="L63" s="7">
        <f t="shared" si="18"/>
        <v>505280</v>
      </c>
      <c r="M63" s="41">
        <f t="shared" si="14"/>
        <v>20.100000000000001</v>
      </c>
      <c r="N63" s="41">
        <f t="shared" si="15"/>
        <v>43.8</v>
      </c>
      <c r="O63" s="41">
        <f t="shared" si="16"/>
        <v>70.8</v>
      </c>
      <c r="P63" s="4"/>
      <c r="Q63" s="4"/>
      <c r="R63" s="167"/>
      <c r="S63" s="4"/>
      <c r="T63" s="4"/>
      <c r="U63" s="4">
        <f t="shared" si="17"/>
        <v>505280</v>
      </c>
      <c r="V63" s="5"/>
    </row>
    <row r="64" spans="1:22" s="6" customFormat="1" hidden="1">
      <c r="A64" s="46"/>
      <c r="B64" s="47"/>
      <c r="C64" s="48"/>
      <c r="D64" s="49"/>
      <c r="E64" s="9" t="s">
        <v>549</v>
      </c>
      <c r="F64" s="10">
        <v>4729</v>
      </c>
      <c r="G64" s="10">
        <v>4729</v>
      </c>
      <c r="H64" s="45"/>
      <c r="I64" s="7">
        <f t="shared" si="18"/>
        <v>8188849.7999999998</v>
      </c>
      <c r="J64" s="7">
        <f t="shared" si="18"/>
        <v>17155598.699999999</v>
      </c>
      <c r="K64" s="7">
        <f t="shared" si="18"/>
        <v>25111762.100000001</v>
      </c>
      <c r="L64" s="7">
        <f t="shared" si="18"/>
        <v>33233040.899999999</v>
      </c>
      <c r="M64" s="41">
        <f t="shared" si="14"/>
        <v>24.6</v>
      </c>
      <c r="N64" s="41">
        <f t="shared" si="15"/>
        <v>51.6</v>
      </c>
      <c r="O64" s="41">
        <f t="shared" si="16"/>
        <v>75.599999999999994</v>
      </c>
      <c r="P64" s="4"/>
      <c r="Q64" s="4"/>
      <c r="R64" s="167"/>
      <c r="S64" s="4"/>
      <c r="T64" s="4"/>
      <c r="U64" s="4">
        <f t="shared" si="17"/>
        <v>33233040.899999999</v>
      </c>
      <c r="V64" s="5"/>
    </row>
    <row r="65" spans="1:22" s="6" customFormat="1" hidden="1">
      <c r="A65" s="46"/>
      <c r="B65" s="47"/>
      <c r="C65" s="48"/>
      <c r="D65" s="49"/>
      <c r="E65" s="16" t="s">
        <v>550</v>
      </c>
      <c r="F65" s="10">
        <v>4741</v>
      </c>
      <c r="G65" s="10">
        <v>4741</v>
      </c>
      <c r="H65" s="45"/>
      <c r="I65" s="7">
        <f t="shared" si="18"/>
        <v>6892282</v>
      </c>
      <c r="J65" s="7">
        <f t="shared" si="18"/>
        <v>11891303</v>
      </c>
      <c r="K65" s="7">
        <f t="shared" si="18"/>
        <v>17836955</v>
      </c>
      <c r="L65" s="7">
        <f t="shared" si="18"/>
        <v>23782606.399999999</v>
      </c>
      <c r="M65" s="41">
        <f t="shared" si="14"/>
        <v>29</v>
      </c>
      <c r="N65" s="41">
        <f t="shared" si="15"/>
        <v>50</v>
      </c>
      <c r="O65" s="41">
        <f t="shared" si="16"/>
        <v>75</v>
      </c>
      <c r="P65" s="4"/>
      <c r="Q65" s="4"/>
      <c r="R65" s="167"/>
      <c r="S65" s="4"/>
      <c r="T65" s="4"/>
      <c r="U65" s="4">
        <f t="shared" si="17"/>
        <v>23782606.399999999</v>
      </c>
      <c r="V65" s="5"/>
    </row>
    <row r="66" spans="1:22" s="6" customFormat="1" ht="27" hidden="1">
      <c r="A66" s="46"/>
      <c r="B66" s="47"/>
      <c r="C66" s="48"/>
      <c r="D66" s="49"/>
      <c r="E66" s="9" t="s">
        <v>551</v>
      </c>
      <c r="F66" s="10">
        <v>4819</v>
      </c>
      <c r="G66" s="10">
        <v>4819</v>
      </c>
      <c r="H66" s="45"/>
      <c r="I66" s="7">
        <f t="shared" si="18"/>
        <v>37570.400000000001</v>
      </c>
      <c r="J66" s="7">
        <f t="shared" si="18"/>
        <v>85968.1</v>
      </c>
      <c r="K66" s="7">
        <f t="shared" si="18"/>
        <v>133865.70000000001</v>
      </c>
      <c r="L66" s="7">
        <f t="shared" si="18"/>
        <v>188390.6</v>
      </c>
      <c r="M66" s="41">
        <f t="shared" si="14"/>
        <v>19.899999999999999</v>
      </c>
      <c r="N66" s="41">
        <f t="shared" si="15"/>
        <v>45.6</v>
      </c>
      <c r="O66" s="41">
        <f t="shared" si="16"/>
        <v>71.099999999999994</v>
      </c>
      <c r="P66" s="4"/>
      <c r="Q66" s="4"/>
      <c r="R66" s="167"/>
      <c r="S66" s="4"/>
      <c r="T66" s="4"/>
      <c r="U66" s="4">
        <f t="shared" si="17"/>
        <v>188390.6</v>
      </c>
      <c r="V66" s="5"/>
    </row>
    <row r="67" spans="1:22" s="6" customFormat="1" ht="15.75" hidden="1" customHeight="1">
      <c r="A67" s="46"/>
      <c r="B67" s="47"/>
      <c r="C67" s="48"/>
      <c r="D67" s="49"/>
      <c r="E67" s="9" t="s">
        <v>552</v>
      </c>
      <c r="F67" s="10" t="s">
        <v>418</v>
      </c>
      <c r="G67" s="10" t="s">
        <v>418</v>
      </c>
      <c r="H67" s="45"/>
      <c r="I67" s="7">
        <f t="shared" si="18"/>
        <v>7000</v>
      </c>
      <c r="J67" s="7">
        <f t="shared" si="18"/>
        <v>7000</v>
      </c>
      <c r="K67" s="7">
        <f t="shared" si="18"/>
        <v>7000</v>
      </c>
      <c r="L67" s="7">
        <f t="shared" si="18"/>
        <v>7000</v>
      </c>
      <c r="M67" s="41">
        <f>ROUND(I67/L67*100,1)</f>
        <v>100</v>
      </c>
      <c r="N67" s="41">
        <f>ROUND(J67/L67*100,1)</f>
        <v>100</v>
      </c>
      <c r="O67" s="41">
        <f>ROUND(K67/L67*100,1)</f>
        <v>100</v>
      </c>
      <c r="P67" s="4"/>
      <c r="Q67" s="4"/>
      <c r="R67" s="167"/>
      <c r="S67" s="4"/>
      <c r="T67" s="4"/>
      <c r="U67" s="4"/>
      <c r="V67" s="5"/>
    </row>
    <row r="68" spans="1:22" s="6" customFormat="1" hidden="1">
      <c r="A68" s="46"/>
      <c r="B68" s="47"/>
      <c r="C68" s="48"/>
      <c r="D68" s="49"/>
      <c r="E68" s="9" t="s">
        <v>553</v>
      </c>
      <c r="F68" s="10">
        <v>4823</v>
      </c>
      <c r="G68" s="10">
        <v>4823</v>
      </c>
      <c r="H68" s="45"/>
      <c r="I68" s="7">
        <f t="shared" si="18"/>
        <v>6526</v>
      </c>
      <c r="J68" s="7">
        <f t="shared" si="18"/>
        <v>11670</v>
      </c>
      <c r="K68" s="7">
        <f t="shared" si="18"/>
        <v>17133.599999999999</v>
      </c>
      <c r="L68" s="7">
        <f t="shared" si="18"/>
        <v>23502</v>
      </c>
      <c r="M68" s="41">
        <f>ROUND(I68/L68*100,1)</f>
        <v>27.8</v>
      </c>
      <c r="N68" s="41">
        <f>ROUND(J68/L68*100,1)</f>
        <v>49.7</v>
      </c>
      <c r="O68" s="41">
        <f>ROUND(K68/L68*100,1)</f>
        <v>72.900000000000006</v>
      </c>
      <c r="P68" s="4"/>
      <c r="Q68" s="4"/>
      <c r="R68" s="167"/>
      <c r="S68" s="4"/>
      <c r="T68" s="4"/>
      <c r="U68" s="4">
        <f>SUM(L68-T68)</f>
        <v>23502</v>
      </c>
      <c r="V68" s="5"/>
    </row>
    <row r="69" spans="1:22" s="6" customFormat="1" hidden="1">
      <c r="A69" s="46"/>
      <c r="B69" s="47"/>
      <c r="C69" s="48"/>
      <c r="D69" s="49"/>
      <c r="E69" s="9" t="s">
        <v>448</v>
      </c>
      <c r="F69" s="10" t="s">
        <v>465</v>
      </c>
      <c r="G69" s="10" t="s">
        <v>465</v>
      </c>
      <c r="H69" s="45"/>
      <c r="I69" s="7">
        <f t="shared" si="18"/>
        <v>18</v>
      </c>
      <c r="J69" s="7">
        <f t="shared" si="18"/>
        <v>43</v>
      </c>
      <c r="K69" s="7">
        <f t="shared" si="18"/>
        <v>68</v>
      </c>
      <c r="L69" s="7">
        <f t="shared" si="18"/>
        <v>100</v>
      </c>
      <c r="M69" s="41">
        <f>ROUND(I69/L69*100,1)</f>
        <v>18</v>
      </c>
      <c r="N69" s="41">
        <f>ROUND(J69/L69*100,1)</f>
        <v>43</v>
      </c>
      <c r="O69" s="41">
        <f>ROUND(K69/L69*100,1)</f>
        <v>68</v>
      </c>
      <c r="P69" s="4"/>
      <c r="Q69" s="4"/>
      <c r="R69" s="167"/>
      <c r="S69" s="4"/>
      <c r="T69" s="4"/>
      <c r="U69" s="4">
        <f>SUM(L69-T69)</f>
        <v>100</v>
      </c>
      <c r="V69" s="5"/>
    </row>
    <row r="70" spans="1:22" s="6" customFormat="1" hidden="1">
      <c r="A70" s="46"/>
      <c r="B70" s="47"/>
      <c r="C70" s="48"/>
      <c r="D70" s="49"/>
      <c r="E70" s="9" t="s">
        <v>554</v>
      </c>
      <c r="F70" s="10">
        <v>4861</v>
      </c>
      <c r="G70" s="10">
        <v>4861</v>
      </c>
      <c r="H70" s="45"/>
      <c r="I70" s="7">
        <f t="shared" si="18"/>
        <v>3347121.9</v>
      </c>
      <c r="J70" s="7">
        <f t="shared" si="18"/>
        <v>7911475.8999999994</v>
      </c>
      <c r="K70" s="7">
        <f t="shared" si="18"/>
        <v>12425786.6</v>
      </c>
      <c r="L70" s="7">
        <f t="shared" si="18"/>
        <v>18182664.699999999</v>
      </c>
      <c r="M70" s="41">
        <f>ROUND(I70/L70*100,1)</f>
        <v>18.399999999999999</v>
      </c>
      <c r="N70" s="41">
        <f>ROUND(J70/L70*100,1)</f>
        <v>43.5</v>
      </c>
      <c r="O70" s="41">
        <f>ROUND(K70/L70*100,1)</f>
        <v>68.3</v>
      </c>
      <c r="P70" s="4"/>
      <c r="Q70" s="4"/>
      <c r="R70" s="167"/>
      <c r="S70" s="4"/>
      <c r="T70" s="4"/>
      <c r="U70" s="4">
        <f>SUM(L70-T70)</f>
        <v>18182664.699999999</v>
      </c>
      <c r="V70" s="5"/>
    </row>
    <row r="71" spans="1:22" s="6" customFormat="1" hidden="1">
      <c r="A71" s="46"/>
      <c r="B71" s="47"/>
      <c r="C71" s="48"/>
      <c r="D71" s="49"/>
      <c r="E71" s="9" t="s">
        <v>555</v>
      </c>
      <c r="F71" s="10">
        <v>4891</v>
      </c>
      <c r="G71" s="10">
        <v>4891</v>
      </c>
      <c r="H71" s="45"/>
      <c r="I71" s="7">
        <f t="shared" si="18"/>
        <v>1100000</v>
      </c>
      <c r="J71" s="7">
        <f t="shared" si="18"/>
        <v>2475000</v>
      </c>
      <c r="K71" s="7">
        <f t="shared" si="18"/>
        <v>3850000</v>
      </c>
      <c r="L71" s="7">
        <f t="shared" si="18"/>
        <v>5500000</v>
      </c>
      <c r="M71" s="41">
        <f>ROUND(I71/L71*100,1)</f>
        <v>20</v>
      </c>
      <c r="N71" s="41">
        <f>ROUND(J71/L71*100,1)</f>
        <v>45</v>
      </c>
      <c r="O71" s="41">
        <f>ROUND(K71/L71*100,1)</f>
        <v>70</v>
      </c>
      <c r="P71" s="4"/>
      <c r="Q71" s="4"/>
      <c r="R71" s="167"/>
      <c r="S71" s="4"/>
      <c r="T71" s="4"/>
      <c r="U71" s="4">
        <f>SUM(L71-T71)</f>
        <v>5500000</v>
      </c>
      <c r="V71" s="5"/>
    </row>
    <row r="72" spans="1:22" s="6" customFormat="1" ht="18" hidden="1" customHeight="1">
      <c r="A72" s="46"/>
      <c r="B72" s="47"/>
      <c r="C72" s="48"/>
      <c r="D72" s="49"/>
      <c r="E72" s="9" t="s">
        <v>556</v>
      </c>
      <c r="F72" s="10" t="s">
        <v>419</v>
      </c>
      <c r="G72" s="10" t="s">
        <v>419</v>
      </c>
      <c r="H72" s="45"/>
      <c r="I72" s="7">
        <f t="shared" ref="I72:L82" si="19">SUMIF($G$83:$G$2695,$G72,I$83:I$2695)</f>
        <v>1540061</v>
      </c>
      <c r="J72" s="7">
        <f t="shared" si="19"/>
        <v>3004500</v>
      </c>
      <c r="K72" s="7">
        <f t="shared" si="19"/>
        <v>4808222</v>
      </c>
      <c r="L72" s="7">
        <f t="shared" si="19"/>
        <v>7178670</v>
      </c>
      <c r="M72" s="41"/>
      <c r="N72" s="41"/>
      <c r="O72" s="41"/>
      <c r="P72" s="4"/>
      <c r="Q72" s="4"/>
      <c r="R72" s="167"/>
      <c r="S72" s="4"/>
      <c r="T72" s="4"/>
      <c r="U72" s="4"/>
      <c r="V72" s="5"/>
    </row>
    <row r="73" spans="1:22" s="6" customFormat="1" ht="13.5" hidden="1" customHeight="1">
      <c r="A73" s="46"/>
      <c r="B73" s="47"/>
      <c r="C73" s="48"/>
      <c r="D73" s="49"/>
      <c r="E73" s="9" t="s">
        <v>557</v>
      </c>
      <c r="F73" s="10" t="s">
        <v>397</v>
      </c>
      <c r="G73" s="10" t="s">
        <v>397</v>
      </c>
      <c r="H73" s="45"/>
      <c r="I73" s="7">
        <f t="shared" si="19"/>
        <v>6401000</v>
      </c>
      <c r="J73" s="7">
        <f t="shared" si="19"/>
        <v>12187390</v>
      </c>
      <c r="K73" s="7">
        <f t="shared" si="19"/>
        <v>20376690</v>
      </c>
      <c r="L73" s="7">
        <f t="shared" si="19"/>
        <v>26805190</v>
      </c>
      <c r="M73" s="41">
        <f t="shared" ref="M73:M82" si="20">ROUND(I73/L73*100,1)</f>
        <v>23.9</v>
      </c>
      <c r="N73" s="41">
        <f t="shared" ref="N73:N82" si="21">ROUND(J73/L73*100,1)</f>
        <v>45.5</v>
      </c>
      <c r="O73" s="41">
        <f t="shared" ref="O73:O82" si="22">ROUND(K73/L73*100,1)</f>
        <v>76</v>
      </c>
      <c r="P73" s="4"/>
      <c r="Q73" s="4"/>
      <c r="R73" s="167"/>
      <c r="S73" s="4"/>
      <c r="T73" s="4"/>
      <c r="U73" s="4">
        <f t="shared" ref="U73:U88" si="23">SUM(L73-T73)</f>
        <v>26805190</v>
      </c>
      <c r="V73" s="5"/>
    </row>
    <row r="74" spans="1:22" s="6" customFormat="1" hidden="1">
      <c r="A74" s="46"/>
      <c r="B74" s="47"/>
      <c r="C74" s="48"/>
      <c r="D74" s="49"/>
      <c r="E74" s="9" t="s">
        <v>558</v>
      </c>
      <c r="F74" s="11">
        <v>5113</v>
      </c>
      <c r="G74" s="11">
        <v>5113</v>
      </c>
      <c r="H74" s="45"/>
      <c r="I74" s="7">
        <f t="shared" si="19"/>
        <v>100000</v>
      </c>
      <c r="J74" s="7">
        <f t="shared" si="19"/>
        <v>220000</v>
      </c>
      <c r="K74" s="7">
        <f t="shared" si="19"/>
        <v>325400</v>
      </c>
      <c r="L74" s="7">
        <f t="shared" si="19"/>
        <v>395400</v>
      </c>
      <c r="M74" s="41">
        <f t="shared" si="20"/>
        <v>25.3</v>
      </c>
      <c r="N74" s="41">
        <f t="shared" si="21"/>
        <v>55.6</v>
      </c>
      <c r="O74" s="41">
        <f t="shared" si="22"/>
        <v>82.3</v>
      </c>
      <c r="P74" s="4"/>
      <c r="Q74" s="4"/>
      <c r="R74" s="167"/>
      <c r="S74" s="4"/>
      <c r="T74" s="4"/>
      <c r="U74" s="4">
        <f t="shared" si="23"/>
        <v>395400</v>
      </c>
      <c r="V74" s="5"/>
    </row>
    <row r="75" spans="1:22" s="6" customFormat="1" hidden="1">
      <c r="A75" s="46"/>
      <c r="B75" s="47"/>
      <c r="C75" s="48"/>
      <c r="D75" s="49"/>
      <c r="E75" s="9" t="s">
        <v>559</v>
      </c>
      <c r="F75" s="11">
        <v>5121</v>
      </c>
      <c r="G75" s="11">
        <v>5121</v>
      </c>
      <c r="H75" s="45"/>
      <c r="I75" s="7">
        <f t="shared" si="19"/>
        <v>0</v>
      </c>
      <c r="J75" s="7">
        <f t="shared" si="19"/>
        <v>0</v>
      </c>
      <c r="K75" s="7">
        <f t="shared" si="19"/>
        <v>0</v>
      </c>
      <c r="L75" s="7">
        <f t="shared" si="19"/>
        <v>0</v>
      </c>
      <c r="M75" s="41" t="e">
        <f t="shared" si="20"/>
        <v>#DIV/0!</v>
      </c>
      <c r="N75" s="41" t="e">
        <f t="shared" si="21"/>
        <v>#DIV/0!</v>
      </c>
      <c r="O75" s="41" t="e">
        <f t="shared" si="22"/>
        <v>#DIV/0!</v>
      </c>
      <c r="P75" s="4"/>
      <c r="Q75" s="4"/>
      <c r="R75" s="167"/>
      <c r="S75" s="4"/>
      <c r="T75" s="4"/>
      <c r="U75" s="4">
        <f t="shared" si="23"/>
        <v>0</v>
      </c>
      <c r="V75" s="5"/>
    </row>
    <row r="76" spans="1:22" s="6" customFormat="1" hidden="1">
      <c r="A76" s="46"/>
      <c r="B76" s="47"/>
      <c r="C76" s="48"/>
      <c r="D76" s="49"/>
      <c r="E76" s="9" t="s">
        <v>560</v>
      </c>
      <c r="F76" s="11">
        <v>5122</v>
      </c>
      <c r="G76" s="11">
        <v>5122</v>
      </c>
      <c r="H76" s="45"/>
      <c r="I76" s="7">
        <f t="shared" si="19"/>
        <v>362548</v>
      </c>
      <c r="J76" s="7">
        <f t="shared" si="19"/>
        <v>906425</v>
      </c>
      <c r="K76" s="7">
        <f t="shared" si="19"/>
        <v>1457627</v>
      </c>
      <c r="L76" s="7">
        <f t="shared" si="19"/>
        <v>2162268</v>
      </c>
      <c r="M76" s="41">
        <f t="shared" si="20"/>
        <v>16.8</v>
      </c>
      <c r="N76" s="41">
        <f t="shared" si="21"/>
        <v>41.9</v>
      </c>
      <c r="O76" s="41">
        <f t="shared" si="22"/>
        <v>67.400000000000006</v>
      </c>
      <c r="P76" s="4"/>
      <c r="Q76" s="4"/>
      <c r="R76" s="167"/>
      <c r="S76" s="4"/>
      <c r="T76" s="4"/>
      <c r="U76" s="4">
        <f t="shared" si="23"/>
        <v>2162268</v>
      </c>
      <c r="V76" s="5"/>
    </row>
    <row r="77" spans="1:22" s="6" customFormat="1" hidden="1">
      <c r="A77" s="46"/>
      <c r="B77" s="47"/>
      <c r="C77" s="48"/>
      <c r="D77" s="49"/>
      <c r="E77" s="9" t="s">
        <v>561</v>
      </c>
      <c r="F77" s="11">
        <v>5129</v>
      </c>
      <c r="G77" s="11">
        <v>5129</v>
      </c>
      <c r="H77" s="45"/>
      <c r="I77" s="7">
        <f t="shared" si="19"/>
        <v>183726.9</v>
      </c>
      <c r="J77" s="7">
        <f t="shared" si="19"/>
        <v>376938</v>
      </c>
      <c r="K77" s="7">
        <f t="shared" si="19"/>
        <v>566821</v>
      </c>
      <c r="L77" s="7">
        <f t="shared" si="19"/>
        <v>858225</v>
      </c>
      <c r="M77" s="41">
        <f t="shared" si="20"/>
        <v>21.4</v>
      </c>
      <c r="N77" s="41">
        <f t="shared" si="21"/>
        <v>43.9</v>
      </c>
      <c r="O77" s="41">
        <f t="shared" si="22"/>
        <v>66</v>
      </c>
      <c r="P77" s="4"/>
      <c r="Q77" s="4"/>
      <c r="R77" s="167"/>
      <c r="S77" s="4"/>
      <c r="T77" s="4"/>
      <c r="U77" s="4">
        <f t="shared" si="23"/>
        <v>858225</v>
      </c>
      <c r="V77" s="5"/>
    </row>
    <row r="78" spans="1:22" s="6" customFormat="1" hidden="1">
      <c r="A78" s="46"/>
      <c r="B78" s="47"/>
      <c r="C78" s="48"/>
      <c r="D78" s="49"/>
      <c r="E78" s="9" t="s">
        <v>562</v>
      </c>
      <c r="F78" s="11">
        <v>5131</v>
      </c>
      <c r="G78" s="11">
        <v>5131</v>
      </c>
      <c r="H78" s="45"/>
      <c r="I78" s="7">
        <f t="shared" si="19"/>
        <v>0</v>
      </c>
      <c r="J78" s="7">
        <f t="shared" si="19"/>
        <v>0</v>
      </c>
      <c r="K78" s="7">
        <f t="shared" si="19"/>
        <v>0</v>
      </c>
      <c r="L78" s="7">
        <f t="shared" si="19"/>
        <v>0</v>
      </c>
      <c r="M78" s="41" t="e">
        <f t="shared" si="20"/>
        <v>#DIV/0!</v>
      </c>
      <c r="N78" s="41" t="e">
        <f t="shared" si="21"/>
        <v>#DIV/0!</v>
      </c>
      <c r="O78" s="41" t="e">
        <f t="shared" si="22"/>
        <v>#DIV/0!</v>
      </c>
      <c r="P78" s="4"/>
      <c r="Q78" s="4"/>
      <c r="R78" s="167"/>
      <c r="S78" s="4"/>
      <c r="T78" s="4"/>
      <c r="U78" s="4">
        <f t="shared" si="23"/>
        <v>0</v>
      </c>
      <c r="V78" s="5"/>
    </row>
    <row r="79" spans="1:22" s="6" customFormat="1" hidden="1">
      <c r="A79" s="46"/>
      <c r="B79" s="47"/>
      <c r="C79" s="48"/>
      <c r="D79" s="49"/>
      <c r="E79" s="9" t="s">
        <v>563</v>
      </c>
      <c r="F79" s="11">
        <v>5132</v>
      </c>
      <c r="G79" s="11">
        <v>5132</v>
      </c>
      <c r="H79" s="45"/>
      <c r="I79" s="7">
        <f t="shared" si="19"/>
        <v>4500</v>
      </c>
      <c r="J79" s="7">
        <f t="shared" si="19"/>
        <v>4600</v>
      </c>
      <c r="K79" s="7">
        <f t="shared" si="19"/>
        <v>4700</v>
      </c>
      <c r="L79" s="7">
        <f t="shared" si="19"/>
        <v>4880</v>
      </c>
      <c r="M79" s="41">
        <f t="shared" si="20"/>
        <v>92.2</v>
      </c>
      <c r="N79" s="41">
        <f t="shared" si="21"/>
        <v>94.3</v>
      </c>
      <c r="O79" s="41">
        <f t="shared" si="22"/>
        <v>96.3</v>
      </c>
      <c r="P79" s="4"/>
      <c r="Q79" s="4"/>
      <c r="R79" s="167"/>
      <c r="S79" s="4"/>
      <c r="T79" s="4"/>
      <c r="U79" s="4">
        <f t="shared" si="23"/>
        <v>4880</v>
      </c>
      <c r="V79" s="5"/>
    </row>
    <row r="80" spans="1:22" s="6" customFormat="1" hidden="1">
      <c r="A80" s="46"/>
      <c r="B80" s="47"/>
      <c r="C80" s="48"/>
      <c r="D80" s="49"/>
      <c r="E80" s="9" t="s">
        <v>564</v>
      </c>
      <c r="F80" s="11">
        <v>5133</v>
      </c>
      <c r="G80" s="11">
        <v>5133</v>
      </c>
      <c r="H80" s="45"/>
      <c r="I80" s="7">
        <f t="shared" si="19"/>
        <v>0</v>
      </c>
      <c r="J80" s="7">
        <f t="shared" si="19"/>
        <v>0</v>
      </c>
      <c r="K80" s="7">
        <f t="shared" si="19"/>
        <v>0</v>
      </c>
      <c r="L80" s="7">
        <f t="shared" si="19"/>
        <v>0</v>
      </c>
      <c r="M80" s="41" t="e">
        <f t="shared" si="20"/>
        <v>#DIV/0!</v>
      </c>
      <c r="N80" s="41" t="e">
        <f t="shared" si="21"/>
        <v>#DIV/0!</v>
      </c>
      <c r="O80" s="41" t="e">
        <f t="shared" si="22"/>
        <v>#DIV/0!</v>
      </c>
      <c r="P80" s="4"/>
      <c r="Q80" s="4"/>
      <c r="R80" s="167"/>
      <c r="S80" s="4"/>
      <c r="T80" s="4"/>
      <c r="U80" s="4">
        <f t="shared" si="23"/>
        <v>0</v>
      </c>
      <c r="V80" s="5"/>
    </row>
    <row r="81" spans="1:191" s="6" customFormat="1" hidden="1">
      <c r="A81" s="46"/>
      <c r="B81" s="47"/>
      <c r="C81" s="48"/>
      <c r="D81" s="49"/>
      <c r="E81" s="9" t="s">
        <v>565</v>
      </c>
      <c r="F81" s="11">
        <v>5134</v>
      </c>
      <c r="G81" s="11">
        <v>5134</v>
      </c>
      <c r="H81" s="45"/>
      <c r="I81" s="7">
        <f t="shared" si="19"/>
        <v>131466</v>
      </c>
      <c r="J81" s="7">
        <f t="shared" si="19"/>
        <v>271566</v>
      </c>
      <c r="K81" s="7">
        <f t="shared" si="19"/>
        <v>455887</v>
      </c>
      <c r="L81" s="7">
        <f t="shared" si="19"/>
        <v>602460</v>
      </c>
      <c r="M81" s="41">
        <f t="shared" si="20"/>
        <v>21.8</v>
      </c>
      <c r="N81" s="41">
        <f t="shared" si="21"/>
        <v>45.1</v>
      </c>
      <c r="O81" s="41">
        <f t="shared" si="22"/>
        <v>75.7</v>
      </c>
      <c r="P81" s="4"/>
      <c r="Q81" s="4"/>
      <c r="R81" s="167"/>
      <c r="S81" s="4"/>
      <c r="T81" s="4"/>
      <c r="U81" s="4">
        <f t="shared" si="23"/>
        <v>602460</v>
      </c>
      <c r="V81" s="5"/>
    </row>
    <row r="82" spans="1:191" s="6" customFormat="1" hidden="1">
      <c r="A82" s="46"/>
      <c r="B82" s="47"/>
      <c r="C82" s="48"/>
      <c r="D82" s="49"/>
      <c r="E82" s="9" t="s">
        <v>566</v>
      </c>
      <c r="F82" s="11">
        <v>6501</v>
      </c>
      <c r="G82" s="11">
        <v>6501</v>
      </c>
      <c r="H82" s="45"/>
      <c r="I82" s="7">
        <f t="shared" si="19"/>
        <v>-11900</v>
      </c>
      <c r="J82" s="7">
        <f t="shared" si="19"/>
        <v>-29400</v>
      </c>
      <c r="K82" s="7">
        <f t="shared" si="19"/>
        <v>-46900</v>
      </c>
      <c r="L82" s="7">
        <f t="shared" si="19"/>
        <v>-70000</v>
      </c>
      <c r="M82" s="41">
        <f t="shared" si="20"/>
        <v>17</v>
      </c>
      <c r="N82" s="41">
        <f t="shared" si="21"/>
        <v>42</v>
      </c>
      <c r="O82" s="41">
        <f t="shared" si="22"/>
        <v>67</v>
      </c>
      <c r="P82" s="4"/>
      <c r="Q82" s="4"/>
      <c r="R82" s="167"/>
      <c r="S82" s="4"/>
      <c r="T82" s="4"/>
      <c r="U82" s="4">
        <f t="shared" si="23"/>
        <v>-70000</v>
      </c>
      <c r="V82" s="5"/>
    </row>
    <row r="83" spans="1:191" s="156" customFormat="1" ht="36.75" customHeight="1">
      <c r="A83" s="185" t="s">
        <v>280</v>
      </c>
      <c r="B83" s="186"/>
      <c r="C83" s="187"/>
      <c r="D83" s="188" t="s">
        <v>281</v>
      </c>
      <c r="E83" s="179" t="s">
        <v>567</v>
      </c>
      <c r="F83" s="118" t="s">
        <v>398</v>
      </c>
      <c r="G83" s="118" t="s">
        <v>398</v>
      </c>
      <c r="H83" s="45" t="s">
        <v>394</v>
      </c>
      <c r="I83" s="189">
        <f t="shared" ref="I83:L102" si="24">SUMIF($F$136:$F$924,$F83,I$136:I$924)</f>
        <v>5423943.1999999993</v>
      </c>
      <c r="J83" s="189">
        <f t="shared" si="24"/>
        <v>17893019.100000001</v>
      </c>
      <c r="K83" s="189">
        <f t="shared" si="24"/>
        <v>24207773.700000003</v>
      </c>
      <c r="L83" s="189">
        <f t="shared" si="24"/>
        <v>32310825.300000004</v>
      </c>
      <c r="M83" s="131">
        <f>SUM(I136,I672,I748,I756,I883,I891)</f>
        <v>5423943.2000000002</v>
      </c>
      <c r="N83" s="131">
        <f>SUM(J136,J672,J748,J756,J883,J891)</f>
        <v>17893019.100000001</v>
      </c>
      <c r="O83" s="131">
        <f>SUM(K136,K672,K748,K756,K883,K891)</f>
        <v>24207773.699999999</v>
      </c>
      <c r="P83" s="131">
        <f>SUM(L136,L672,L748,L756,L883,L891)</f>
        <v>32310825.300000001</v>
      </c>
      <c r="Q83" s="154">
        <v>32310825.300000001</v>
      </c>
      <c r="R83" s="167"/>
      <c r="S83" s="154"/>
      <c r="T83" s="154"/>
      <c r="U83" s="154">
        <f t="shared" si="23"/>
        <v>32310825.300000004</v>
      </c>
      <c r="V83" s="155">
        <v>1</v>
      </c>
      <c r="W83" s="156" t="s">
        <v>394</v>
      </c>
      <c r="AA83" s="190"/>
      <c r="AB83" s="191">
        <f>SUM(I84:I135)-I83</f>
        <v>0</v>
      </c>
      <c r="AC83" s="191">
        <f>SUM(J84:J135)-J83</f>
        <v>0</v>
      </c>
      <c r="AD83" s="191">
        <f>SUM(K84:K135)-K83</f>
        <v>0</v>
      </c>
      <c r="AE83" s="191">
        <f>SUM(L84:L135)-L83</f>
        <v>0</v>
      </c>
      <c r="AF83" s="190"/>
      <c r="AG83" s="190"/>
      <c r="AH83" s="190"/>
      <c r="AI83" s="190"/>
      <c r="AJ83" s="190"/>
      <c r="AK83" s="190"/>
      <c r="AL83" s="190"/>
      <c r="AM83" s="190"/>
      <c r="AN83" s="190"/>
      <c r="AO83" s="190"/>
      <c r="AP83" s="190"/>
      <c r="AQ83" s="190"/>
      <c r="AR83" s="190"/>
      <c r="AS83" s="190"/>
      <c r="AT83" s="190"/>
      <c r="AU83" s="190"/>
      <c r="AV83" s="190"/>
      <c r="AW83" s="190"/>
      <c r="AX83" s="190"/>
      <c r="AY83" s="190"/>
      <c r="AZ83" s="190"/>
      <c r="BA83" s="190"/>
      <c r="BB83" s="190"/>
      <c r="BC83" s="190"/>
      <c r="BD83" s="190"/>
      <c r="BE83" s="190"/>
      <c r="BF83" s="190"/>
      <c r="BG83" s="190"/>
      <c r="BH83" s="190"/>
      <c r="BI83" s="190"/>
      <c r="BJ83" s="190"/>
      <c r="BK83" s="190"/>
      <c r="BL83" s="190"/>
      <c r="BM83" s="190"/>
      <c r="BN83" s="190"/>
      <c r="BO83" s="190"/>
      <c r="BP83" s="190"/>
      <c r="BQ83" s="190"/>
      <c r="BR83" s="190"/>
      <c r="BS83" s="190"/>
      <c r="BT83" s="190"/>
      <c r="BU83" s="190"/>
      <c r="BV83" s="190"/>
      <c r="BW83" s="190"/>
      <c r="BX83" s="190"/>
      <c r="BY83" s="190"/>
      <c r="BZ83" s="190"/>
      <c r="CA83" s="190"/>
      <c r="CB83" s="190"/>
      <c r="CC83" s="190"/>
      <c r="CD83" s="190"/>
      <c r="CE83" s="190"/>
      <c r="CF83" s="190"/>
      <c r="CG83" s="190"/>
      <c r="CH83" s="190"/>
      <c r="CI83" s="190"/>
      <c r="CJ83" s="190"/>
      <c r="CK83" s="190"/>
      <c r="CL83" s="190"/>
      <c r="CM83" s="190"/>
      <c r="CN83" s="190"/>
      <c r="CO83" s="190"/>
      <c r="CP83" s="190"/>
      <c r="CQ83" s="190"/>
      <c r="CR83" s="190"/>
      <c r="CS83" s="190"/>
      <c r="CT83" s="190"/>
      <c r="CU83" s="190"/>
      <c r="CV83" s="190"/>
      <c r="CW83" s="190"/>
      <c r="CX83" s="190"/>
      <c r="CY83" s="190"/>
      <c r="CZ83" s="190"/>
      <c r="DA83" s="190"/>
      <c r="DB83" s="190"/>
      <c r="DC83" s="190"/>
      <c r="DD83" s="190"/>
      <c r="DE83" s="190"/>
      <c r="DF83" s="190"/>
      <c r="DG83" s="190"/>
      <c r="DH83" s="190"/>
      <c r="DI83" s="190"/>
      <c r="DJ83" s="190"/>
      <c r="DK83" s="190"/>
      <c r="DL83" s="190"/>
      <c r="DM83" s="190"/>
      <c r="DN83" s="190"/>
      <c r="DO83" s="190"/>
      <c r="DP83" s="190"/>
      <c r="DQ83" s="190"/>
      <c r="DR83" s="190"/>
      <c r="DS83" s="190"/>
      <c r="DT83" s="190"/>
      <c r="DU83" s="190"/>
      <c r="DV83" s="190"/>
      <c r="DW83" s="190"/>
      <c r="DX83" s="190"/>
      <c r="DY83" s="190"/>
      <c r="DZ83" s="190"/>
      <c r="EA83" s="190"/>
      <c r="EB83" s="190"/>
      <c r="EC83" s="190"/>
      <c r="ED83" s="190"/>
      <c r="EE83" s="190"/>
      <c r="EF83" s="190"/>
      <c r="EG83" s="190"/>
      <c r="EH83" s="190"/>
      <c r="EI83" s="190"/>
      <c r="EJ83" s="190"/>
      <c r="EK83" s="190"/>
      <c r="EL83" s="190"/>
      <c r="EM83" s="190"/>
      <c r="EN83" s="190"/>
      <c r="EO83" s="190"/>
      <c r="EP83" s="190"/>
      <c r="EQ83" s="190"/>
      <c r="ER83" s="190"/>
      <c r="ES83" s="190"/>
      <c r="ET83" s="190"/>
      <c r="EU83" s="190"/>
      <c r="EV83" s="190"/>
      <c r="EW83" s="190"/>
      <c r="EX83" s="190"/>
      <c r="EY83" s="190"/>
      <c r="EZ83" s="190"/>
      <c r="FA83" s="190"/>
      <c r="FB83" s="190"/>
      <c r="FC83" s="190"/>
      <c r="FD83" s="190"/>
      <c r="FE83" s="190"/>
      <c r="FF83" s="190"/>
      <c r="FG83" s="190"/>
      <c r="FH83" s="190"/>
      <c r="FI83" s="190"/>
      <c r="FJ83" s="190"/>
      <c r="FK83" s="190"/>
      <c r="FL83" s="190"/>
      <c r="FM83" s="190"/>
      <c r="FN83" s="190"/>
      <c r="FO83" s="190"/>
      <c r="FP83" s="190"/>
      <c r="FQ83" s="190"/>
      <c r="FR83" s="190"/>
      <c r="FS83" s="190"/>
      <c r="FT83" s="190"/>
      <c r="FU83" s="190"/>
      <c r="FV83" s="190"/>
      <c r="FW83" s="190"/>
      <c r="FX83" s="190"/>
      <c r="FY83" s="190"/>
      <c r="FZ83" s="190"/>
      <c r="GA83" s="190"/>
      <c r="GB83" s="190"/>
      <c r="GC83" s="190"/>
      <c r="GD83" s="190"/>
      <c r="GE83" s="190"/>
      <c r="GF83" s="190"/>
      <c r="GG83" s="190"/>
      <c r="GH83" s="190"/>
      <c r="GI83" s="190"/>
    </row>
    <row r="84" spans="1:191" hidden="1">
      <c r="A84" s="46"/>
      <c r="B84" s="47"/>
      <c r="C84" s="48"/>
      <c r="D84" s="49"/>
      <c r="E84" s="16" t="s">
        <v>431</v>
      </c>
      <c r="F84" s="10">
        <v>4111</v>
      </c>
      <c r="G84" s="10">
        <v>4111</v>
      </c>
      <c r="H84" s="45"/>
      <c r="I84" s="91">
        <f>SUMIF($F$136:$F$924,$F84,I$136:I$924)</f>
        <v>1342859.4</v>
      </c>
      <c r="J84" s="91">
        <f t="shared" si="24"/>
        <v>3281459.9999999995</v>
      </c>
      <c r="K84" s="91">
        <f t="shared" si="24"/>
        <v>5197328.9000000004</v>
      </c>
      <c r="L84" s="91">
        <f t="shared" si="24"/>
        <v>7583018.2000000011</v>
      </c>
      <c r="M84" s="41">
        <f t="shared" ref="M84:M122" si="25">ROUND(I84/L84*100,1)</f>
        <v>17.7</v>
      </c>
      <c r="N84" s="41">
        <f t="shared" ref="N84:N122" si="26">ROUND(J84/L84*100,1)</f>
        <v>43.3</v>
      </c>
      <c r="O84" s="41">
        <f t="shared" ref="O84:O122" si="27">ROUND(K84/L84*100,1)</f>
        <v>68.5</v>
      </c>
      <c r="P84" s="41"/>
      <c r="Q84" s="41"/>
      <c r="R84" s="167"/>
      <c r="S84" s="41"/>
      <c r="T84" s="4"/>
      <c r="U84" s="4">
        <f t="shared" si="23"/>
        <v>7583018.2000000011</v>
      </c>
    </row>
    <row r="85" spans="1:191" ht="27" hidden="1">
      <c r="A85" s="46"/>
      <c r="B85" s="47"/>
      <c r="C85" s="48"/>
      <c r="D85" s="49"/>
      <c r="E85" s="16" t="s">
        <v>432</v>
      </c>
      <c r="F85" s="10">
        <v>4112</v>
      </c>
      <c r="G85" s="10">
        <v>4112</v>
      </c>
      <c r="H85" s="45"/>
      <c r="I85" s="91">
        <f t="shared" si="24"/>
        <v>27455</v>
      </c>
      <c r="J85" s="91">
        <f t="shared" si="24"/>
        <v>176443.3</v>
      </c>
      <c r="K85" s="91">
        <f t="shared" si="24"/>
        <v>333286.59999999998</v>
      </c>
      <c r="L85" s="91">
        <f t="shared" si="24"/>
        <v>584567.39999999991</v>
      </c>
      <c r="M85" s="41">
        <f t="shared" ref="M85:M91" si="28">ROUND(I85/L85*100,1)</f>
        <v>4.7</v>
      </c>
      <c r="N85" s="41">
        <f t="shared" ref="N85:N91" si="29">ROUND(J85/L85*100,1)</f>
        <v>30.2</v>
      </c>
      <c r="O85" s="41">
        <f t="shared" ref="O85:O91" si="30">ROUND(K85/L85*100,1)</f>
        <v>57</v>
      </c>
      <c r="P85" s="4"/>
      <c r="Q85" s="4"/>
      <c r="R85" s="167"/>
      <c r="S85" s="4"/>
      <c r="T85" s="4"/>
      <c r="U85" s="4">
        <f t="shared" si="23"/>
        <v>584567.39999999991</v>
      </c>
    </row>
    <row r="86" spans="1:191" ht="27" hidden="1">
      <c r="A86" s="46"/>
      <c r="B86" s="47"/>
      <c r="C86" s="48"/>
      <c r="D86" s="49"/>
      <c r="E86" s="16" t="s">
        <v>433</v>
      </c>
      <c r="F86" s="10">
        <v>4113</v>
      </c>
      <c r="G86" s="10">
        <v>4113</v>
      </c>
      <c r="H86" s="45"/>
      <c r="I86" s="91">
        <f t="shared" si="24"/>
        <v>167632.19999999998</v>
      </c>
      <c r="J86" s="91">
        <f t="shared" si="24"/>
        <v>167632.19999999998</v>
      </c>
      <c r="K86" s="91">
        <f t="shared" si="24"/>
        <v>334508.5</v>
      </c>
      <c r="L86" s="91">
        <f t="shared" si="24"/>
        <v>337956.1</v>
      </c>
      <c r="M86" s="41">
        <f t="shared" si="28"/>
        <v>49.6</v>
      </c>
      <c r="N86" s="41">
        <f t="shared" si="29"/>
        <v>49.6</v>
      </c>
      <c r="O86" s="41">
        <f t="shared" si="30"/>
        <v>99</v>
      </c>
      <c r="P86" s="4"/>
      <c r="Q86" s="4"/>
      <c r="R86" s="167"/>
      <c r="S86" s="4"/>
      <c r="T86" s="4"/>
      <c r="U86" s="4">
        <f t="shared" si="23"/>
        <v>337956.1</v>
      </c>
    </row>
    <row r="87" spans="1:191" ht="27" hidden="1">
      <c r="A87" s="46"/>
      <c r="B87" s="47"/>
      <c r="C87" s="48"/>
      <c r="D87" s="49"/>
      <c r="E87" s="16" t="s">
        <v>632</v>
      </c>
      <c r="F87" s="10">
        <v>4114</v>
      </c>
      <c r="G87" s="10">
        <v>4114</v>
      </c>
      <c r="H87" s="45"/>
      <c r="I87" s="91">
        <f t="shared" si="24"/>
        <v>71987</v>
      </c>
      <c r="J87" s="91">
        <f t="shared" si="24"/>
        <v>158975</v>
      </c>
      <c r="K87" s="91">
        <f t="shared" si="24"/>
        <v>245962</v>
      </c>
      <c r="L87" s="91">
        <f t="shared" si="24"/>
        <v>342949</v>
      </c>
      <c r="M87" s="41">
        <f t="shared" si="28"/>
        <v>21</v>
      </c>
      <c r="N87" s="41">
        <f t="shared" si="29"/>
        <v>46.4</v>
      </c>
      <c r="O87" s="41">
        <f t="shared" si="30"/>
        <v>71.7</v>
      </c>
      <c r="P87" s="4"/>
      <c r="Q87" s="4"/>
      <c r="R87" s="167"/>
      <c r="S87" s="4"/>
      <c r="T87" s="4"/>
      <c r="U87" s="4">
        <f t="shared" si="23"/>
        <v>342949</v>
      </c>
    </row>
    <row r="88" spans="1:191" hidden="1">
      <c r="A88" s="46"/>
      <c r="B88" s="47"/>
      <c r="C88" s="48"/>
      <c r="D88" s="49"/>
      <c r="E88" s="16" t="s">
        <v>436</v>
      </c>
      <c r="F88" s="10">
        <v>4115</v>
      </c>
      <c r="G88" s="10">
        <v>4115</v>
      </c>
      <c r="H88" s="45"/>
      <c r="I88" s="91">
        <f t="shared" si="24"/>
        <v>7437.2000000000007</v>
      </c>
      <c r="J88" s="91">
        <f t="shared" si="24"/>
        <v>16177.3</v>
      </c>
      <c r="K88" s="91">
        <f t="shared" si="24"/>
        <v>24815.4</v>
      </c>
      <c r="L88" s="91">
        <f t="shared" si="24"/>
        <v>34527.699999999997</v>
      </c>
      <c r="M88" s="41">
        <f t="shared" si="28"/>
        <v>21.5</v>
      </c>
      <c r="N88" s="41">
        <f t="shared" si="29"/>
        <v>46.9</v>
      </c>
      <c r="O88" s="41">
        <f t="shared" si="30"/>
        <v>71.900000000000006</v>
      </c>
      <c r="P88" s="4"/>
      <c r="Q88" s="4"/>
      <c r="R88" s="167"/>
      <c r="S88" s="4"/>
      <c r="T88" s="4"/>
      <c r="U88" s="4">
        <f t="shared" si="23"/>
        <v>34527.699999999997</v>
      </c>
    </row>
    <row r="89" spans="1:191" hidden="1">
      <c r="A89" s="46"/>
      <c r="B89" s="47"/>
      <c r="C89" s="48"/>
      <c r="D89" s="49"/>
      <c r="E89" s="16" t="s">
        <v>660</v>
      </c>
      <c r="F89" s="10" t="s">
        <v>652</v>
      </c>
      <c r="G89" s="10" t="s">
        <v>652</v>
      </c>
      <c r="H89" s="45"/>
      <c r="I89" s="91">
        <f t="shared" si="24"/>
        <v>12</v>
      </c>
      <c r="J89" s="91">
        <f t="shared" si="24"/>
        <v>12</v>
      </c>
      <c r="K89" s="91">
        <f t="shared" si="24"/>
        <v>12</v>
      </c>
      <c r="L89" s="91">
        <f t="shared" si="24"/>
        <v>36</v>
      </c>
      <c r="M89" s="41">
        <f>ROUND(I89/L89*100,1)</f>
        <v>33.299999999999997</v>
      </c>
      <c r="N89" s="41">
        <f>ROUND(J89/L89*100,1)</f>
        <v>33.299999999999997</v>
      </c>
      <c r="O89" s="41">
        <f>ROUND(K89/L89*100,1)</f>
        <v>33.299999999999997</v>
      </c>
      <c r="P89" s="4"/>
      <c r="Q89" s="4"/>
      <c r="R89" s="167"/>
      <c r="S89" s="4"/>
      <c r="T89" s="4"/>
      <c r="U89" s="4"/>
    </row>
    <row r="90" spans="1:191" hidden="1">
      <c r="A90" s="46"/>
      <c r="B90" s="47"/>
      <c r="C90" s="48"/>
      <c r="D90" s="49"/>
      <c r="E90" s="16" t="s">
        <v>437</v>
      </c>
      <c r="F90" s="10">
        <v>4212</v>
      </c>
      <c r="G90" s="10">
        <v>4212</v>
      </c>
      <c r="H90" s="45"/>
      <c r="I90" s="91">
        <f t="shared" si="24"/>
        <v>57992.7</v>
      </c>
      <c r="J90" s="91">
        <f t="shared" si="24"/>
        <v>96242.800000000017</v>
      </c>
      <c r="K90" s="91">
        <f t="shared" si="24"/>
        <v>119671.30000000002</v>
      </c>
      <c r="L90" s="91">
        <f t="shared" si="24"/>
        <v>188123.5</v>
      </c>
      <c r="M90" s="41">
        <f>ROUND(I90/L90*100,1)</f>
        <v>30.8</v>
      </c>
      <c r="N90" s="41">
        <f>ROUND(J90/L90*100,1)</f>
        <v>51.2</v>
      </c>
      <c r="O90" s="41">
        <f>ROUND(K90/L90*100,1)</f>
        <v>63.6</v>
      </c>
      <c r="P90" s="4"/>
      <c r="Q90" s="4"/>
      <c r="R90" s="167"/>
      <c r="S90" s="4"/>
      <c r="T90" s="4"/>
      <c r="U90" s="4">
        <f>SUM(L90-T90)</f>
        <v>188123.5</v>
      </c>
    </row>
    <row r="91" spans="1:191" hidden="1">
      <c r="A91" s="46"/>
      <c r="B91" s="47"/>
      <c r="C91" s="48"/>
      <c r="D91" s="49"/>
      <c r="E91" s="9" t="s">
        <v>438</v>
      </c>
      <c r="F91" s="10">
        <v>4213</v>
      </c>
      <c r="G91" s="10">
        <v>4213</v>
      </c>
      <c r="H91" s="10"/>
      <c r="I91" s="91">
        <f t="shared" si="24"/>
        <v>1215.3</v>
      </c>
      <c r="J91" s="91">
        <f t="shared" si="24"/>
        <v>2619.8999999999996</v>
      </c>
      <c r="K91" s="91">
        <f t="shared" si="24"/>
        <v>3993.1</v>
      </c>
      <c r="L91" s="91">
        <f t="shared" si="24"/>
        <v>5740.8</v>
      </c>
      <c r="M91" s="41">
        <f t="shared" si="28"/>
        <v>21.2</v>
      </c>
      <c r="N91" s="41">
        <f t="shared" si="29"/>
        <v>45.6</v>
      </c>
      <c r="O91" s="41">
        <f t="shared" si="30"/>
        <v>69.599999999999994</v>
      </c>
      <c r="P91" s="4"/>
      <c r="Q91" s="4"/>
      <c r="R91" s="167"/>
      <c r="S91" s="4"/>
      <c r="T91" s="4"/>
      <c r="U91" s="4">
        <f>SUM(L91-T91)</f>
        <v>5740.8</v>
      </c>
    </row>
    <row r="92" spans="1:191" hidden="1">
      <c r="A92" s="46"/>
      <c r="B92" s="47"/>
      <c r="C92" s="48"/>
      <c r="D92" s="49"/>
      <c r="E92" s="9" t="s">
        <v>439</v>
      </c>
      <c r="F92" s="10">
        <v>4214</v>
      </c>
      <c r="G92" s="10">
        <v>4214</v>
      </c>
      <c r="H92" s="10"/>
      <c r="I92" s="91">
        <f t="shared" si="24"/>
        <v>22247.100000000002</v>
      </c>
      <c r="J92" s="91">
        <f t="shared" si="24"/>
        <v>51030.799999999996</v>
      </c>
      <c r="K92" s="91">
        <f t="shared" si="24"/>
        <v>77472.500000000015</v>
      </c>
      <c r="L92" s="91">
        <f t="shared" si="24"/>
        <v>111916.29999999999</v>
      </c>
      <c r="M92" s="41">
        <f t="shared" si="25"/>
        <v>19.899999999999999</v>
      </c>
      <c r="N92" s="41">
        <f t="shared" si="26"/>
        <v>45.6</v>
      </c>
      <c r="O92" s="41">
        <f t="shared" si="27"/>
        <v>69.2</v>
      </c>
      <c r="P92" s="4"/>
      <c r="Q92" s="4"/>
      <c r="R92" s="167"/>
      <c r="S92" s="4"/>
      <c r="T92" s="4"/>
      <c r="U92" s="4">
        <f>SUM(L92-T92)</f>
        <v>111916.29999999999</v>
      </c>
    </row>
    <row r="93" spans="1:191" ht="20.25" hidden="1" customHeight="1">
      <c r="A93" s="46"/>
      <c r="B93" s="47"/>
      <c r="C93" s="48"/>
      <c r="D93" s="49"/>
      <c r="E93" s="9" t="s">
        <v>440</v>
      </c>
      <c r="F93" s="10" t="s">
        <v>415</v>
      </c>
      <c r="G93" s="10" t="s">
        <v>415</v>
      </c>
      <c r="H93" s="10"/>
      <c r="I93" s="91">
        <f t="shared" si="24"/>
        <v>1602.3000000000002</v>
      </c>
      <c r="J93" s="91">
        <f t="shared" si="24"/>
        <v>2305.5</v>
      </c>
      <c r="K93" s="91">
        <f t="shared" si="24"/>
        <v>3074.3999999999996</v>
      </c>
      <c r="L93" s="91">
        <f t="shared" si="24"/>
        <v>4149</v>
      </c>
      <c r="M93" s="41">
        <f t="shared" si="25"/>
        <v>38.6</v>
      </c>
      <c r="N93" s="41">
        <f t="shared" si="26"/>
        <v>55.6</v>
      </c>
      <c r="O93" s="41">
        <f t="shared" si="27"/>
        <v>74.099999999999994</v>
      </c>
      <c r="P93" s="4"/>
      <c r="Q93" s="4"/>
      <c r="R93" s="167"/>
      <c r="S93" s="4"/>
      <c r="T93" s="4"/>
      <c r="U93" s="4"/>
    </row>
    <row r="94" spans="1:191" hidden="1">
      <c r="A94" s="46"/>
      <c r="B94" s="47"/>
      <c r="C94" s="48"/>
      <c r="D94" s="49"/>
      <c r="E94" s="16" t="s">
        <v>441</v>
      </c>
      <c r="F94" s="10">
        <v>4216</v>
      </c>
      <c r="G94" s="10">
        <v>4216</v>
      </c>
      <c r="H94" s="10"/>
      <c r="I94" s="91">
        <f t="shared" si="24"/>
        <v>8743.8000000000011</v>
      </c>
      <c r="J94" s="91">
        <f t="shared" si="24"/>
        <v>21438.799999999999</v>
      </c>
      <c r="K94" s="91">
        <f t="shared" si="24"/>
        <v>34043.5</v>
      </c>
      <c r="L94" s="91">
        <f t="shared" si="24"/>
        <v>50868.3</v>
      </c>
      <c r="M94" s="41">
        <f t="shared" si="25"/>
        <v>17.2</v>
      </c>
      <c r="N94" s="41">
        <f t="shared" si="26"/>
        <v>42.1</v>
      </c>
      <c r="O94" s="41">
        <f t="shared" si="27"/>
        <v>66.900000000000006</v>
      </c>
      <c r="P94" s="4"/>
      <c r="Q94" s="4"/>
      <c r="R94" s="167"/>
      <c r="S94" s="4"/>
      <c r="T94" s="4"/>
      <c r="U94" s="4">
        <f t="shared" ref="U94:U101" si="31">SUM(L94-T94)</f>
        <v>50868.3</v>
      </c>
    </row>
    <row r="95" spans="1:191" hidden="1">
      <c r="A95" s="46"/>
      <c r="B95" s="47"/>
      <c r="C95" s="48"/>
      <c r="D95" s="49"/>
      <c r="E95" s="16" t="s">
        <v>443</v>
      </c>
      <c r="F95" s="10">
        <v>4221</v>
      </c>
      <c r="G95" s="10">
        <v>4221</v>
      </c>
      <c r="H95" s="10"/>
      <c r="I95" s="91">
        <f t="shared" si="24"/>
        <v>13647.8</v>
      </c>
      <c r="J95" s="91">
        <f t="shared" si="24"/>
        <v>31780.9</v>
      </c>
      <c r="K95" s="91">
        <f t="shared" si="24"/>
        <v>52306.1</v>
      </c>
      <c r="L95" s="91">
        <f t="shared" si="24"/>
        <v>75535</v>
      </c>
      <c r="M95" s="41">
        <f t="shared" si="25"/>
        <v>18.100000000000001</v>
      </c>
      <c r="N95" s="41">
        <f t="shared" si="26"/>
        <v>42.1</v>
      </c>
      <c r="O95" s="41">
        <f t="shared" si="27"/>
        <v>69.2</v>
      </c>
      <c r="P95" s="4"/>
      <c r="Q95" s="4"/>
      <c r="R95" s="167"/>
      <c r="S95" s="4"/>
      <c r="T95" s="4"/>
      <c r="U95" s="4">
        <f t="shared" si="31"/>
        <v>75535</v>
      </c>
    </row>
    <row r="96" spans="1:191" hidden="1">
      <c r="A96" s="46"/>
      <c r="B96" s="47"/>
      <c r="C96" s="48"/>
      <c r="D96" s="49"/>
      <c r="E96" s="16" t="s">
        <v>444</v>
      </c>
      <c r="F96" s="10">
        <v>4222</v>
      </c>
      <c r="G96" s="10">
        <v>4222</v>
      </c>
      <c r="H96" s="10"/>
      <c r="I96" s="91">
        <f t="shared" si="24"/>
        <v>15594</v>
      </c>
      <c r="J96" s="91">
        <f t="shared" si="24"/>
        <v>32154</v>
      </c>
      <c r="K96" s="91">
        <f t="shared" si="24"/>
        <v>46329.599999999999</v>
      </c>
      <c r="L96" s="91">
        <f t="shared" si="24"/>
        <v>61400</v>
      </c>
      <c r="M96" s="41">
        <f t="shared" si="25"/>
        <v>25.4</v>
      </c>
      <c r="N96" s="41">
        <f t="shared" si="26"/>
        <v>52.4</v>
      </c>
      <c r="O96" s="41">
        <f t="shared" si="27"/>
        <v>75.5</v>
      </c>
      <c r="P96" s="4"/>
      <c r="Q96" s="4"/>
      <c r="R96" s="167"/>
      <c r="S96" s="4"/>
      <c r="T96" s="4"/>
      <c r="U96" s="4">
        <f t="shared" si="31"/>
        <v>61400</v>
      </c>
    </row>
    <row r="97" spans="1:21" s="43" customFormat="1" hidden="1">
      <c r="A97" s="46"/>
      <c r="B97" s="47"/>
      <c r="C97" s="48"/>
      <c r="D97" s="49"/>
      <c r="E97" s="16" t="s">
        <v>456</v>
      </c>
      <c r="F97" s="10">
        <v>4231</v>
      </c>
      <c r="G97" s="10">
        <v>4231</v>
      </c>
      <c r="H97" s="10"/>
      <c r="I97" s="91">
        <f t="shared" si="24"/>
        <v>978.4</v>
      </c>
      <c r="J97" s="91">
        <f t="shared" si="24"/>
        <v>3441</v>
      </c>
      <c r="K97" s="91">
        <f t="shared" si="24"/>
        <v>5431.7</v>
      </c>
      <c r="L97" s="91">
        <f t="shared" si="24"/>
        <v>6762.5</v>
      </c>
      <c r="M97" s="41">
        <f t="shared" si="25"/>
        <v>14.5</v>
      </c>
      <c r="N97" s="41">
        <f t="shared" si="26"/>
        <v>50.9</v>
      </c>
      <c r="O97" s="41">
        <f t="shared" si="27"/>
        <v>80.3</v>
      </c>
      <c r="P97" s="4"/>
      <c r="Q97" s="4"/>
      <c r="R97" s="167"/>
      <c r="S97" s="4"/>
      <c r="T97" s="4"/>
      <c r="U97" s="4">
        <f t="shared" si="31"/>
        <v>6762.5</v>
      </c>
    </row>
    <row r="98" spans="1:21" s="43" customFormat="1" hidden="1">
      <c r="A98" s="46"/>
      <c r="B98" s="47"/>
      <c r="C98" s="48"/>
      <c r="D98" s="49"/>
      <c r="E98" s="16" t="s">
        <v>457</v>
      </c>
      <c r="F98" s="10">
        <v>4232</v>
      </c>
      <c r="G98" s="10">
        <v>4232</v>
      </c>
      <c r="H98" s="10"/>
      <c r="I98" s="91">
        <f t="shared" si="24"/>
        <v>14469.800000000001</v>
      </c>
      <c r="J98" s="91">
        <f t="shared" si="24"/>
        <v>30446.6</v>
      </c>
      <c r="K98" s="91">
        <f t="shared" si="24"/>
        <v>46086.1</v>
      </c>
      <c r="L98" s="91">
        <f t="shared" si="24"/>
        <v>64183.5</v>
      </c>
      <c r="M98" s="41">
        <f t="shared" si="25"/>
        <v>22.5</v>
      </c>
      <c r="N98" s="41">
        <f t="shared" si="26"/>
        <v>47.4</v>
      </c>
      <c r="O98" s="41">
        <f t="shared" si="27"/>
        <v>71.8</v>
      </c>
      <c r="P98" s="4"/>
      <c r="Q98" s="4"/>
      <c r="R98" s="167"/>
      <c r="S98" s="4"/>
      <c r="T98" s="4"/>
      <c r="U98" s="4">
        <f t="shared" si="31"/>
        <v>64183.5</v>
      </c>
    </row>
    <row r="99" spans="1:21" s="43" customFormat="1" ht="24.75" hidden="1" customHeight="1">
      <c r="A99" s="46"/>
      <c r="B99" s="47"/>
      <c r="C99" s="48"/>
      <c r="D99" s="49"/>
      <c r="E99" s="9" t="s">
        <v>458</v>
      </c>
      <c r="F99" s="10" t="s">
        <v>276</v>
      </c>
      <c r="G99" s="10" t="s">
        <v>276</v>
      </c>
      <c r="H99" s="10"/>
      <c r="I99" s="91">
        <f t="shared" si="24"/>
        <v>261</v>
      </c>
      <c r="J99" s="91">
        <f t="shared" si="24"/>
        <v>1213.5</v>
      </c>
      <c r="K99" s="91">
        <f t="shared" si="24"/>
        <v>2166</v>
      </c>
      <c r="L99" s="91">
        <f t="shared" si="24"/>
        <v>2750</v>
      </c>
      <c r="M99" s="41">
        <f t="shared" si="25"/>
        <v>9.5</v>
      </c>
      <c r="N99" s="41">
        <f t="shared" si="26"/>
        <v>44.1</v>
      </c>
      <c r="O99" s="41">
        <f t="shared" si="27"/>
        <v>78.8</v>
      </c>
      <c r="P99" s="4"/>
      <c r="Q99" s="4"/>
      <c r="R99" s="167"/>
      <c r="S99" s="4"/>
      <c r="T99" s="4"/>
      <c r="U99" s="4">
        <f t="shared" si="31"/>
        <v>2750</v>
      </c>
    </row>
    <row r="100" spans="1:21" s="43" customFormat="1" hidden="1">
      <c r="A100" s="46"/>
      <c r="B100" s="47"/>
      <c r="C100" s="48"/>
      <c r="D100" s="49"/>
      <c r="E100" s="16" t="s">
        <v>459</v>
      </c>
      <c r="F100" s="10">
        <v>4234</v>
      </c>
      <c r="G100" s="10">
        <v>4234</v>
      </c>
      <c r="H100" s="10"/>
      <c r="I100" s="91">
        <f t="shared" si="24"/>
        <v>9070.7999999999993</v>
      </c>
      <c r="J100" s="91">
        <f t="shared" si="24"/>
        <v>19125.5</v>
      </c>
      <c r="K100" s="91">
        <f t="shared" si="24"/>
        <v>26328.9</v>
      </c>
      <c r="L100" s="91">
        <f t="shared" si="24"/>
        <v>37679.899999999994</v>
      </c>
      <c r="M100" s="41">
        <f t="shared" si="25"/>
        <v>24.1</v>
      </c>
      <c r="N100" s="41">
        <f t="shared" si="26"/>
        <v>50.8</v>
      </c>
      <c r="O100" s="41">
        <f t="shared" si="27"/>
        <v>69.900000000000006</v>
      </c>
      <c r="P100" s="4"/>
      <c r="Q100" s="4"/>
      <c r="R100" s="167"/>
      <c r="S100" s="4"/>
      <c r="T100" s="4"/>
      <c r="U100" s="4">
        <f t="shared" si="31"/>
        <v>37679.899999999994</v>
      </c>
    </row>
    <row r="101" spans="1:21" s="43" customFormat="1" hidden="1">
      <c r="A101" s="46"/>
      <c r="B101" s="47"/>
      <c r="C101" s="48"/>
      <c r="D101" s="49"/>
      <c r="E101" s="16" t="s">
        <v>460</v>
      </c>
      <c r="F101" s="10">
        <v>4235</v>
      </c>
      <c r="G101" s="10">
        <v>4235</v>
      </c>
      <c r="H101" s="10"/>
      <c r="I101" s="91">
        <f t="shared" si="24"/>
        <v>0</v>
      </c>
      <c r="J101" s="91">
        <f t="shared" si="24"/>
        <v>500</v>
      </c>
      <c r="K101" s="91">
        <f t="shared" si="24"/>
        <v>500</v>
      </c>
      <c r="L101" s="91">
        <f t="shared" si="24"/>
        <v>500</v>
      </c>
      <c r="M101" s="41">
        <f t="shared" si="25"/>
        <v>0</v>
      </c>
      <c r="N101" s="41">
        <f t="shared" si="26"/>
        <v>100</v>
      </c>
      <c r="O101" s="41">
        <f t="shared" si="27"/>
        <v>100</v>
      </c>
      <c r="P101" s="4"/>
      <c r="Q101" s="4"/>
      <c r="R101" s="167"/>
      <c r="S101" s="4"/>
      <c r="T101" s="4"/>
      <c r="U101" s="4">
        <f t="shared" si="31"/>
        <v>500</v>
      </c>
    </row>
    <row r="102" spans="1:21" s="43" customFormat="1" hidden="1">
      <c r="A102" s="46"/>
      <c r="B102" s="47"/>
      <c r="C102" s="48"/>
      <c r="D102" s="49"/>
      <c r="E102" s="16" t="s">
        <v>511</v>
      </c>
      <c r="F102" s="10">
        <v>4236</v>
      </c>
      <c r="G102" s="10">
        <v>4236</v>
      </c>
      <c r="H102" s="10"/>
      <c r="I102" s="91">
        <f>SUMIF($F$136:$F$924,$F102,I$136:I$924)</f>
        <v>195</v>
      </c>
      <c r="J102" s="91">
        <f t="shared" si="24"/>
        <v>507.5</v>
      </c>
      <c r="K102" s="91">
        <f t="shared" si="24"/>
        <v>720</v>
      </c>
      <c r="L102" s="91">
        <f t="shared" si="24"/>
        <v>1000</v>
      </c>
      <c r="M102" s="41">
        <f t="shared" si="25"/>
        <v>19.5</v>
      </c>
      <c r="N102" s="41">
        <f t="shared" si="26"/>
        <v>50.8</v>
      </c>
      <c r="O102" s="41">
        <f t="shared" si="27"/>
        <v>72</v>
      </c>
      <c r="P102" s="4"/>
      <c r="Q102" s="4"/>
      <c r="R102" s="167"/>
      <c r="S102" s="4"/>
      <c r="T102" s="4"/>
      <c r="U102" s="4"/>
    </row>
    <row r="103" spans="1:21" s="43" customFormat="1" hidden="1">
      <c r="A103" s="46"/>
      <c r="B103" s="47"/>
      <c r="C103" s="48"/>
      <c r="D103" s="49"/>
      <c r="E103" s="16" t="s">
        <v>512</v>
      </c>
      <c r="F103" s="10">
        <v>4237</v>
      </c>
      <c r="G103" s="10">
        <v>4237</v>
      </c>
      <c r="H103" s="10"/>
      <c r="I103" s="91">
        <f t="shared" ref="I103:L117" si="32">SUMIF($F$136:$F$924,$F103,I$136:I$924)</f>
        <v>7030</v>
      </c>
      <c r="J103" s="91">
        <f t="shared" si="32"/>
        <v>15934</v>
      </c>
      <c r="K103" s="91">
        <f t="shared" si="32"/>
        <v>24152</v>
      </c>
      <c r="L103" s="91">
        <f t="shared" si="32"/>
        <v>32950</v>
      </c>
      <c r="M103" s="41">
        <f t="shared" si="25"/>
        <v>21.3</v>
      </c>
      <c r="N103" s="41">
        <f t="shared" si="26"/>
        <v>48.4</v>
      </c>
      <c r="O103" s="41">
        <f t="shared" si="27"/>
        <v>73.3</v>
      </c>
      <c r="P103" s="4"/>
      <c r="Q103" s="4"/>
      <c r="R103" s="167"/>
      <c r="S103" s="4"/>
      <c r="T103" s="4"/>
      <c r="U103" s="4">
        <f t="shared" ref="U103:U110" si="33">SUM(L103-T103)</f>
        <v>32950</v>
      </c>
    </row>
    <row r="104" spans="1:21" s="43" customFormat="1" hidden="1">
      <c r="A104" s="46"/>
      <c r="B104" s="47"/>
      <c r="C104" s="48"/>
      <c r="D104" s="49"/>
      <c r="E104" s="16" t="s">
        <v>513</v>
      </c>
      <c r="F104" s="10">
        <v>4239</v>
      </c>
      <c r="G104" s="10">
        <v>4239</v>
      </c>
      <c r="H104" s="10"/>
      <c r="I104" s="91">
        <f t="shared" si="32"/>
        <v>14725</v>
      </c>
      <c r="J104" s="91">
        <f t="shared" si="32"/>
        <v>35119</v>
      </c>
      <c r="K104" s="91">
        <f t="shared" si="32"/>
        <v>54991</v>
      </c>
      <c r="L104" s="91">
        <f t="shared" si="32"/>
        <v>80757.100000000006</v>
      </c>
      <c r="M104" s="41">
        <f t="shared" si="25"/>
        <v>18.2</v>
      </c>
      <c r="N104" s="41">
        <f t="shared" si="26"/>
        <v>43.5</v>
      </c>
      <c r="O104" s="41">
        <f t="shared" si="27"/>
        <v>68.099999999999994</v>
      </c>
      <c r="P104" s="4"/>
      <c r="Q104" s="4"/>
      <c r="R104" s="167"/>
      <c r="S104" s="4"/>
      <c r="T104" s="4"/>
      <c r="U104" s="4">
        <f t="shared" si="33"/>
        <v>80757.100000000006</v>
      </c>
    </row>
    <row r="105" spans="1:21" s="43" customFormat="1" hidden="1">
      <c r="A105" s="46"/>
      <c r="B105" s="47"/>
      <c r="C105" s="48"/>
      <c r="D105" s="49"/>
      <c r="E105" s="16" t="s">
        <v>514</v>
      </c>
      <c r="F105" s="10">
        <v>4241</v>
      </c>
      <c r="G105" s="10">
        <v>4241</v>
      </c>
      <c r="H105" s="10"/>
      <c r="I105" s="91">
        <f t="shared" si="32"/>
        <v>5761.1</v>
      </c>
      <c r="J105" s="91">
        <f t="shared" si="32"/>
        <v>9096.6</v>
      </c>
      <c r="K105" s="91">
        <f t="shared" si="32"/>
        <v>14655.1</v>
      </c>
      <c r="L105" s="91">
        <f t="shared" si="32"/>
        <v>16975.2</v>
      </c>
      <c r="M105" s="41">
        <f t="shared" si="25"/>
        <v>33.9</v>
      </c>
      <c r="N105" s="41">
        <f t="shared" si="26"/>
        <v>53.6</v>
      </c>
      <c r="O105" s="41">
        <f t="shared" si="27"/>
        <v>86.3</v>
      </c>
      <c r="P105" s="4"/>
      <c r="Q105" s="4"/>
      <c r="R105" s="167"/>
      <c r="S105" s="4"/>
      <c r="T105" s="4"/>
      <c r="U105" s="4">
        <f t="shared" si="33"/>
        <v>16975.2</v>
      </c>
    </row>
    <row r="106" spans="1:21" s="43" customFormat="1" hidden="1">
      <c r="A106" s="46"/>
      <c r="B106" s="47"/>
      <c r="C106" s="48"/>
      <c r="D106" s="49"/>
      <c r="E106" s="16" t="s">
        <v>515</v>
      </c>
      <c r="F106" s="10">
        <v>4251</v>
      </c>
      <c r="G106" s="10">
        <v>4251</v>
      </c>
      <c r="H106" s="10"/>
      <c r="I106" s="91">
        <f t="shared" si="32"/>
        <v>2040</v>
      </c>
      <c r="J106" s="91">
        <f t="shared" si="32"/>
        <v>4185</v>
      </c>
      <c r="K106" s="91">
        <f t="shared" si="32"/>
        <v>7327</v>
      </c>
      <c r="L106" s="91">
        <f t="shared" si="32"/>
        <v>10500</v>
      </c>
      <c r="M106" s="41">
        <f t="shared" si="25"/>
        <v>19.399999999999999</v>
      </c>
      <c r="N106" s="41">
        <f t="shared" si="26"/>
        <v>39.9</v>
      </c>
      <c r="O106" s="41">
        <f t="shared" si="27"/>
        <v>69.8</v>
      </c>
      <c r="P106" s="4"/>
      <c r="Q106" s="4"/>
      <c r="R106" s="167"/>
      <c r="S106" s="4"/>
      <c r="T106" s="4"/>
      <c r="U106" s="4">
        <f t="shared" si="33"/>
        <v>10500</v>
      </c>
    </row>
    <row r="107" spans="1:21" s="43" customFormat="1" ht="27" hidden="1">
      <c r="A107" s="46"/>
      <c r="B107" s="47"/>
      <c r="C107" s="48"/>
      <c r="D107" s="49"/>
      <c r="E107" s="16" t="s">
        <v>516</v>
      </c>
      <c r="F107" s="10">
        <v>4252</v>
      </c>
      <c r="G107" s="10">
        <v>4252</v>
      </c>
      <c r="H107" s="10"/>
      <c r="I107" s="91">
        <f t="shared" si="32"/>
        <v>8952.8999999999978</v>
      </c>
      <c r="J107" s="91">
        <f t="shared" si="32"/>
        <v>20957.900000000001</v>
      </c>
      <c r="K107" s="91">
        <f t="shared" si="32"/>
        <v>32121.599999999999</v>
      </c>
      <c r="L107" s="91">
        <f t="shared" si="32"/>
        <v>43777.5</v>
      </c>
      <c r="M107" s="41">
        <f t="shared" si="25"/>
        <v>20.5</v>
      </c>
      <c r="N107" s="41">
        <f t="shared" si="26"/>
        <v>47.9</v>
      </c>
      <c r="O107" s="41">
        <f t="shared" si="27"/>
        <v>73.400000000000006</v>
      </c>
      <c r="P107" s="4"/>
      <c r="Q107" s="4"/>
      <c r="R107" s="167"/>
      <c r="S107" s="4"/>
      <c r="T107" s="4"/>
      <c r="U107" s="4">
        <f t="shared" si="33"/>
        <v>43777.5</v>
      </c>
    </row>
    <row r="108" spans="1:21" s="43" customFormat="1" hidden="1">
      <c r="A108" s="46"/>
      <c r="B108" s="47"/>
      <c r="C108" s="48"/>
      <c r="D108" s="49"/>
      <c r="E108" s="16" t="s">
        <v>517</v>
      </c>
      <c r="F108" s="10">
        <v>4261</v>
      </c>
      <c r="G108" s="10">
        <v>4261</v>
      </c>
      <c r="H108" s="10"/>
      <c r="I108" s="91">
        <f t="shared" si="32"/>
        <v>12661.099999999997</v>
      </c>
      <c r="J108" s="91">
        <f t="shared" si="32"/>
        <v>30838.399999999998</v>
      </c>
      <c r="K108" s="91">
        <f t="shared" si="32"/>
        <v>45634.900000000009</v>
      </c>
      <c r="L108" s="91">
        <f t="shared" si="32"/>
        <v>67420.899999999994</v>
      </c>
      <c r="M108" s="41">
        <f t="shared" si="25"/>
        <v>18.8</v>
      </c>
      <c r="N108" s="41">
        <f t="shared" si="26"/>
        <v>45.7</v>
      </c>
      <c r="O108" s="41">
        <f t="shared" si="27"/>
        <v>67.7</v>
      </c>
      <c r="P108" s="4"/>
      <c r="Q108" s="4"/>
      <c r="R108" s="167"/>
      <c r="S108" s="4"/>
      <c r="T108" s="4"/>
      <c r="U108" s="4">
        <f t="shared" si="33"/>
        <v>67420.899999999994</v>
      </c>
    </row>
    <row r="109" spans="1:21" s="43" customFormat="1" ht="27" hidden="1">
      <c r="A109" s="46"/>
      <c r="B109" s="47"/>
      <c r="C109" s="48"/>
      <c r="D109" s="49"/>
      <c r="E109" s="16" t="s">
        <v>518</v>
      </c>
      <c r="F109" s="10">
        <v>4263</v>
      </c>
      <c r="G109" s="10">
        <v>4263</v>
      </c>
      <c r="H109" s="10"/>
      <c r="I109" s="91">
        <f t="shared" si="32"/>
        <v>100</v>
      </c>
      <c r="J109" s="91">
        <f t="shared" si="32"/>
        <v>200</v>
      </c>
      <c r="K109" s="91">
        <f t="shared" si="32"/>
        <v>300</v>
      </c>
      <c r="L109" s="91">
        <f t="shared" si="32"/>
        <v>1500</v>
      </c>
      <c r="M109" s="41">
        <f t="shared" si="25"/>
        <v>6.7</v>
      </c>
      <c r="N109" s="41">
        <f t="shared" si="26"/>
        <v>13.3</v>
      </c>
      <c r="O109" s="41">
        <f t="shared" si="27"/>
        <v>20</v>
      </c>
      <c r="P109" s="4"/>
      <c r="Q109" s="4"/>
      <c r="R109" s="167"/>
      <c r="S109" s="4"/>
      <c r="T109" s="4"/>
      <c r="U109" s="4">
        <f t="shared" si="33"/>
        <v>1500</v>
      </c>
    </row>
    <row r="110" spans="1:21" s="43" customFormat="1" hidden="1">
      <c r="A110" s="46"/>
      <c r="B110" s="47"/>
      <c r="C110" s="48"/>
      <c r="D110" s="49"/>
      <c r="E110" s="16" t="s">
        <v>519</v>
      </c>
      <c r="F110" s="10">
        <v>4264</v>
      </c>
      <c r="G110" s="10">
        <v>4264</v>
      </c>
      <c r="H110" s="10"/>
      <c r="I110" s="91">
        <f t="shared" si="32"/>
        <v>22084.2</v>
      </c>
      <c r="J110" s="91">
        <f t="shared" si="32"/>
        <v>46882.5</v>
      </c>
      <c r="K110" s="91">
        <f t="shared" si="32"/>
        <v>70485.399999999994</v>
      </c>
      <c r="L110" s="91">
        <f t="shared" si="32"/>
        <v>96343.8</v>
      </c>
      <c r="M110" s="41">
        <f t="shared" si="25"/>
        <v>22.9</v>
      </c>
      <c r="N110" s="41">
        <f t="shared" si="26"/>
        <v>48.7</v>
      </c>
      <c r="O110" s="41">
        <f t="shared" si="27"/>
        <v>73.2</v>
      </c>
      <c r="P110" s="4"/>
      <c r="Q110" s="4"/>
      <c r="R110" s="167"/>
      <c r="S110" s="4"/>
      <c r="T110" s="4"/>
      <c r="U110" s="4">
        <f t="shared" si="33"/>
        <v>96343.8</v>
      </c>
    </row>
    <row r="111" spans="1:21" s="43" customFormat="1" hidden="1">
      <c r="A111" s="46"/>
      <c r="B111" s="47"/>
      <c r="C111" s="48"/>
      <c r="D111" s="49"/>
      <c r="E111" s="16" t="s">
        <v>520</v>
      </c>
      <c r="F111" s="10" t="s">
        <v>401</v>
      </c>
      <c r="G111" s="10" t="s">
        <v>401</v>
      </c>
      <c r="H111" s="10"/>
      <c r="I111" s="91">
        <f t="shared" si="32"/>
        <v>100</v>
      </c>
      <c r="J111" s="91">
        <f t="shared" si="32"/>
        <v>256</v>
      </c>
      <c r="K111" s="91">
        <f t="shared" si="32"/>
        <v>416</v>
      </c>
      <c r="L111" s="91">
        <f t="shared" si="32"/>
        <v>706</v>
      </c>
      <c r="M111" s="41">
        <f t="shared" si="25"/>
        <v>14.2</v>
      </c>
      <c r="N111" s="41">
        <f t="shared" si="26"/>
        <v>36.299999999999997</v>
      </c>
      <c r="O111" s="41">
        <f t="shared" si="27"/>
        <v>58.9</v>
      </c>
      <c r="P111" s="4"/>
      <c r="Q111" s="4"/>
      <c r="R111" s="167"/>
      <c r="S111" s="4"/>
      <c r="T111" s="4"/>
      <c r="U111" s="4"/>
    </row>
    <row r="112" spans="1:21" s="43" customFormat="1" hidden="1">
      <c r="A112" s="46"/>
      <c r="B112" s="47"/>
      <c r="C112" s="48"/>
      <c r="D112" s="49"/>
      <c r="E112" s="9" t="s">
        <v>521</v>
      </c>
      <c r="F112" s="10">
        <v>4267</v>
      </c>
      <c r="G112" s="10">
        <v>4267</v>
      </c>
      <c r="H112" s="10"/>
      <c r="I112" s="91">
        <f t="shared" si="32"/>
        <v>2422.0000000000005</v>
      </c>
      <c r="J112" s="91">
        <f t="shared" si="32"/>
        <v>5700.8</v>
      </c>
      <c r="K112" s="91">
        <f t="shared" si="32"/>
        <v>8856.6</v>
      </c>
      <c r="L112" s="91">
        <f t="shared" si="32"/>
        <v>12589.8</v>
      </c>
      <c r="M112" s="41">
        <f t="shared" si="25"/>
        <v>19.2</v>
      </c>
      <c r="N112" s="41">
        <f t="shared" si="26"/>
        <v>45.3</v>
      </c>
      <c r="O112" s="41">
        <f t="shared" si="27"/>
        <v>70.3</v>
      </c>
      <c r="P112" s="4"/>
      <c r="Q112" s="4"/>
      <c r="R112" s="167"/>
      <c r="S112" s="4"/>
      <c r="T112" s="4"/>
      <c r="U112" s="4">
        <f>SUM(L112-T112)</f>
        <v>12589.8</v>
      </c>
    </row>
    <row r="113" spans="1:21" s="43" customFormat="1" hidden="1">
      <c r="A113" s="46"/>
      <c r="B113" s="47"/>
      <c r="C113" s="48"/>
      <c r="D113" s="49"/>
      <c r="E113" s="9" t="s">
        <v>522</v>
      </c>
      <c r="F113" s="10">
        <v>4269</v>
      </c>
      <c r="G113" s="10">
        <v>4269</v>
      </c>
      <c r="H113" s="10"/>
      <c r="I113" s="91">
        <f t="shared" si="32"/>
        <v>5528.6</v>
      </c>
      <c r="J113" s="91">
        <f t="shared" si="32"/>
        <v>78449.100000000006</v>
      </c>
      <c r="K113" s="91">
        <f t="shared" si="32"/>
        <v>85329.1</v>
      </c>
      <c r="L113" s="91">
        <f t="shared" si="32"/>
        <v>93677.5</v>
      </c>
      <c r="M113" s="41">
        <f t="shared" si="25"/>
        <v>5.9</v>
      </c>
      <c r="N113" s="41">
        <f t="shared" si="26"/>
        <v>83.7</v>
      </c>
      <c r="O113" s="41">
        <f t="shared" si="27"/>
        <v>91.1</v>
      </c>
      <c r="P113" s="4"/>
      <c r="Q113" s="4"/>
      <c r="R113" s="167"/>
      <c r="S113" s="4"/>
      <c r="T113" s="4"/>
      <c r="U113" s="4">
        <f>SUM(L113-T113)</f>
        <v>93677.5</v>
      </c>
    </row>
    <row r="114" spans="1:21" s="43" customFormat="1" hidden="1">
      <c r="A114" s="46"/>
      <c r="B114" s="47"/>
      <c r="C114" s="48"/>
      <c r="D114" s="49"/>
      <c r="E114" s="9" t="s">
        <v>523</v>
      </c>
      <c r="F114" s="10">
        <v>4412</v>
      </c>
      <c r="G114" s="10">
        <v>4412</v>
      </c>
      <c r="H114" s="10"/>
      <c r="I114" s="91">
        <f t="shared" si="32"/>
        <v>2950000</v>
      </c>
      <c r="J114" s="91">
        <f t="shared" si="32"/>
        <v>12000000</v>
      </c>
      <c r="K114" s="91">
        <f t="shared" si="32"/>
        <v>14850000</v>
      </c>
      <c r="L114" s="91">
        <f t="shared" si="32"/>
        <v>18750000</v>
      </c>
      <c r="M114" s="41">
        <f t="shared" si="25"/>
        <v>15.7</v>
      </c>
      <c r="N114" s="41">
        <f t="shared" si="26"/>
        <v>64</v>
      </c>
      <c r="O114" s="41">
        <f t="shared" si="27"/>
        <v>79.2</v>
      </c>
      <c r="P114" s="4"/>
      <c r="Q114" s="4"/>
      <c r="R114" s="167"/>
      <c r="S114" s="4"/>
      <c r="T114" s="4"/>
      <c r="U114" s="4">
        <f>SUM(L114-T114)</f>
        <v>18750000</v>
      </c>
    </row>
    <row r="115" spans="1:21" s="43" customFormat="1" ht="27" hidden="1">
      <c r="A115" s="46"/>
      <c r="B115" s="47"/>
      <c r="C115" s="48"/>
      <c r="D115" s="49"/>
      <c r="E115" s="16" t="s">
        <v>524</v>
      </c>
      <c r="F115" s="10">
        <v>4511</v>
      </c>
      <c r="G115" s="10">
        <v>4511</v>
      </c>
      <c r="H115" s="10"/>
      <c r="I115" s="91">
        <f t="shared" si="32"/>
        <v>7622.5</v>
      </c>
      <c r="J115" s="91">
        <f t="shared" si="32"/>
        <v>18076.5</v>
      </c>
      <c r="K115" s="91">
        <f t="shared" si="32"/>
        <v>28530.5</v>
      </c>
      <c r="L115" s="91">
        <f t="shared" si="32"/>
        <v>42149.7</v>
      </c>
      <c r="M115" s="41">
        <f t="shared" si="25"/>
        <v>18.100000000000001</v>
      </c>
      <c r="N115" s="41">
        <f t="shared" si="26"/>
        <v>42.9</v>
      </c>
      <c r="O115" s="41">
        <f t="shared" si="27"/>
        <v>67.7</v>
      </c>
      <c r="P115" s="4"/>
      <c r="Q115" s="4"/>
      <c r="R115" s="167"/>
      <c r="S115" s="4"/>
      <c r="T115" s="4"/>
      <c r="U115" s="4"/>
    </row>
    <row r="116" spans="1:21" s="43" customFormat="1" ht="27" hidden="1">
      <c r="A116" s="46"/>
      <c r="B116" s="47"/>
      <c r="C116" s="48"/>
      <c r="D116" s="49"/>
      <c r="E116" s="16" t="s">
        <v>505</v>
      </c>
      <c r="F116" s="10" t="s">
        <v>420</v>
      </c>
      <c r="G116" s="10" t="s">
        <v>420</v>
      </c>
      <c r="H116" s="10"/>
      <c r="I116" s="91">
        <f t="shared" si="32"/>
        <v>0</v>
      </c>
      <c r="J116" s="91">
        <f t="shared" si="32"/>
        <v>0</v>
      </c>
      <c r="K116" s="91">
        <f t="shared" si="32"/>
        <v>0</v>
      </c>
      <c r="L116" s="91">
        <f t="shared" si="32"/>
        <v>0</v>
      </c>
      <c r="M116" s="41" t="e">
        <f t="shared" si="25"/>
        <v>#DIV/0!</v>
      </c>
      <c r="N116" s="41" t="e">
        <f t="shared" si="26"/>
        <v>#DIV/0!</v>
      </c>
      <c r="O116" s="41" t="e">
        <f t="shared" si="27"/>
        <v>#DIV/0!</v>
      </c>
      <c r="P116" s="4"/>
      <c r="Q116" s="4"/>
      <c r="R116" s="167"/>
      <c r="S116" s="4"/>
      <c r="T116" s="4"/>
      <c r="U116" s="4"/>
    </row>
    <row r="117" spans="1:21" s="43" customFormat="1" ht="27" hidden="1">
      <c r="A117" s="46"/>
      <c r="B117" s="47"/>
      <c r="C117" s="48"/>
      <c r="D117" s="49"/>
      <c r="E117" s="16" t="s">
        <v>535</v>
      </c>
      <c r="F117" s="10" t="s">
        <v>413</v>
      </c>
      <c r="G117" s="10" t="s">
        <v>413</v>
      </c>
      <c r="H117" s="10"/>
      <c r="I117" s="91">
        <f t="shared" si="32"/>
        <v>0</v>
      </c>
      <c r="J117" s="91">
        <f t="shared" si="32"/>
        <v>320.39999999999998</v>
      </c>
      <c r="K117" s="91">
        <f t="shared" si="32"/>
        <v>506.7</v>
      </c>
      <c r="L117" s="91">
        <f t="shared" si="32"/>
        <v>745.2</v>
      </c>
      <c r="M117" s="41">
        <f t="shared" si="25"/>
        <v>0</v>
      </c>
      <c r="N117" s="41">
        <f t="shared" si="26"/>
        <v>43</v>
      </c>
      <c r="O117" s="41">
        <f t="shared" si="27"/>
        <v>68</v>
      </c>
      <c r="P117" s="4"/>
      <c r="Q117" s="4"/>
      <c r="R117" s="167"/>
      <c r="S117" s="4"/>
      <c r="T117" s="4"/>
      <c r="U117" s="4"/>
    </row>
    <row r="118" spans="1:21" s="43" customFormat="1" ht="27" hidden="1">
      <c r="A118" s="46"/>
      <c r="B118" s="47"/>
      <c r="C118" s="48"/>
      <c r="D118" s="49"/>
      <c r="E118" s="9" t="s">
        <v>536</v>
      </c>
      <c r="F118" s="10">
        <v>4631</v>
      </c>
      <c r="G118" s="10">
        <v>4631</v>
      </c>
      <c r="H118" s="10"/>
      <c r="I118" s="91">
        <f t="shared" ref="I118:L135" si="34">SUMIF($F$136:$F$924,$F118,I$136:I$924)</f>
        <v>0</v>
      </c>
      <c r="J118" s="91">
        <f t="shared" si="34"/>
        <v>0</v>
      </c>
      <c r="K118" s="91">
        <f t="shared" si="34"/>
        <v>0</v>
      </c>
      <c r="L118" s="91">
        <f t="shared" si="34"/>
        <v>0</v>
      </c>
      <c r="M118" s="41" t="e">
        <f t="shared" si="25"/>
        <v>#DIV/0!</v>
      </c>
      <c r="N118" s="41" t="e">
        <f t="shared" si="26"/>
        <v>#DIV/0!</v>
      </c>
      <c r="O118" s="41" t="e">
        <f t="shared" si="27"/>
        <v>#DIV/0!</v>
      </c>
      <c r="P118" s="4"/>
      <c r="Q118" s="4"/>
      <c r="R118" s="167"/>
      <c r="S118" s="4"/>
      <c r="T118" s="4"/>
      <c r="U118" s="4"/>
    </row>
    <row r="119" spans="1:21" s="43" customFormat="1" ht="27" hidden="1">
      <c r="A119" s="46"/>
      <c r="B119" s="47"/>
      <c r="C119" s="48"/>
      <c r="D119" s="49"/>
      <c r="E119" s="9" t="s">
        <v>118</v>
      </c>
      <c r="F119" s="10" t="s">
        <v>414</v>
      </c>
      <c r="G119" s="10">
        <v>4633</v>
      </c>
      <c r="H119" s="10"/>
      <c r="I119" s="91">
        <f t="shared" si="34"/>
        <v>481138</v>
      </c>
      <c r="J119" s="91">
        <f t="shared" si="34"/>
        <v>1122628</v>
      </c>
      <c r="K119" s="91">
        <f t="shared" si="34"/>
        <v>1799757</v>
      </c>
      <c r="L119" s="91">
        <f t="shared" si="34"/>
        <v>2672916</v>
      </c>
      <c r="M119" s="41">
        <f t="shared" si="25"/>
        <v>18</v>
      </c>
      <c r="N119" s="41">
        <f t="shared" si="26"/>
        <v>42</v>
      </c>
      <c r="O119" s="41">
        <f t="shared" si="27"/>
        <v>67.3</v>
      </c>
      <c r="P119" s="4"/>
      <c r="Q119" s="4"/>
      <c r="R119" s="167"/>
      <c r="S119" s="4"/>
      <c r="T119" s="4"/>
      <c r="U119" s="4">
        <f>SUM(L119-T119)</f>
        <v>2672916</v>
      </c>
    </row>
    <row r="120" spans="1:21" s="43" customFormat="1" hidden="1">
      <c r="A120" s="46"/>
      <c r="B120" s="47"/>
      <c r="C120" s="48"/>
      <c r="D120" s="49"/>
      <c r="E120" s="16" t="s">
        <v>537</v>
      </c>
      <c r="F120" s="10" t="s">
        <v>279</v>
      </c>
      <c r="G120" s="10" t="s">
        <v>279</v>
      </c>
      <c r="H120" s="10"/>
      <c r="I120" s="91">
        <f t="shared" si="34"/>
        <v>0</v>
      </c>
      <c r="J120" s="91">
        <f t="shared" si="34"/>
        <v>0</v>
      </c>
      <c r="K120" s="91">
        <f t="shared" si="34"/>
        <v>0</v>
      </c>
      <c r="L120" s="91">
        <f t="shared" si="34"/>
        <v>0</v>
      </c>
      <c r="M120" s="41" t="e">
        <f t="shared" si="25"/>
        <v>#DIV/0!</v>
      </c>
      <c r="N120" s="41" t="e">
        <f t="shared" si="26"/>
        <v>#DIV/0!</v>
      </c>
      <c r="O120" s="41" t="e">
        <f t="shared" si="27"/>
        <v>#DIV/0!</v>
      </c>
      <c r="P120" s="4"/>
      <c r="Q120" s="4"/>
      <c r="R120" s="167"/>
      <c r="S120" s="4"/>
      <c r="T120" s="4"/>
      <c r="U120" s="4"/>
    </row>
    <row r="121" spans="1:21" s="43" customFormat="1" ht="27" hidden="1">
      <c r="A121" s="46"/>
      <c r="B121" s="47"/>
      <c r="C121" s="48"/>
      <c r="D121" s="49"/>
      <c r="E121" s="9" t="s">
        <v>538</v>
      </c>
      <c r="F121" s="10">
        <v>4637</v>
      </c>
      <c r="G121" s="10">
        <v>4637</v>
      </c>
      <c r="H121" s="10"/>
      <c r="I121" s="91">
        <f t="shared" si="34"/>
        <v>30081</v>
      </c>
      <c r="J121" s="91">
        <f t="shared" si="34"/>
        <v>67660</v>
      </c>
      <c r="K121" s="91">
        <f t="shared" si="34"/>
        <v>103203</v>
      </c>
      <c r="L121" s="91">
        <f t="shared" si="34"/>
        <v>144520.9</v>
      </c>
      <c r="M121" s="41">
        <f t="shared" si="25"/>
        <v>20.8</v>
      </c>
      <c r="N121" s="41">
        <f t="shared" si="26"/>
        <v>46.8</v>
      </c>
      <c r="O121" s="41">
        <f t="shared" si="27"/>
        <v>71.400000000000006</v>
      </c>
      <c r="P121" s="4"/>
      <c r="Q121" s="4"/>
      <c r="R121" s="167"/>
      <c r="S121" s="4"/>
      <c r="T121" s="4"/>
      <c r="U121" s="4">
        <f>SUM(L121-T121)</f>
        <v>144520.9</v>
      </c>
    </row>
    <row r="122" spans="1:21" s="43" customFormat="1" hidden="1">
      <c r="A122" s="46"/>
      <c r="B122" s="47"/>
      <c r="C122" s="48"/>
      <c r="D122" s="49"/>
      <c r="E122" s="9" t="s">
        <v>542</v>
      </c>
      <c r="F122" s="10">
        <v>4639</v>
      </c>
      <c r="G122" s="10">
        <v>4639</v>
      </c>
      <c r="H122" s="10"/>
      <c r="I122" s="91">
        <f t="shared" si="34"/>
        <v>0</v>
      </c>
      <c r="J122" s="91">
        <f t="shared" si="34"/>
        <v>0</v>
      </c>
      <c r="K122" s="91">
        <f t="shared" si="34"/>
        <v>0</v>
      </c>
      <c r="L122" s="91">
        <f t="shared" si="34"/>
        <v>0</v>
      </c>
      <c r="M122" s="41" t="e">
        <f t="shared" si="25"/>
        <v>#DIV/0!</v>
      </c>
      <c r="N122" s="41" t="e">
        <f t="shared" si="26"/>
        <v>#DIV/0!</v>
      </c>
      <c r="O122" s="41" t="e">
        <f t="shared" si="27"/>
        <v>#DIV/0!</v>
      </c>
      <c r="P122" s="4"/>
      <c r="Q122" s="4"/>
      <c r="R122" s="167"/>
      <c r="S122" s="4"/>
      <c r="T122" s="4"/>
      <c r="U122" s="4"/>
    </row>
    <row r="123" spans="1:21" s="43" customFormat="1" hidden="1">
      <c r="A123" s="46"/>
      <c r="B123" s="47"/>
      <c r="C123" s="48"/>
      <c r="D123" s="49"/>
      <c r="E123" s="16" t="s">
        <v>547</v>
      </c>
      <c r="F123" s="10">
        <v>4727</v>
      </c>
      <c r="G123" s="10">
        <v>4727</v>
      </c>
      <c r="H123" s="10"/>
      <c r="I123" s="91">
        <f t="shared" si="34"/>
        <v>0</v>
      </c>
      <c r="J123" s="91">
        <f t="shared" si="34"/>
        <v>0</v>
      </c>
      <c r="K123" s="91">
        <f t="shared" si="34"/>
        <v>0</v>
      </c>
      <c r="L123" s="91">
        <f t="shared" si="34"/>
        <v>0</v>
      </c>
      <c r="M123" s="41"/>
      <c r="N123" s="41"/>
      <c r="O123" s="41"/>
      <c r="P123" s="4"/>
      <c r="Q123" s="4"/>
      <c r="R123" s="167"/>
      <c r="S123" s="4"/>
      <c r="T123" s="4"/>
      <c r="U123" s="4"/>
    </row>
    <row r="124" spans="1:21" s="43" customFormat="1" hidden="1">
      <c r="A124" s="46"/>
      <c r="B124" s="47"/>
      <c r="C124" s="48"/>
      <c r="D124" s="49"/>
      <c r="E124" s="9" t="s">
        <v>548</v>
      </c>
      <c r="F124" s="10">
        <v>4728</v>
      </c>
      <c r="G124" s="10">
        <v>4728</v>
      </c>
      <c r="H124" s="10"/>
      <c r="I124" s="91">
        <f t="shared" si="34"/>
        <v>1000</v>
      </c>
      <c r="J124" s="91">
        <f t="shared" si="34"/>
        <v>2500</v>
      </c>
      <c r="K124" s="91">
        <f t="shared" si="34"/>
        <v>4000</v>
      </c>
      <c r="L124" s="91">
        <f t="shared" si="34"/>
        <v>6000</v>
      </c>
      <c r="M124" s="41">
        <f t="shared" ref="M124:M156" si="35">ROUND(I124/L124*100,1)</f>
        <v>16.7</v>
      </c>
      <c r="N124" s="41">
        <f t="shared" ref="N124:N156" si="36">ROUND(J124/L124*100,1)</f>
        <v>41.7</v>
      </c>
      <c r="O124" s="41">
        <f t="shared" ref="O124:O156" si="37">ROUND(K124/L124*100,1)</f>
        <v>66.7</v>
      </c>
      <c r="P124" s="4"/>
      <c r="Q124" s="4"/>
      <c r="R124" s="167"/>
      <c r="S124" s="4"/>
      <c r="T124" s="4"/>
      <c r="U124" s="4">
        <f>SUM(L124-T124)</f>
        <v>6000</v>
      </c>
    </row>
    <row r="125" spans="1:21" s="43" customFormat="1" hidden="1">
      <c r="A125" s="46"/>
      <c r="B125" s="47"/>
      <c r="C125" s="48"/>
      <c r="D125" s="49"/>
      <c r="E125" s="9" t="s">
        <v>549</v>
      </c>
      <c r="F125" s="10">
        <v>4729</v>
      </c>
      <c r="G125" s="10">
        <v>4729</v>
      </c>
      <c r="H125" s="10"/>
      <c r="I125" s="91">
        <f t="shared" si="34"/>
        <v>4122</v>
      </c>
      <c r="J125" s="91">
        <f t="shared" si="34"/>
        <v>82362</v>
      </c>
      <c r="K125" s="91">
        <f t="shared" si="34"/>
        <v>104902</v>
      </c>
      <c r="L125" s="91">
        <f t="shared" si="34"/>
        <v>123460</v>
      </c>
      <c r="M125" s="41">
        <f t="shared" si="35"/>
        <v>3.3</v>
      </c>
      <c r="N125" s="41">
        <f t="shared" si="36"/>
        <v>66.7</v>
      </c>
      <c r="O125" s="41">
        <f t="shared" si="37"/>
        <v>85</v>
      </c>
      <c r="P125" s="4"/>
      <c r="Q125" s="4"/>
      <c r="R125" s="167"/>
      <c r="S125" s="4"/>
      <c r="T125" s="4"/>
      <c r="U125" s="4">
        <f>SUM(L125-T125)</f>
        <v>123460</v>
      </c>
    </row>
    <row r="126" spans="1:21" s="43" customFormat="1" hidden="1">
      <c r="A126" s="46"/>
      <c r="B126" s="47"/>
      <c r="C126" s="48"/>
      <c r="D126" s="49"/>
      <c r="E126" s="9" t="s">
        <v>553</v>
      </c>
      <c r="F126" s="10">
        <v>4823</v>
      </c>
      <c r="G126" s="10">
        <v>4823</v>
      </c>
      <c r="H126" s="10"/>
      <c r="I126" s="91">
        <f t="shared" si="34"/>
        <v>930.9</v>
      </c>
      <c r="J126" s="91">
        <f t="shared" si="34"/>
        <v>1749.4999999999998</v>
      </c>
      <c r="K126" s="91">
        <f t="shared" si="34"/>
        <v>2378.5</v>
      </c>
      <c r="L126" s="91">
        <f t="shared" si="34"/>
        <v>3038.5</v>
      </c>
      <c r="M126" s="41">
        <f t="shared" si="35"/>
        <v>30.6</v>
      </c>
      <c r="N126" s="41">
        <f t="shared" si="36"/>
        <v>57.6</v>
      </c>
      <c r="O126" s="41">
        <f t="shared" si="37"/>
        <v>78.3</v>
      </c>
      <c r="P126" s="4"/>
      <c r="Q126" s="4"/>
      <c r="R126" s="167"/>
      <c r="S126" s="4"/>
      <c r="T126" s="4"/>
      <c r="U126" s="4">
        <f>SUM(L126-T126)</f>
        <v>3038.5</v>
      </c>
    </row>
    <row r="127" spans="1:21" s="43" customFormat="1" hidden="1">
      <c r="A127" s="46"/>
      <c r="B127" s="47"/>
      <c r="C127" s="48"/>
      <c r="D127" s="49"/>
      <c r="E127" s="9" t="s">
        <v>448</v>
      </c>
      <c r="F127" s="10" t="s">
        <v>465</v>
      </c>
      <c r="G127" s="10" t="s">
        <v>465</v>
      </c>
      <c r="H127" s="10"/>
      <c r="I127" s="91">
        <f t="shared" si="34"/>
        <v>18</v>
      </c>
      <c r="J127" s="91">
        <f t="shared" si="34"/>
        <v>43</v>
      </c>
      <c r="K127" s="91">
        <f t="shared" si="34"/>
        <v>68</v>
      </c>
      <c r="L127" s="91">
        <f t="shared" si="34"/>
        <v>100</v>
      </c>
      <c r="M127" s="41">
        <f t="shared" si="35"/>
        <v>18</v>
      </c>
      <c r="N127" s="41">
        <f t="shared" si="36"/>
        <v>43</v>
      </c>
      <c r="O127" s="41">
        <f t="shared" si="37"/>
        <v>68</v>
      </c>
      <c r="P127" s="4"/>
      <c r="Q127" s="4"/>
      <c r="R127" s="167"/>
      <c r="S127" s="4"/>
      <c r="T127" s="4"/>
      <c r="U127" s="4"/>
    </row>
    <row r="128" spans="1:21" s="43" customFormat="1" hidden="1">
      <c r="A128" s="46"/>
      <c r="B128" s="47"/>
      <c r="C128" s="48"/>
      <c r="D128" s="49"/>
      <c r="E128" s="9" t="s">
        <v>554</v>
      </c>
      <c r="F128" s="10">
        <v>4861</v>
      </c>
      <c r="G128" s="10">
        <v>4861</v>
      </c>
      <c r="H128" s="10"/>
      <c r="I128" s="91">
        <f t="shared" si="34"/>
        <v>97917.1</v>
      </c>
      <c r="J128" s="91">
        <f t="shared" si="34"/>
        <v>241523.80000000002</v>
      </c>
      <c r="K128" s="91">
        <f t="shared" si="34"/>
        <v>379600.7</v>
      </c>
      <c r="L128" s="91">
        <f t="shared" si="34"/>
        <v>564546</v>
      </c>
      <c r="M128" s="41">
        <f t="shared" si="35"/>
        <v>17.3</v>
      </c>
      <c r="N128" s="41">
        <f t="shared" si="36"/>
        <v>42.8</v>
      </c>
      <c r="O128" s="41">
        <f t="shared" si="37"/>
        <v>67.2</v>
      </c>
      <c r="P128" s="4"/>
      <c r="Q128" s="4"/>
      <c r="R128" s="167"/>
      <c r="S128" s="4"/>
      <c r="T128" s="4"/>
      <c r="U128" s="4">
        <f>SUM(L128-T128)</f>
        <v>564546</v>
      </c>
    </row>
    <row r="129" spans="1:191" hidden="1">
      <c r="A129" s="46"/>
      <c r="B129" s="47"/>
      <c r="C129" s="48"/>
      <c r="D129" s="49"/>
      <c r="E129" s="9" t="s">
        <v>556</v>
      </c>
      <c r="F129" s="10" t="s">
        <v>419</v>
      </c>
      <c r="G129" s="10" t="s">
        <v>419</v>
      </c>
      <c r="H129" s="10"/>
      <c r="I129" s="91">
        <f t="shared" si="34"/>
        <v>0</v>
      </c>
      <c r="J129" s="91">
        <f t="shared" si="34"/>
        <v>0</v>
      </c>
      <c r="K129" s="91">
        <f t="shared" si="34"/>
        <v>0</v>
      </c>
      <c r="L129" s="91">
        <f t="shared" si="34"/>
        <v>0</v>
      </c>
      <c r="M129" s="41" t="e">
        <f t="shared" si="35"/>
        <v>#DIV/0!</v>
      </c>
      <c r="N129" s="41" t="e">
        <f t="shared" si="36"/>
        <v>#DIV/0!</v>
      </c>
      <c r="O129" s="41" t="e">
        <f t="shared" si="37"/>
        <v>#DIV/0!</v>
      </c>
      <c r="P129" s="4"/>
      <c r="Q129" s="4"/>
      <c r="R129" s="167"/>
      <c r="S129" s="4"/>
      <c r="T129" s="4"/>
      <c r="U129" s="4"/>
    </row>
    <row r="130" spans="1:191" ht="18" hidden="1" customHeight="1">
      <c r="A130" s="46"/>
      <c r="B130" s="47"/>
      <c r="C130" s="48"/>
      <c r="D130" s="49"/>
      <c r="E130" s="9" t="s">
        <v>559</v>
      </c>
      <c r="F130" s="10" t="s">
        <v>402</v>
      </c>
      <c r="G130" s="10" t="s">
        <v>402</v>
      </c>
      <c r="H130" s="10"/>
      <c r="I130" s="91">
        <f t="shared" si="34"/>
        <v>0</v>
      </c>
      <c r="J130" s="91">
        <f t="shared" si="34"/>
        <v>0</v>
      </c>
      <c r="K130" s="91">
        <f t="shared" si="34"/>
        <v>0</v>
      </c>
      <c r="L130" s="91">
        <f t="shared" si="34"/>
        <v>0</v>
      </c>
      <c r="M130" s="41" t="e">
        <f t="shared" si="35"/>
        <v>#DIV/0!</v>
      </c>
      <c r="N130" s="41" t="e">
        <f t="shared" si="36"/>
        <v>#DIV/0!</v>
      </c>
      <c r="O130" s="41" t="e">
        <f t="shared" si="37"/>
        <v>#DIV/0!</v>
      </c>
      <c r="P130" s="4"/>
      <c r="Q130" s="4"/>
      <c r="R130" s="167"/>
      <c r="S130" s="4"/>
      <c r="T130" s="4"/>
      <c r="U130" s="4"/>
    </row>
    <row r="131" spans="1:191" hidden="1">
      <c r="A131" s="46"/>
      <c r="B131" s="47"/>
      <c r="C131" s="48"/>
      <c r="D131" s="49"/>
      <c r="E131" s="9" t="s">
        <v>560</v>
      </c>
      <c r="F131" s="11">
        <v>5122</v>
      </c>
      <c r="G131" s="11">
        <v>5122</v>
      </c>
      <c r="H131" s="10"/>
      <c r="I131" s="91">
        <f t="shared" si="34"/>
        <v>6208</v>
      </c>
      <c r="J131" s="91">
        <f t="shared" si="34"/>
        <v>14830</v>
      </c>
      <c r="K131" s="91">
        <f t="shared" si="34"/>
        <v>35222</v>
      </c>
      <c r="L131" s="91">
        <f t="shared" si="34"/>
        <v>50008</v>
      </c>
      <c r="M131" s="41">
        <f t="shared" si="35"/>
        <v>12.4</v>
      </c>
      <c r="N131" s="41">
        <f t="shared" si="36"/>
        <v>29.7</v>
      </c>
      <c r="O131" s="41">
        <f t="shared" si="37"/>
        <v>70.400000000000006</v>
      </c>
      <c r="P131" s="4"/>
      <c r="Q131" s="4"/>
      <c r="R131" s="167"/>
      <c r="S131" s="4"/>
      <c r="T131" s="4"/>
      <c r="U131" s="4">
        <f>SUM(L131-T131)</f>
        <v>50008</v>
      </c>
    </row>
    <row r="132" spans="1:191" hidden="1">
      <c r="A132" s="46"/>
      <c r="B132" s="47"/>
      <c r="C132" s="48"/>
      <c r="D132" s="49"/>
      <c r="E132" s="9" t="s">
        <v>561</v>
      </c>
      <c r="F132" s="11">
        <v>5129</v>
      </c>
      <c r="G132" s="11">
        <v>5129</v>
      </c>
      <c r="H132" s="10"/>
      <c r="I132" s="91">
        <f t="shared" si="34"/>
        <v>0</v>
      </c>
      <c r="J132" s="91">
        <f t="shared" si="34"/>
        <v>0</v>
      </c>
      <c r="K132" s="91">
        <f t="shared" si="34"/>
        <v>1000</v>
      </c>
      <c r="L132" s="91">
        <f t="shared" si="34"/>
        <v>2000</v>
      </c>
      <c r="M132" s="41">
        <f t="shared" si="35"/>
        <v>0</v>
      </c>
      <c r="N132" s="41">
        <f t="shared" si="36"/>
        <v>0</v>
      </c>
      <c r="O132" s="41">
        <f t="shared" si="37"/>
        <v>50</v>
      </c>
      <c r="P132" s="4"/>
      <c r="Q132" s="4"/>
      <c r="R132" s="167"/>
      <c r="S132" s="4"/>
      <c r="T132" s="4"/>
      <c r="U132" s="4"/>
    </row>
    <row r="133" spans="1:191" hidden="1">
      <c r="A133" s="46"/>
      <c r="B133" s="47"/>
      <c r="C133" s="48"/>
      <c r="D133" s="49"/>
      <c r="E133" s="9" t="s">
        <v>563</v>
      </c>
      <c r="F133" s="11">
        <v>5132</v>
      </c>
      <c r="G133" s="11">
        <v>5132</v>
      </c>
      <c r="H133" s="10"/>
      <c r="I133" s="91">
        <f t="shared" si="34"/>
        <v>100</v>
      </c>
      <c r="J133" s="91">
        <f t="shared" si="34"/>
        <v>200</v>
      </c>
      <c r="K133" s="91">
        <f t="shared" si="34"/>
        <v>300</v>
      </c>
      <c r="L133" s="91">
        <f t="shared" si="34"/>
        <v>480</v>
      </c>
      <c r="M133" s="41">
        <f t="shared" si="35"/>
        <v>20.8</v>
      </c>
      <c r="N133" s="41">
        <f t="shared" si="36"/>
        <v>41.7</v>
      </c>
      <c r="O133" s="41">
        <f t="shared" si="37"/>
        <v>62.5</v>
      </c>
      <c r="P133" s="4"/>
      <c r="Q133" s="4"/>
      <c r="R133" s="167"/>
      <c r="S133" s="4"/>
      <c r="T133" s="4"/>
      <c r="U133" s="4">
        <f t="shared" ref="U133:U142" si="38">SUM(L133-T133)</f>
        <v>480</v>
      </c>
    </row>
    <row r="134" spans="1:191" hidden="1">
      <c r="A134" s="46"/>
      <c r="B134" s="47"/>
      <c r="C134" s="48"/>
      <c r="D134" s="49"/>
      <c r="E134" s="9" t="s">
        <v>564</v>
      </c>
      <c r="F134" s="11">
        <v>5133</v>
      </c>
      <c r="G134" s="11">
        <v>5133</v>
      </c>
      <c r="H134" s="10"/>
      <c r="I134" s="91">
        <f t="shared" si="34"/>
        <v>0</v>
      </c>
      <c r="J134" s="91">
        <f t="shared" si="34"/>
        <v>0</v>
      </c>
      <c r="K134" s="91">
        <f t="shared" si="34"/>
        <v>0</v>
      </c>
      <c r="L134" s="91">
        <f t="shared" si="34"/>
        <v>0</v>
      </c>
      <c r="M134" s="41" t="e">
        <f t="shared" si="35"/>
        <v>#DIV/0!</v>
      </c>
      <c r="N134" s="41" t="e">
        <f t="shared" si="36"/>
        <v>#DIV/0!</v>
      </c>
      <c r="O134" s="41" t="e">
        <f t="shared" si="37"/>
        <v>#DIV/0!</v>
      </c>
      <c r="P134" s="4"/>
      <c r="Q134" s="4"/>
      <c r="R134" s="167"/>
      <c r="S134" s="4"/>
      <c r="T134" s="4"/>
      <c r="U134" s="4">
        <f t="shared" si="38"/>
        <v>0</v>
      </c>
    </row>
    <row r="135" spans="1:191" hidden="1">
      <c r="A135" s="46"/>
      <c r="B135" s="47"/>
      <c r="C135" s="48"/>
      <c r="D135" s="49"/>
      <c r="E135" s="9" t="s">
        <v>565</v>
      </c>
      <c r="F135" s="11">
        <v>5134</v>
      </c>
      <c r="G135" s="11">
        <v>5134</v>
      </c>
      <c r="H135" s="10"/>
      <c r="I135" s="91">
        <f t="shared" si="34"/>
        <v>0</v>
      </c>
      <c r="J135" s="91">
        <f t="shared" si="34"/>
        <v>0</v>
      </c>
      <c r="K135" s="91">
        <f t="shared" si="34"/>
        <v>0</v>
      </c>
      <c r="L135" s="91">
        <f t="shared" si="34"/>
        <v>0</v>
      </c>
      <c r="M135" s="41" t="e">
        <f t="shared" si="35"/>
        <v>#DIV/0!</v>
      </c>
      <c r="N135" s="41" t="e">
        <f t="shared" si="36"/>
        <v>#DIV/0!</v>
      </c>
      <c r="O135" s="41" t="e">
        <f t="shared" si="37"/>
        <v>#DIV/0!</v>
      </c>
      <c r="P135" s="4"/>
      <c r="Q135" s="4"/>
      <c r="R135" s="167"/>
      <c r="S135" s="4"/>
      <c r="T135" s="4"/>
      <c r="U135" s="4">
        <f t="shared" si="38"/>
        <v>0</v>
      </c>
    </row>
    <row r="136" spans="1:191" s="122" customFormat="1" ht="55.5" customHeight="1">
      <c r="A136" s="192"/>
      <c r="B136" s="193" t="s">
        <v>525</v>
      </c>
      <c r="C136" s="187"/>
      <c r="D136" s="188" t="s">
        <v>282</v>
      </c>
      <c r="E136" s="194" t="s">
        <v>568</v>
      </c>
      <c r="F136" s="89"/>
      <c r="G136" s="89"/>
      <c r="H136" s="10" t="s">
        <v>394</v>
      </c>
      <c r="I136" s="202">
        <f>SUM(I137,I559,I624)</f>
        <v>1574586.0000000002</v>
      </c>
      <c r="J136" s="202">
        <f>SUM(J137,J559,J624)</f>
        <v>3786529.0999999996</v>
      </c>
      <c r="K136" s="202">
        <f>SUM(K137,K559,K624)</f>
        <v>5989470.2999999998</v>
      </c>
      <c r="L136" s="203">
        <f>SUM(L137,L559,L624)</f>
        <v>8590874.5999999996</v>
      </c>
      <c r="M136" s="41">
        <f t="shared" si="35"/>
        <v>18.3</v>
      </c>
      <c r="N136" s="41">
        <f t="shared" si="36"/>
        <v>44.1</v>
      </c>
      <c r="O136" s="41">
        <f t="shared" si="37"/>
        <v>69.7</v>
      </c>
      <c r="P136" s="120"/>
      <c r="Q136" s="120"/>
      <c r="R136" s="167"/>
      <c r="S136" s="120"/>
      <c r="T136" s="120"/>
      <c r="U136" s="4">
        <f t="shared" si="38"/>
        <v>8590874.5999999996</v>
      </c>
      <c r="V136" s="121"/>
      <c r="W136" s="43" t="s">
        <v>394</v>
      </c>
      <c r="AA136" s="208"/>
      <c r="AB136" s="208"/>
      <c r="AC136" s="208"/>
      <c r="AD136" s="208"/>
      <c r="AE136" s="208"/>
      <c r="AF136" s="208"/>
      <c r="AG136" s="208"/>
      <c r="AH136" s="208"/>
      <c r="AI136" s="208"/>
      <c r="AJ136" s="208"/>
      <c r="AK136" s="208"/>
      <c r="AL136" s="208"/>
      <c r="AM136" s="208"/>
      <c r="AN136" s="208"/>
      <c r="AO136" s="208"/>
      <c r="AP136" s="208"/>
      <c r="AQ136" s="208"/>
      <c r="AR136" s="208"/>
      <c r="AS136" s="208"/>
      <c r="AT136" s="208"/>
      <c r="AU136" s="208"/>
      <c r="AV136" s="208"/>
      <c r="AW136" s="208"/>
      <c r="AX136" s="208"/>
      <c r="AY136" s="208"/>
      <c r="AZ136" s="208"/>
      <c r="BA136" s="208"/>
      <c r="BB136" s="208"/>
      <c r="BC136" s="208"/>
      <c r="BD136" s="208"/>
      <c r="BE136" s="208"/>
      <c r="BF136" s="208"/>
      <c r="BG136" s="208"/>
      <c r="BH136" s="208"/>
      <c r="BI136" s="208"/>
      <c r="BJ136" s="208"/>
      <c r="BK136" s="208"/>
      <c r="BL136" s="208"/>
      <c r="BM136" s="208"/>
      <c r="BN136" s="208"/>
      <c r="BO136" s="208"/>
      <c r="BP136" s="208"/>
      <c r="BQ136" s="208"/>
      <c r="BR136" s="208"/>
      <c r="BS136" s="208"/>
      <c r="BT136" s="208"/>
      <c r="BU136" s="208"/>
      <c r="BV136" s="208"/>
      <c r="BW136" s="208"/>
      <c r="BX136" s="208"/>
      <c r="BY136" s="208"/>
      <c r="BZ136" s="208"/>
      <c r="CA136" s="208"/>
      <c r="CB136" s="208"/>
      <c r="CC136" s="208"/>
      <c r="CD136" s="208"/>
      <c r="CE136" s="208"/>
      <c r="CF136" s="208"/>
      <c r="CG136" s="208"/>
      <c r="CH136" s="208"/>
      <c r="CI136" s="208"/>
      <c r="CJ136" s="208"/>
      <c r="CK136" s="208"/>
      <c r="CL136" s="208"/>
      <c r="CM136" s="208"/>
      <c r="CN136" s="208"/>
      <c r="CO136" s="208"/>
      <c r="CP136" s="208"/>
      <c r="CQ136" s="208"/>
      <c r="CR136" s="208"/>
      <c r="CS136" s="208"/>
      <c r="CT136" s="208"/>
      <c r="CU136" s="208"/>
      <c r="CV136" s="208"/>
      <c r="CW136" s="208"/>
      <c r="CX136" s="208"/>
      <c r="CY136" s="208"/>
      <c r="CZ136" s="208"/>
      <c r="DA136" s="208"/>
      <c r="DB136" s="208"/>
      <c r="DC136" s="208"/>
      <c r="DD136" s="208"/>
      <c r="DE136" s="208"/>
      <c r="DF136" s="208"/>
      <c r="DG136" s="208"/>
      <c r="DH136" s="208"/>
      <c r="DI136" s="208"/>
      <c r="DJ136" s="208"/>
      <c r="DK136" s="208"/>
      <c r="DL136" s="208"/>
      <c r="DM136" s="208"/>
      <c r="DN136" s="208"/>
      <c r="DO136" s="208"/>
      <c r="DP136" s="208"/>
      <c r="DQ136" s="208"/>
      <c r="DR136" s="208"/>
      <c r="DS136" s="208"/>
      <c r="DT136" s="208"/>
      <c r="DU136" s="208"/>
      <c r="DV136" s="208"/>
      <c r="DW136" s="208"/>
      <c r="DX136" s="208"/>
      <c r="DY136" s="208"/>
      <c r="DZ136" s="208"/>
      <c r="EA136" s="208"/>
      <c r="EB136" s="208"/>
      <c r="EC136" s="208"/>
      <c r="ED136" s="208"/>
      <c r="EE136" s="208"/>
      <c r="EF136" s="208"/>
      <c r="EG136" s="208"/>
      <c r="EH136" s="208"/>
      <c r="EI136" s="208"/>
      <c r="EJ136" s="208"/>
      <c r="EK136" s="208"/>
      <c r="EL136" s="208"/>
      <c r="EM136" s="208"/>
      <c r="EN136" s="208"/>
      <c r="EO136" s="208"/>
      <c r="EP136" s="208"/>
      <c r="EQ136" s="208"/>
      <c r="ER136" s="208"/>
      <c r="ES136" s="208"/>
      <c r="ET136" s="208"/>
      <c r="EU136" s="208"/>
      <c r="EV136" s="208"/>
      <c r="EW136" s="208"/>
      <c r="EX136" s="208"/>
      <c r="EY136" s="208"/>
      <c r="EZ136" s="208"/>
      <c r="FA136" s="208"/>
      <c r="FB136" s="208"/>
      <c r="FC136" s="208"/>
      <c r="FD136" s="208"/>
      <c r="FE136" s="208"/>
      <c r="FF136" s="208"/>
      <c r="FG136" s="208"/>
      <c r="FH136" s="208"/>
      <c r="FI136" s="208"/>
      <c r="FJ136" s="208"/>
      <c r="FK136" s="208"/>
      <c r="FL136" s="208"/>
      <c r="FM136" s="208"/>
      <c r="FN136" s="208"/>
      <c r="FO136" s="208"/>
      <c r="FP136" s="208"/>
      <c r="FQ136" s="208"/>
      <c r="FR136" s="208"/>
      <c r="FS136" s="208"/>
      <c r="FT136" s="208"/>
      <c r="FU136" s="208"/>
      <c r="FV136" s="208"/>
      <c r="FW136" s="208"/>
      <c r="FX136" s="208"/>
      <c r="FY136" s="208"/>
      <c r="FZ136" s="208"/>
      <c r="GA136" s="208"/>
      <c r="GB136" s="208"/>
      <c r="GC136" s="208"/>
      <c r="GD136" s="208"/>
      <c r="GE136" s="208"/>
      <c r="GF136" s="208"/>
      <c r="GG136" s="208"/>
      <c r="GH136" s="208"/>
      <c r="GI136" s="208"/>
    </row>
    <row r="137" spans="1:191" ht="33">
      <c r="A137" s="195"/>
      <c r="B137" s="196"/>
      <c r="C137" s="197" t="s">
        <v>525</v>
      </c>
      <c r="D137" s="198" t="s">
        <v>283</v>
      </c>
      <c r="E137" s="199" t="s">
        <v>120</v>
      </c>
      <c r="F137" s="2"/>
      <c r="G137" s="2"/>
      <c r="H137" s="10" t="s">
        <v>394</v>
      </c>
      <c r="I137" s="204">
        <f>SUM(I138,I167,I192)</f>
        <v>1039472.0000000002</v>
      </c>
      <c r="J137" s="204">
        <f>SUM(J138,J167,J192)</f>
        <v>2436161.1999999997</v>
      </c>
      <c r="K137" s="204">
        <f>SUM(K138,K167,K192)</f>
        <v>3902288.7</v>
      </c>
      <c r="L137" s="205">
        <f>SUM(L138,L167,L192)</f>
        <v>5710440.5999999996</v>
      </c>
      <c r="M137" s="41">
        <f t="shared" si="35"/>
        <v>18.2</v>
      </c>
      <c r="N137" s="41">
        <f t="shared" si="36"/>
        <v>42.7</v>
      </c>
      <c r="O137" s="41">
        <f t="shared" si="37"/>
        <v>68.3</v>
      </c>
      <c r="P137" s="14"/>
      <c r="Q137" s="14"/>
      <c r="R137" s="167"/>
      <c r="S137" s="14"/>
      <c r="T137" s="14"/>
      <c r="U137" s="4">
        <f t="shared" si="38"/>
        <v>5710440.5999999996</v>
      </c>
      <c r="AA137" s="209"/>
      <c r="AB137" s="209"/>
      <c r="AC137" s="209"/>
      <c r="AD137" s="209"/>
      <c r="AE137" s="209"/>
      <c r="AF137" s="209"/>
      <c r="AG137" s="209"/>
      <c r="AH137" s="209"/>
      <c r="AI137" s="209"/>
      <c r="AJ137" s="209"/>
      <c r="AK137" s="209"/>
      <c r="AL137" s="209"/>
      <c r="AM137" s="209"/>
      <c r="AN137" s="209"/>
      <c r="AO137" s="209"/>
      <c r="AP137" s="209"/>
      <c r="AQ137" s="209"/>
      <c r="AR137" s="209"/>
      <c r="AS137" s="209"/>
      <c r="AT137" s="209"/>
      <c r="AU137" s="209"/>
      <c r="AV137" s="209"/>
      <c r="AW137" s="209"/>
      <c r="AX137" s="209"/>
      <c r="AY137" s="209"/>
      <c r="AZ137" s="209"/>
      <c r="BA137" s="209"/>
      <c r="BB137" s="209"/>
      <c r="BC137" s="209"/>
      <c r="BD137" s="209"/>
      <c r="BE137" s="209"/>
      <c r="BF137" s="209"/>
      <c r="BG137" s="209"/>
      <c r="BH137" s="209"/>
      <c r="BI137" s="209"/>
      <c r="BJ137" s="209"/>
      <c r="BK137" s="209"/>
      <c r="BL137" s="209"/>
      <c r="BM137" s="209"/>
      <c r="BN137" s="209"/>
      <c r="BO137" s="209"/>
      <c r="BP137" s="209"/>
      <c r="BQ137" s="209"/>
      <c r="BR137" s="209"/>
      <c r="BS137" s="209"/>
      <c r="BT137" s="209"/>
      <c r="BU137" s="209"/>
      <c r="BV137" s="209"/>
      <c r="BW137" s="209"/>
      <c r="BX137" s="209"/>
      <c r="BY137" s="209"/>
      <c r="BZ137" s="209"/>
      <c r="CA137" s="209"/>
      <c r="CB137" s="209"/>
      <c r="CC137" s="209"/>
      <c r="CD137" s="209"/>
      <c r="CE137" s="209"/>
      <c r="CF137" s="209"/>
      <c r="CG137" s="209"/>
      <c r="CH137" s="209"/>
      <c r="CI137" s="209"/>
      <c r="CJ137" s="209"/>
      <c r="CK137" s="209"/>
      <c r="CL137" s="209"/>
      <c r="CM137" s="209"/>
      <c r="CN137" s="209"/>
      <c r="CO137" s="209"/>
      <c r="CP137" s="209"/>
      <c r="CQ137" s="209"/>
      <c r="CR137" s="209"/>
      <c r="CS137" s="209"/>
      <c r="CT137" s="209"/>
      <c r="CU137" s="209"/>
      <c r="CV137" s="209"/>
      <c r="CW137" s="209"/>
      <c r="CX137" s="209"/>
      <c r="CY137" s="209"/>
      <c r="CZ137" s="209"/>
      <c r="DA137" s="209"/>
      <c r="DB137" s="209"/>
      <c r="DC137" s="209"/>
      <c r="DD137" s="209"/>
      <c r="DE137" s="209"/>
      <c r="DF137" s="209"/>
      <c r="DG137" s="209"/>
      <c r="DH137" s="209"/>
      <c r="DI137" s="209"/>
      <c r="DJ137" s="209"/>
      <c r="DK137" s="209"/>
      <c r="DL137" s="209"/>
      <c r="DM137" s="209"/>
      <c r="DN137" s="209"/>
      <c r="DO137" s="209"/>
      <c r="DP137" s="209"/>
      <c r="DQ137" s="209"/>
      <c r="DR137" s="209"/>
      <c r="DS137" s="209"/>
      <c r="DT137" s="209"/>
      <c r="DU137" s="209"/>
      <c r="DV137" s="209"/>
      <c r="DW137" s="209"/>
      <c r="DX137" s="209"/>
      <c r="DY137" s="209"/>
      <c r="DZ137" s="209"/>
      <c r="EA137" s="209"/>
      <c r="EB137" s="209"/>
      <c r="EC137" s="209"/>
      <c r="ED137" s="209"/>
      <c r="EE137" s="209"/>
      <c r="EF137" s="209"/>
      <c r="EG137" s="209"/>
      <c r="EH137" s="209"/>
      <c r="EI137" s="209"/>
      <c r="EJ137" s="209"/>
      <c r="EK137" s="209"/>
      <c r="EL137" s="209"/>
      <c r="EM137" s="209"/>
      <c r="EN137" s="209"/>
      <c r="EO137" s="209"/>
      <c r="EP137" s="209"/>
      <c r="EQ137" s="209"/>
      <c r="ER137" s="209"/>
      <c r="ES137" s="209"/>
      <c r="ET137" s="209"/>
      <c r="EU137" s="209"/>
      <c r="EV137" s="209"/>
      <c r="EW137" s="209"/>
      <c r="EX137" s="209"/>
      <c r="EY137" s="209"/>
      <c r="EZ137" s="209"/>
      <c r="FA137" s="209"/>
      <c r="FB137" s="209"/>
      <c r="FC137" s="209"/>
      <c r="FD137" s="209"/>
      <c r="FE137" s="209"/>
      <c r="FF137" s="209"/>
      <c r="FG137" s="209"/>
      <c r="FH137" s="209"/>
      <c r="FI137" s="209"/>
      <c r="FJ137" s="209"/>
      <c r="FK137" s="209"/>
      <c r="FL137" s="209"/>
      <c r="FM137" s="209"/>
      <c r="FN137" s="209"/>
      <c r="FO137" s="209"/>
      <c r="FP137" s="209"/>
      <c r="FQ137" s="209"/>
      <c r="FR137" s="209"/>
      <c r="FS137" s="209"/>
      <c r="FT137" s="209"/>
      <c r="FU137" s="209"/>
      <c r="FV137" s="209"/>
      <c r="FW137" s="209"/>
      <c r="FX137" s="209"/>
      <c r="FY137" s="209"/>
      <c r="FZ137" s="209"/>
      <c r="GA137" s="209"/>
      <c r="GB137" s="209"/>
      <c r="GC137" s="209"/>
      <c r="GD137" s="209"/>
      <c r="GE137" s="209"/>
      <c r="GF137" s="209"/>
      <c r="GG137" s="209"/>
      <c r="GH137" s="209"/>
      <c r="GI137" s="209"/>
    </row>
    <row r="138" spans="1:191" ht="17.25" customHeight="1">
      <c r="A138" s="195"/>
      <c r="B138" s="196"/>
      <c r="C138" s="200"/>
      <c r="D138" s="201" t="s">
        <v>280</v>
      </c>
      <c r="E138" s="199" t="s">
        <v>569</v>
      </c>
      <c r="F138" s="2"/>
      <c r="G138" s="2"/>
      <c r="H138" s="10" t="s">
        <v>394</v>
      </c>
      <c r="I138" s="204">
        <f>SUM(I139)</f>
        <v>160266.80000000002</v>
      </c>
      <c r="J138" s="204">
        <f>SUM(J139)</f>
        <v>350557.29999999993</v>
      </c>
      <c r="K138" s="204">
        <f>SUM(K139)</f>
        <v>562092.69999999995</v>
      </c>
      <c r="L138" s="205">
        <f>SUM(L139)</f>
        <v>794187.9</v>
      </c>
      <c r="M138" s="41">
        <f t="shared" si="35"/>
        <v>20.2</v>
      </c>
      <c r="N138" s="41">
        <f t="shared" si="36"/>
        <v>44.1</v>
      </c>
      <c r="O138" s="41">
        <f t="shared" si="37"/>
        <v>70.8</v>
      </c>
      <c r="P138" s="14"/>
      <c r="Q138" s="14"/>
      <c r="R138" s="167"/>
      <c r="S138" s="14"/>
      <c r="T138" s="14"/>
      <c r="U138" s="4">
        <f t="shared" si="38"/>
        <v>794187.9</v>
      </c>
      <c r="AA138" s="209"/>
      <c r="AB138" s="209"/>
      <c r="AC138" s="209"/>
      <c r="AD138" s="209"/>
      <c r="AE138" s="209"/>
      <c r="AF138" s="209"/>
      <c r="AG138" s="209"/>
      <c r="AH138" s="209"/>
      <c r="AI138" s="209"/>
      <c r="AJ138" s="209"/>
      <c r="AK138" s="209"/>
      <c r="AL138" s="209"/>
      <c r="AM138" s="209"/>
      <c r="AN138" s="209"/>
      <c r="AO138" s="209"/>
      <c r="AP138" s="209"/>
      <c r="AQ138" s="209"/>
      <c r="AR138" s="209"/>
      <c r="AS138" s="209"/>
      <c r="AT138" s="209"/>
      <c r="AU138" s="209"/>
      <c r="AV138" s="209"/>
      <c r="AW138" s="209"/>
      <c r="AX138" s="209"/>
      <c r="AY138" s="209"/>
      <c r="AZ138" s="209"/>
      <c r="BA138" s="209"/>
      <c r="BB138" s="209"/>
      <c r="BC138" s="209"/>
      <c r="BD138" s="209"/>
      <c r="BE138" s="209"/>
      <c r="BF138" s="209"/>
      <c r="BG138" s="209"/>
      <c r="BH138" s="209"/>
      <c r="BI138" s="209"/>
      <c r="BJ138" s="209"/>
      <c r="BK138" s="209"/>
      <c r="BL138" s="209"/>
      <c r="BM138" s="209"/>
      <c r="BN138" s="209"/>
      <c r="BO138" s="209"/>
      <c r="BP138" s="209"/>
      <c r="BQ138" s="209"/>
      <c r="BR138" s="209"/>
      <c r="BS138" s="209"/>
      <c r="BT138" s="209"/>
      <c r="BU138" s="209"/>
      <c r="BV138" s="209"/>
      <c r="BW138" s="209"/>
      <c r="BX138" s="209"/>
      <c r="BY138" s="209"/>
      <c r="BZ138" s="209"/>
      <c r="CA138" s="209"/>
      <c r="CB138" s="209"/>
      <c r="CC138" s="209"/>
      <c r="CD138" s="209"/>
      <c r="CE138" s="209"/>
      <c r="CF138" s="209"/>
      <c r="CG138" s="209"/>
      <c r="CH138" s="209"/>
      <c r="CI138" s="209"/>
      <c r="CJ138" s="209"/>
      <c r="CK138" s="209"/>
      <c r="CL138" s="209"/>
      <c r="CM138" s="209"/>
      <c r="CN138" s="209"/>
      <c r="CO138" s="209"/>
      <c r="CP138" s="209"/>
      <c r="CQ138" s="209"/>
      <c r="CR138" s="209"/>
      <c r="CS138" s="209"/>
      <c r="CT138" s="209"/>
      <c r="CU138" s="209"/>
      <c r="CV138" s="209"/>
      <c r="CW138" s="209"/>
      <c r="CX138" s="209"/>
      <c r="CY138" s="209"/>
      <c r="CZ138" s="209"/>
      <c r="DA138" s="209"/>
      <c r="DB138" s="209"/>
      <c r="DC138" s="209"/>
      <c r="DD138" s="209"/>
      <c r="DE138" s="209"/>
      <c r="DF138" s="209"/>
      <c r="DG138" s="209"/>
      <c r="DH138" s="209"/>
      <c r="DI138" s="209"/>
      <c r="DJ138" s="209"/>
      <c r="DK138" s="209"/>
      <c r="DL138" s="209"/>
      <c r="DM138" s="209"/>
      <c r="DN138" s="209"/>
      <c r="DO138" s="209"/>
      <c r="DP138" s="209"/>
      <c r="DQ138" s="209"/>
      <c r="DR138" s="209"/>
      <c r="DS138" s="209"/>
      <c r="DT138" s="209"/>
      <c r="DU138" s="209"/>
      <c r="DV138" s="209"/>
      <c r="DW138" s="209"/>
      <c r="DX138" s="209"/>
      <c r="DY138" s="209"/>
      <c r="DZ138" s="209"/>
      <c r="EA138" s="209"/>
      <c r="EB138" s="209"/>
      <c r="EC138" s="209"/>
      <c r="ED138" s="209"/>
      <c r="EE138" s="209"/>
      <c r="EF138" s="209"/>
      <c r="EG138" s="209"/>
      <c r="EH138" s="209"/>
      <c r="EI138" s="209"/>
      <c r="EJ138" s="209"/>
      <c r="EK138" s="209"/>
      <c r="EL138" s="209"/>
      <c r="EM138" s="209"/>
      <c r="EN138" s="209"/>
      <c r="EO138" s="209"/>
      <c r="EP138" s="209"/>
      <c r="EQ138" s="209"/>
      <c r="ER138" s="209"/>
      <c r="ES138" s="209"/>
      <c r="ET138" s="209"/>
      <c r="EU138" s="209"/>
      <c r="EV138" s="209"/>
      <c r="EW138" s="209"/>
      <c r="EX138" s="209"/>
      <c r="EY138" s="209"/>
      <c r="EZ138" s="209"/>
      <c r="FA138" s="209"/>
      <c r="FB138" s="209"/>
      <c r="FC138" s="209"/>
      <c r="FD138" s="209"/>
      <c r="FE138" s="209"/>
      <c r="FF138" s="209"/>
      <c r="FG138" s="209"/>
      <c r="FH138" s="209"/>
      <c r="FI138" s="209"/>
      <c r="FJ138" s="209"/>
      <c r="FK138" s="209"/>
      <c r="FL138" s="209"/>
      <c r="FM138" s="209"/>
      <c r="FN138" s="209"/>
      <c r="FO138" s="209"/>
      <c r="FP138" s="209"/>
      <c r="FQ138" s="209"/>
      <c r="FR138" s="209"/>
      <c r="FS138" s="209"/>
      <c r="FT138" s="209"/>
      <c r="FU138" s="209"/>
      <c r="FV138" s="209"/>
      <c r="FW138" s="209"/>
      <c r="FX138" s="209"/>
      <c r="FY138" s="209"/>
      <c r="FZ138" s="209"/>
      <c r="GA138" s="209"/>
      <c r="GB138" s="209"/>
      <c r="GC138" s="209"/>
      <c r="GD138" s="209"/>
      <c r="GE138" s="209"/>
      <c r="GF138" s="209"/>
      <c r="GG138" s="209"/>
      <c r="GH138" s="209"/>
      <c r="GI138" s="209"/>
    </row>
    <row r="139" spans="1:191">
      <c r="A139" s="195"/>
      <c r="B139" s="196"/>
      <c r="C139" s="200"/>
      <c r="D139" s="201"/>
      <c r="E139" s="80" t="s">
        <v>84</v>
      </c>
      <c r="F139" s="123" t="s">
        <v>398</v>
      </c>
      <c r="G139" s="123"/>
      <c r="H139" s="10" t="s">
        <v>394</v>
      </c>
      <c r="I139" s="206">
        <f>SUM(I140:I166)</f>
        <v>160266.80000000002</v>
      </c>
      <c r="J139" s="206">
        <f>SUM(J140:J166)</f>
        <v>350557.29999999993</v>
      </c>
      <c r="K139" s="206">
        <f>SUM(K140:K166)</f>
        <v>562092.69999999995</v>
      </c>
      <c r="L139" s="207">
        <f>SUM(L140:L166)</f>
        <v>794187.9</v>
      </c>
      <c r="M139" s="41">
        <f t="shared" si="35"/>
        <v>20.2</v>
      </c>
      <c r="N139" s="41">
        <f t="shared" si="36"/>
        <v>44.1</v>
      </c>
      <c r="O139" s="41">
        <f t="shared" si="37"/>
        <v>70.8</v>
      </c>
      <c r="P139" s="15"/>
      <c r="Q139" s="15"/>
      <c r="R139" s="167"/>
      <c r="S139" s="15"/>
      <c r="T139" s="15"/>
      <c r="U139" s="4">
        <f t="shared" si="38"/>
        <v>794187.9</v>
      </c>
      <c r="W139" s="43" t="s">
        <v>394</v>
      </c>
      <c r="Z139" s="43">
        <v>1</v>
      </c>
      <c r="AA139" s="209"/>
      <c r="AB139" s="209"/>
      <c r="AC139" s="209"/>
      <c r="AD139" s="209"/>
      <c r="AE139" s="209"/>
      <c r="AF139" s="209"/>
      <c r="AG139" s="209"/>
      <c r="AH139" s="209"/>
      <c r="AI139" s="209"/>
      <c r="AJ139" s="209"/>
      <c r="AK139" s="209"/>
      <c r="AL139" s="209"/>
      <c r="AM139" s="209"/>
      <c r="AN139" s="209"/>
      <c r="AO139" s="209"/>
      <c r="AP139" s="209"/>
      <c r="AQ139" s="209"/>
      <c r="AR139" s="209"/>
      <c r="AS139" s="209"/>
      <c r="AT139" s="209"/>
      <c r="AU139" s="209"/>
      <c r="AV139" s="209"/>
      <c r="AW139" s="209"/>
      <c r="AX139" s="209"/>
      <c r="AY139" s="209"/>
      <c r="AZ139" s="209"/>
      <c r="BA139" s="209"/>
      <c r="BB139" s="209"/>
      <c r="BC139" s="209"/>
      <c r="BD139" s="209"/>
      <c r="BE139" s="209"/>
      <c r="BF139" s="209"/>
      <c r="BG139" s="209"/>
      <c r="BH139" s="209"/>
      <c r="BI139" s="209"/>
      <c r="BJ139" s="209"/>
      <c r="BK139" s="209"/>
      <c r="BL139" s="209"/>
      <c r="BM139" s="209"/>
      <c r="BN139" s="209"/>
      <c r="BO139" s="209"/>
      <c r="BP139" s="209"/>
      <c r="BQ139" s="209"/>
      <c r="BR139" s="209"/>
      <c r="BS139" s="209"/>
      <c r="BT139" s="209"/>
      <c r="BU139" s="209"/>
      <c r="BV139" s="209"/>
      <c r="BW139" s="209"/>
      <c r="BX139" s="209"/>
      <c r="BY139" s="209"/>
      <c r="BZ139" s="209"/>
      <c r="CA139" s="209"/>
      <c r="CB139" s="209"/>
      <c r="CC139" s="209"/>
      <c r="CD139" s="209"/>
      <c r="CE139" s="209"/>
      <c r="CF139" s="209"/>
      <c r="CG139" s="209"/>
      <c r="CH139" s="209"/>
      <c r="CI139" s="209"/>
      <c r="CJ139" s="209"/>
      <c r="CK139" s="209"/>
      <c r="CL139" s="209"/>
      <c r="CM139" s="209"/>
      <c r="CN139" s="209"/>
      <c r="CO139" s="209"/>
      <c r="CP139" s="209"/>
      <c r="CQ139" s="209"/>
      <c r="CR139" s="209"/>
      <c r="CS139" s="209"/>
      <c r="CT139" s="209"/>
      <c r="CU139" s="209"/>
      <c r="CV139" s="209"/>
      <c r="CW139" s="209"/>
      <c r="CX139" s="209"/>
      <c r="CY139" s="209"/>
      <c r="CZ139" s="209"/>
      <c r="DA139" s="209"/>
      <c r="DB139" s="209"/>
      <c r="DC139" s="209"/>
      <c r="DD139" s="209"/>
      <c r="DE139" s="209"/>
      <c r="DF139" s="209"/>
      <c r="DG139" s="209"/>
      <c r="DH139" s="209"/>
      <c r="DI139" s="209"/>
      <c r="DJ139" s="209"/>
      <c r="DK139" s="209"/>
      <c r="DL139" s="209"/>
      <c r="DM139" s="209"/>
      <c r="DN139" s="209"/>
      <c r="DO139" s="209"/>
      <c r="DP139" s="209"/>
      <c r="DQ139" s="209"/>
      <c r="DR139" s="209"/>
      <c r="DS139" s="209"/>
      <c r="DT139" s="209"/>
      <c r="DU139" s="209"/>
      <c r="DV139" s="209"/>
      <c r="DW139" s="209"/>
      <c r="DX139" s="209"/>
      <c r="DY139" s="209"/>
      <c r="DZ139" s="209"/>
      <c r="EA139" s="209"/>
      <c r="EB139" s="209"/>
      <c r="EC139" s="209"/>
      <c r="ED139" s="209"/>
      <c r="EE139" s="209"/>
      <c r="EF139" s="209"/>
      <c r="EG139" s="209"/>
      <c r="EH139" s="209"/>
      <c r="EI139" s="209"/>
      <c r="EJ139" s="209"/>
      <c r="EK139" s="209"/>
      <c r="EL139" s="209"/>
      <c r="EM139" s="209"/>
      <c r="EN139" s="209"/>
      <c r="EO139" s="209"/>
      <c r="EP139" s="209"/>
      <c r="EQ139" s="209"/>
      <c r="ER139" s="209"/>
      <c r="ES139" s="209"/>
      <c r="ET139" s="209"/>
      <c r="EU139" s="209"/>
      <c r="EV139" s="209"/>
      <c r="EW139" s="209"/>
      <c r="EX139" s="209"/>
      <c r="EY139" s="209"/>
      <c r="EZ139" s="209"/>
      <c r="FA139" s="209"/>
      <c r="FB139" s="209"/>
      <c r="FC139" s="209"/>
      <c r="FD139" s="209"/>
      <c r="FE139" s="209"/>
      <c r="FF139" s="209"/>
      <c r="FG139" s="209"/>
      <c r="FH139" s="209"/>
      <c r="FI139" s="209"/>
      <c r="FJ139" s="209"/>
      <c r="FK139" s="209"/>
      <c r="FL139" s="209"/>
      <c r="FM139" s="209"/>
      <c r="FN139" s="209"/>
      <c r="FO139" s="209"/>
      <c r="FP139" s="209"/>
      <c r="FQ139" s="209"/>
      <c r="FR139" s="209"/>
      <c r="FS139" s="209"/>
      <c r="FT139" s="209"/>
      <c r="FU139" s="209"/>
      <c r="FV139" s="209"/>
      <c r="FW139" s="209"/>
      <c r="FX139" s="209"/>
      <c r="FY139" s="209"/>
      <c r="FZ139" s="209"/>
      <c r="GA139" s="209"/>
      <c r="GB139" s="209"/>
      <c r="GC139" s="209"/>
      <c r="GD139" s="209"/>
      <c r="GE139" s="209"/>
      <c r="GF139" s="209"/>
      <c r="GG139" s="209"/>
      <c r="GH139" s="209"/>
      <c r="GI139" s="209"/>
    </row>
    <row r="140" spans="1:191" ht="17.25" hidden="1" customHeight="1">
      <c r="A140" s="52"/>
      <c r="B140" s="53"/>
      <c r="C140" s="56"/>
      <c r="D140" s="57"/>
      <c r="E140" s="16" t="s">
        <v>431</v>
      </c>
      <c r="F140" s="10">
        <v>4111</v>
      </c>
      <c r="G140" s="10"/>
      <c r="H140" s="58"/>
      <c r="I140" s="34">
        <v>128000</v>
      </c>
      <c r="J140" s="34">
        <v>273387.7</v>
      </c>
      <c r="K140" s="34">
        <v>426762.9</v>
      </c>
      <c r="L140" s="40">
        <v>598180.80000000005</v>
      </c>
      <c r="M140" s="41">
        <f t="shared" si="35"/>
        <v>21.4</v>
      </c>
      <c r="N140" s="41">
        <f t="shared" si="36"/>
        <v>45.7</v>
      </c>
      <c r="O140" s="41">
        <f t="shared" si="37"/>
        <v>71.3</v>
      </c>
      <c r="P140" s="15"/>
      <c r="Q140" s="15"/>
      <c r="R140" s="167"/>
      <c r="S140" s="15"/>
      <c r="T140" s="15"/>
      <c r="U140" s="4">
        <f t="shared" si="38"/>
        <v>598180.80000000005</v>
      </c>
    </row>
    <row r="141" spans="1:191" ht="27" hidden="1">
      <c r="A141" s="52"/>
      <c r="B141" s="53"/>
      <c r="C141" s="56"/>
      <c r="D141" s="57"/>
      <c r="E141" s="16" t="s">
        <v>432</v>
      </c>
      <c r="F141" s="10">
        <v>4112</v>
      </c>
      <c r="G141" s="10"/>
      <c r="H141" s="58"/>
      <c r="I141" s="34">
        <v>3000</v>
      </c>
      <c r="J141" s="34">
        <v>20000</v>
      </c>
      <c r="K141" s="34">
        <v>40000</v>
      </c>
      <c r="L141" s="40">
        <v>64823.1</v>
      </c>
      <c r="M141" s="41">
        <f t="shared" si="35"/>
        <v>4.5999999999999996</v>
      </c>
      <c r="N141" s="41">
        <f t="shared" si="36"/>
        <v>30.9</v>
      </c>
      <c r="O141" s="41">
        <f t="shared" si="37"/>
        <v>61.7</v>
      </c>
      <c r="P141" s="15"/>
      <c r="Q141" s="15"/>
      <c r="R141" s="167"/>
      <c r="S141" s="15"/>
      <c r="T141" s="15"/>
      <c r="U141" s="4">
        <f t="shared" si="38"/>
        <v>64823.1</v>
      </c>
    </row>
    <row r="142" spans="1:191" ht="27" hidden="1">
      <c r="A142" s="52"/>
      <c r="B142" s="53"/>
      <c r="C142" s="56"/>
      <c r="D142" s="57"/>
      <c r="E142" s="16" t="s">
        <v>433</v>
      </c>
      <c r="F142" s="10">
        <v>4113</v>
      </c>
      <c r="G142" s="10"/>
      <c r="H142" s="58"/>
      <c r="I142" s="34">
        <v>8911</v>
      </c>
      <c r="J142" s="34">
        <v>8911</v>
      </c>
      <c r="K142" s="34">
        <v>17822.099999999999</v>
      </c>
      <c r="L142" s="40">
        <v>17822.099999999999</v>
      </c>
      <c r="M142" s="41">
        <f t="shared" si="35"/>
        <v>50</v>
      </c>
      <c r="N142" s="41">
        <f t="shared" si="36"/>
        <v>50</v>
      </c>
      <c r="O142" s="41">
        <f t="shared" si="37"/>
        <v>100</v>
      </c>
      <c r="P142" s="15"/>
      <c r="Q142" s="15"/>
      <c r="R142" s="167"/>
      <c r="S142" s="15"/>
      <c r="T142" s="15"/>
      <c r="U142" s="4">
        <f t="shared" si="38"/>
        <v>17822.099999999999</v>
      </c>
    </row>
    <row r="143" spans="1:191" hidden="1">
      <c r="A143" s="52"/>
      <c r="B143" s="53"/>
      <c r="C143" s="56"/>
      <c r="D143" s="57"/>
      <c r="E143" s="16" t="s">
        <v>436</v>
      </c>
      <c r="F143" s="10" t="s">
        <v>264</v>
      </c>
      <c r="G143" s="10"/>
      <c r="H143" s="58"/>
      <c r="I143" s="34">
        <v>1856.2</v>
      </c>
      <c r="J143" s="34">
        <v>3508.3</v>
      </c>
      <c r="K143" s="34">
        <v>5058.5</v>
      </c>
      <c r="L143" s="40">
        <v>6175.9</v>
      </c>
      <c r="M143" s="41"/>
      <c r="N143" s="41"/>
      <c r="O143" s="41"/>
      <c r="P143" s="15"/>
      <c r="Q143" s="15"/>
      <c r="R143" s="167"/>
      <c r="S143" s="15"/>
      <c r="T143" s="15"/>
      <c r="U143" s="4"/>
    </row>
    <row r="144" spans="1:191" hidden="1">
      <c r="A144" s="52"/>
      <c r="B144" s="53"/>
      <c r="C144" s="56"/>
      <c r="D144" s="57"/>
      <c r="E144" s="16" t="s">
        <v>437</v>
      </c>
      <c r="F144" s="10">
        <v>4212</v>
      </c>
      <c r="G144" s="10"/>
      <c r="H144" s="58"/>
      <c r="I144" s="34">
        <v>2000</v>
      </c>
      <c r="J144" s="34">
        <v>5578.6</v>
      </c>
      <c r="K144" s="34">
        <v>8821.9</v>
      </c>
      <c r="L144" s="40">
        <v>12973.4</v>
      </c>
      <c r="M144" s="41">
        <f t="shared" si="35"/>
        <v>15.4</v>
      </c>
      <c r="N144" s="41">
        <f t="shared" si="36"/>
        <v>43</v>
      </c>
      <c r="O144" s="41">
        <f t="shared" si="37"/>
        <v>68</v>
      </c>
      <c r="P144" s="15"/>
      <c r="Q144" s="15"/>
      <c r="R144" s="167"/>
      <c r="S144" s="15"/>
      <c r="T144" s="15"/>
      <c r="U144" s="4">
        <f>SUM(L144-T144)</f>
        <v>12973.4</v>
      </c>
    </row>
    <row r="145" spans="1:21" s="43" customFormat="1" hidden="1">
      <c r="A145" s="52"/>
      <c r="B145" s="53"/>
      <c r="C145" s="56"/>
      <c r="D145" s="57"/>
      <c r="E145" s="9" t="s">
        <v>438</v>
      </c>
      <c r="F145" s="10">
        <v>4213</v>
      </c>
      <c r="G145" s="10"/>
      <c r="H145" s="58"/>
      <c r="I145" s="34">
        <v>98.4</v>
      </c>
      <c r="J145" s="34">
        <v>235.1</v>
      </c>
      <c r="K145" s="34">
        <v>371.8</v>
      </c>
      <c r="L145" s="40">
        <v>546.70000000000005</v>
      </c>
      <c r="M145" s="41">
        <f t="shared" si="35"/>
        <v>18</v>
      </c>
      <c r="N145" s="41">
        <f t="shared" si="36"/>
        <v>43</v>
      </c>
      <c r="O145" s="41">
        <f t="shared" si="37"/>
        <v>68</v>
      </c>
      <c r="P145" s="15"/>
      <c r="Q145" s="15"/>
      <c r="R145" s="167"/>
      <c r="S145" s="15"/>
      <c r="T145" s="15"/>
      <c r="U145" s="4">
        <f>SUM(L145-T145)</f>
        <v>546.70000000000005</v>
      </c>
    </row>
    <row r="146" spans="1:21" s="43" customFormat="1" hidden="1">
      <c r="A146" s="52"/>
      <c r="B146" s="53"/>
      <c r="C146" s="56"/>
      <c r="D146" s="57"/>
      <c r="E146" s="9" t="s">
        <v>439</v>
      </c>
      <c r="F146" s="10">
        <v>4214</v>
      </c>
      <c r="G146" s="10"/>
      <c r="H146" s="58"/>
      <c r="I146" s="34">
        <v>1861.4</v>
      </c>
      <c r="J146" s="34">
        <v>4446.6000000000004</v>
      </c>
      <c r="K146" s="34">
        <v>7031.8</v>
      </c>
      <c r="L146" s="40">
        <v>10340.900000000001</v>
      </c>
      <c r="M146" s="41">
        <f t="shared" si="35"/>
        <v>18</v>
      </c>
      <c r="N146" s="41">
        <f t="shared" si="36"/>
        <v>43</v>
      </c>
      <c r="O146" s="41">
        <f t="shared" si="37"/>
        <v>68</v>
      </c>
      <c r="P146" s="15"/>
      <c r="Q146" s="15"/>
      <c r="R146" s="167"/>
      <c r="S146" s="15"/>
      <c r="T146" s="15"/>
      <c r="U146" s="4">
        <f>SUM(L146-T146)</f>
        <v>10340.900000000001</v>
      </c>
    </row>
    <row r="147" spans="1:21" s="43" customFormat="1" hidden="1">
      <c r="A147" s="52"/>
      <c r="B147" s="53"/>
      <c r="C147" s="56"/>
      <c r="D147" s="57"/>
      <c r="E147" s="9" t="s">
        <v>440</v>
      </c>
      <c r="F147" s="10" t="s">
        <v>415</v>
      </c>
      <c r="G147" s="10"/>
      <c r="H147" s="58"/>
      <c r="I147" s="34"/>
      <c r="J147" s="34"/>
      <c r="K147" s="34" t="s">
        <v>665</v>
      </c>
      <c r="L147" s="40">
        <v>250</v>
      </c>
      <c r="M147" s="41">
        <f t="shared" si="35"/>
        <v>0</v>
      </c>
      <c r="N147" s="41">
        <f t="shared" si="36"/>
        <v>0</v>
      </c>
      <c r="O147" s="170" t="e">
        <f t="shared" si="37"/>
        <v>#VALUE!</v>
      </c>
      <c r="P147" s="15"/>
      <c r="Q147" s="15"/>
      <c r="R147" s="167"/>
      <c r="S147" s="15"/>
      <c r="T147" s="15"/>
      <c r="U147" s="4"/>
    </row>
    <row r="148" spans="1:21" s="43" customFormat="1" hidden="1">
      <c r="A148" s="52"/>
      <c r="B148" s="53"/>
      <c r="C148" s="56"/>
      <c r="D148" s="57"/>
      <c r="E148" s="9" t="s">
        <v>441</v>
      </c>
      <c r="F148" s="10">
        <v>4216</v>
      </c>
      <c r="G148" s="10"/>
      <c r="H148" s="58"/>
      <c r="I148" s="34">
        <v>4000</v>
      </c>
      <c r="J148" s="34">
        <v>10000</v>
      </c>
      <c r="K148" s="34">
        <v>16000</v>
      </c>
      <c r="L148" s="40">
        <v>24000</v>
      </c>
      <c r="M148" s="41">
        <f t="shared" si="35"/>
        <v>16.7</v>
      </c>
      <c r="N148" s="41">
        <f t="shared" si="36"/>
        <v>41.7</v>
      </c>
      <c r="O148" s="41">
        <f t="shared" si="37"/>
        <v>66.7</v>
      </c>
      <c r="P148" s="15"/>
      <c r="Q148" s="15"/>
      <c r="R148" s="167"/>
      <c r="S148" s="15"/>
      <c r="T148" s="15"/>
      <c r="U148" s="4"/>
    </row>
    <row r="149" spans="1:21" s="43" customFormat="1" hidden="1">
      <c r="A149" s="52"/>
      <c r="B149" s="53"/>
      <c r="C149" s="56"/>
      <c r="D149" s="57"/>
      <c r="E149" s="16" t="s">
        <v>443</v>
      </c>
      <c r="F149" s="10">
        <v>4221</v>
      </c>
      <c r="G149" s="10"/>
      <c r="H149" s="58"/>
      <c r="I149" s="34">
        <v>1260</v>
      </c>
      <c r="J149" s="34">
        <v>3010</v>
      </c>
      <c r="K149" s="34">
        <v>4760</v>
      </c>
      <c r="L149" s="40">
        <v>7000</v>
      </c>
      <c r="M149" s="41">
        <f t="shared" si="35"/>
        <v>18</v>
      </c>
      <c r="N149" s="41">
        <f t="shared" si="36"/>
        <v>43</v>
      </c>
      <c r="O149" s="41">
        <f t="shared" si="37"/>
        <v>68</v>
      </c>
      <c r="P149" s="15"/>
      <c r="Q149" s="15"/>
      <c r="R149" s="167"/>
      <c r="S149" s="15"/>
      <c r="T149" s="15"/>
      <c r="U149" s="4">
        <f>SUM(L149-T149)</f>
        <v>7000</v>
      </c>
    </row>
    <row r="150" spans="1:21" s="43" customFormat="1" hidden="1">
      <c r="A150" s="52"/>
      <c r="B150" s="53"/>
      <c r="C150" s="56"/>
      <c r="D150" s="57"/>
      <c r="E150" s="16" t="s">
        <v>456</v>
      </c>
      <c r="F150" s="10">
        <v>4231</v>
      </c>
      <c r="G150" s="10"/>
      <c r="H150" s="58"/>
      <c r="I150" s="34"/>
      <c r="J150" s="34"/>
      <c r="K150" s="34"/>
      <c r="L150" s="40">
        <v>190</v>
      </c>
      <c r="M150" s="41">
        <f t="shared" si="35"/>
        <v>0</v>
      </c>
      <c r="N150" s="41">
        <f t="shared" si="36"/>
        <v>0</v>
      </c>
      <c r="O150" s="41">
        <f t="shared" si="37"/>
        <v>0</v>
      </c>
      <c r="P150" s="15"/>
      <c r="Q150" s="15"/>
      <c r="R150" s="167"/>
      <c r="S150" s="15"/>
      <c r="T150" s="15"/>
      <c r="U150" s="4">
        <f>SUM(L150-T150)</f>
        <v>190</v>
      </c>
    </row>
    <row r="151" spans="1:21" s="43" customFormat="1" hidden="1">
      <c r="A151" s="52"/>
      <c r="B151" s="53"/>
      <c r="C151" s="56"/>
      <c r="D151" s="57"/>
      <c r="E151" s="16" t="s">
        <v>457</v>
      </c>
      <c r="F151" s="10">
        <v>4232</v>
      </c>
      <c r="G151" s="10"/>
      <c r="H151" s="58"/>
      <c r="I151" s="34">
        <v>130.69999999999999</v>
      </c>
      <c r="J151" s="34">
        <v>312.2</v>
      </c>
      <c r="K151" s="34">
        <v>493.7</v>
      </c>
      <c r="L151" s="40">
        <v>726</v>
      </c>
      <c r="M151" s="41">
        <f t="shared" si="35"/>
        <v>18</v>
      </c>
      <c r="N151" s="41">
        <f t="shared" si="36"/>
        <v>43</v>
      </c>
      <c r="O151" s="41">
        <f t="shared" si="37"/>
        <v>68</v>
      </c>
      <c r="P151" s="15"/>
      <c r="Q151" s="15"/>
      <c r="R151" s="167"/>
      <c r="S151" s="15"/>
      <c r="T151" s="15"/>
      <c r="U151" s="4"/>
    </row>
    <row r="152" spans="1:21" s="43" customFormat="1" ht="27" hidden="1">
      <c r="A152" s="52"/>
      <c r="B152" s="53"/>
      <c r="C152" s="56"/>
      <c r="D152" s="57"/>
      <c r="E152" s="9" t="s">
        <v>458</v>
      </c>
      <c r="F152" s="10" t="s">
        <v>276</v>
      </c>
      <c r="G152" s="10"/>
      <c r="H152" s="58"/>
      <c r="I152" s="34">
        <v>81</v>
      </c>
      <c r="J152" s="34">
        <v>193.5</v>
      </c>
      <c r="K152" s="34">
        <v>306</v>
      </c>
      <c r="L152" s="40">
        <v>450</v>
      </c>
      <c r="M152" s="41">
        <f t="shared" si="35"/>
        <v>18</v>
      </c>
      <c r="N152" s="41">
        <f t="shared" si="36"/>
        <v>43</v>
      </c>
      <c r="O152" s="41">
        <f t="shared" si="37"/>
        <v>68</v>
      </c>
      <c r="P152" s="15"/>
      <c r="Q152" s="15"/>
      <c r="R152" s="167"/>
      <c r="S152" s="15"/>
      <c r="T152" s="15"/>
      <c r="U152" s="4">
        <f>SUM(L152-T152)</f>
        <v>450</v>
      </c>
    </row>
    <row r="153" spans="1:21" s="43" customFormat="1" hidden="1">
      <c r="A153" s="52"/>
      <c r="B153" s="53"/>
      <c r="C153" s="56"/>
      <c r="D153" s="57"/>
      <c r="E153" s="9" t="s">
        <v>460</v>
      </c>
      <c r="F153" s="10">
        <v>4235</v>
      </c>
      <c r="G153" s="10"/>
      <c r="H153" s="58"/>
      <c r="I153" s="34"/>
      <c r="J153" s="34">
        <v>500</v>
      </c>
      <c r="K153" s="34">
        <v>500</v>
      </c>
      <c r="L153" s="40">
        <v>500</v>
      </c>
      <c r="M153" s="41">
        <f t="shared" si="35"/>
        <v>0</v>
      </c>
      <c r="N153" s="41">
        <f t="shared" si="36"/>
        <v>100</v>
      </c>
      <c r="O153" s="41">
        <f t="shared" si="37"/>
        <v>100</v>
      </c>
      <c r="P153" s="15"/>
      <c r="Q153" s="15"/>
      <c r="R153" s="167"/>
      <c r="S153" s="15"/>
      <c r="T153" s="15"/>
      <c r="U153" s="4"/>
    </row>
    <row r="154" spans="1:21" s="43" customFormat="1" ht="17.25" hidden="1" customHeight="1">
      <c r="A154" s="52"/>
      <c r="B154" s="53"/>
      <c r="C154" s="56"/>
      <c r="D154" s="57"/>
      <c r="E154" s="16" t="s">
        <v>511</v>
      </c>
      <c r="F154" s="10">
        <v>4236</v>
      </c>
      <c r="G154" s="10"/>
      <c r="H154" s="58"/>
      <c r="I154" s="34">
        <v>18</v>
      </c>
      <c r="J154" s="34">
        <v>43</v>
      </c>
      <c r="K154" s="34">
        <v>68</v>
      </c>
      <c r="L154" s="40">
        <v>100</v>
      </c>
      <c r="M154" s="41">
        <f t="shared" si="35"/>
        <v>18</v>
      </c>
      <c r="N154" s="41">
        <f t="shared" si="36"/>
        <v>43</v>
      </c>
      <c r="O154" s="41">
        <f t="shared" si="37"/>
        <v>68</v>
      </c>
      <c r="P154" s="15"/>
      <c r="Q154" s="15"/>
      <c r="R154" s="167"/>
      <c r="S154" s="15"/>
      <c r="T154" s="15"/>
      <c r="U154" s="4"/>
    </row>
    <row r="155" spans="1:21" s="43" customFormat="1" hidden="1">
      <c r="A155" s="52"/>
      <c r="B155" s="53"/>
      <c r="C155" s="56"/>
      <c r="D155" s="57"/>
      <c r="E155" s="16" t="s">
        <v>512</v>
      </c>
      <c r="F155" s="10">
        <v>4237</v>
      </c>
      <c r="G155" s="10"/>
      <c r="H155" s="58"/>
      <c r="I155" s="34">
        <v>360</v>
      </c>
      <c r="J155" s="34">
        <v>860</v>
      </c>
      <c r="K155" s="34">
        <v>1360</v>
      </c>
      <c r="L155" s="40">
        <v>2000</v>
      </c>
      <c r="M155" s="41">
        <f t="shared" si="35"/>
        <v>18</v>
      </c>
      <c r="N155" s="41">
        <f t="shared" si="36"/>
        <v>43</v>
      </c>
      <c r="O155" s="41">
        <f t="shared" si="37"/>
        <v>68</v>
      </c>
      <c r="P155" s="15"/>
      <c r="Q155" s="15"/>
      <c r="R155" s="167"/>
      <c r="S155" s="15"/>
      <c r="T155" s="15"/>
      <c r="U155" s="4">
        <f>SUM(L155-T155)</f>
        <v>2000</v>
      </c>
    </row>
    <row r="156" spans="1:21" s="43" customFormat="1" hidden="1">
      <c r="A156" s="52"/>
      <c r="B156" s="53"/>
      <c r="C156" s="56"/>
      <c r="D156" s="57"/>
      <c r="E156" s="16" t="s">
        <v>513</v>
      </c>
      <c r="F156" s="10" t="s">
        <v>399</v>
      </c>
      <c r="G156" s="10"/>
      <c r="H156" s="58"/>
      <c r="I156" s="34">
        <v>90</v>
      </c>
      <c r="J156" s="34">
        <v>215</v>
      </c>
      <c r="K156" s="34">
        <v>340</v>
      </c>
      <c r="L156" s="40">
        <v>500</v>
      </c>
      <c r="M156" s="41">
        <f t="shared" si="35"/>
        <v>18</v>
      </c>
      <c r="N156" s="41">
        <f t="shared" si="36"/>
        <v>43</v>
      </c>
      <c r="O156" s="41">
        <f t="shared" si="37"/>
        <v>68</v>
      </c>
      <c r="P156" s="15"/>
      <c r="Q156" s="15"/>
      <c r="R156" s="167"/>
      <c r="S156" s="15"/>
      <c r="T156" s="15"/>
      <c r="U156" s="4">
        <f>SUM(L156-T156)</f>
        <v>500</v>
      </c>
    </row>
    <row r="157" spans="1:21" s="43" customFormat="1" hidden="1">
      <c r="A157" s="52"/>
      <c r="B157" s="53"/>
      <c r="C157" s="56"/>
      <c r="D157" s="57"/>
      <c r="E157" s="16" t="s">
        <v>514</v>
      </c>
      <c r="F157" s="10">
        <v>4241</v>
      </c>
      <c r="G157" s="10"/>
      <c r="H157" s="58"/>
      <c r="I157" s="34"/>
      <c r="J157" s="34"/>
      <c r="K157" s="34">
        <v>380</v>
      </c>
      <c r="L157" s="40">
        <v>380</v>
      </c>
      <c r="M157" s="41">
        <f t="shared" ref="M157:M188" si="39">ROUND(I157/L157*100,1)</f>
        <v>0</v>
      </c>
      <c r="N157" s="41">
        <f t="shared" ref="N157:N188" si="40">ROUND(J157/L157*100,1)</f>
        <v>0</v>
      </c>
      <c r="O157" s="41">
        <f t="shared" ref="O157:O188" si="41">ROUND(K157/L157*100,1)</f>
        <v>100</v>
      </c>
      <c r="P157" s="15"/>
      <c r="Q157" s="15"/>
      <c r="R157" s="167"/>
      <c r="S157" s="15"/>
      <c r="T157" s="15"/>
      <c r="U157" s="4"/>
    </row>
    <row r="158" spans="1:21" s="43" customFormat="1" ht="27" hidden="1">
      <c r="A158" s="52"/>
      <c r="B158" s="53"/>
      <c r="C158" s="56"/>
      <c r="D158" s="57"/>
      <c r="E158" s="16" t="s">
        <v>516</v>
      </c>
      <c r="F158" s="10">
        <v>4252</v>
      </c>
      <c r="G158" s="10"/>
      <c r="H158" s="58"/>
      <c r="I158" s="34">
        <v>424.8</v>
      </c>
      <c r="J158" s="34">
        <v>1014.8</v>
      </c>
      <c r="K158" s="34">
        <v>1604.8000000000002</v>
      </c>
      <c r="L158" s="40">
        <v>2360</v>
      </c>
      <c r="M158" s="41">
        <f t="shared" si="39"/>
        <v>18</v>
      </c>
      <c r="N158" s="41">
        <f t="shared" si="40"/>
        <v>43</v>
      </c>
      <c r="O158" s="41">
        <f t="shared" si="41"/>
        <v>68</v>
      </c>
      <c r="P158" s="15"/>
      <c r="Q158" s="15"/>
      <c r="R158" s="167"/>
      <c r="S158" s="15"/>
      <c r="T158" s="15"/>
      <c r="U158" s="4">
        <f t="shared" ref="U158:U169" si="42">SUM(L158-T158)</f>
        <v>2360</v>
      </c>
    </row>
    <row r="159" spans="1:21" s="43" customFormat="1" hidden="1">
      <c r="A159" s="52"/>
      <c r="B159" s="53"/>
      <c r="C159" s="56"/>
      <c r="D159" s="57"/>
      <c r="E159" s="16" t="s">
        <v>517</v>
      </c>
      <c r="F159" s="10">
        <v>4261</v>
      </c>
      <c r="G159" s="10"/>
      <c r="H159" s="58"/>
      <c r="I159" s="34">
        <v>433.1</v>
      </c>
      <c r="J159" s="34">
        <v>1034.5999999999999</v>
      </c>
      <c r="K159" s="34">
        <v>1636.1</v>
      </c>
      <c r="L159" s="40">
        <v>2406</v>
      </c>
      <c r="M159" s="41">
        <f t="shared" si="39"/>
        <v>18</v>
      </c>
      <c r="N159" s="41">
        <f t="shared" si="40"/>
        <v>43</v>
      </c>
      <c r="O159" s="41">
        <f t="shared" si="41"/>
        <v>68</v>
      </c>
      <c r="P159" s="15"/>
      <c r="Q159" s="15"/>
      <c r="R159" s="167"/>
      <c r="S159" s="15"/>
      <c r="T159" s="15"/>
      <c r="U159" s="4">
        <f t="shared" si="42"/>
        <v>2406</v>
      </c>
    </row>
    <row r="160" spans="1:21" s="43" customFormat="1" hidden="1">
      <c r="A160" s="52"/>
      <c r="B160" s="53"/>
      <c r="C160" s="56"/>
      <c r="D160" s="57"/>
      <c r="E160" s="16" t="s">
        <v>519</v>
      </c>
      <c r="F160" s="10">
        <v>4264</v>
      </c>
      <c r="G160" s="10"/>
      <c r="H160" s="58"/>
      <c r="I160" s="34">
        <v>1662.5</v>
      </c>
      <c r="J160" s="34">
        <v>3325</v>
      </c>
      <c r="K160" s="34">
        <v>4987.5</v>
      </c>
      <c r="L160" s="40">
        <v>6650</v>
      </c>
      <c r="M160" s="41">
        <f t="shared" si="39"/>
        <v>25</v>
      </c>
      <c r="N160" s="41">
        <f t="shared" si="40"/>
        <v>50</v>
      </c>
      <c r="O160" s="41">
        <f t="shared" si="41"/>
        <v>75</v>
      </c>
      <c r="P160" s="15"/>
      <c r="Q160" s="15"/>
      <c r="R160" s="167"/>
      <c r="S160" s="15"/>
      <c r="T160" s="15"/>
      <c r="U160" s="4">
        <f t="shared" si="42"/>
        <v>6650</v>
      </c>
    </row>
    <row r="161" spans="1:191" hidden="1">
      <c r="A161" s="52"/>
      <c r="B161" s="53"/>
      <c r="C161" s="56"/>
      <c r="D161" s="57"/>
      <c r="E161" s="9" t="s">
        <v>521</v>
      </c>
      <c r="F161" s="10">
        <v>4267</v>
      </c>
      <c r="G161" s="10"/>
      <c r="H161" s="58"/>
      <c r="I161" s="34">
        <v>279.7</v>
      </c>
      <c r="J161" s="34">
        <v>668.2</v>
      </c>
      <c r="K161" s="34">
        <v>1056.7</v>
      </c>
      <c r="L161" s="40">
        <v>1554</v>
      </c>
      <c r="M161" s="41">
        <f t="shared" si="39"/>
        <v>18</v>
      </c>
      <c r="N161" s="41">
        <f t="shared" si="40"/>
        <v>43</v>
      </c>
      <c r="O161" s="41">
        <f t="shared" si="41"/>
        <v>68</v>
      </c>
      <c r="P161" s="15"/>
      <c r="Q161" s="15"/>
      <c r="R161" s="167"/>
      <c r="S161" s="15"/>
      <c r="T161" s="15"/>
      <c r="U161" s="4">
        <f t="shared" si="42"/>
        <v>1554</v>
      </c>
    </row>
    <row r="162" spans="1:191" hidden="1">
      <c r="A162" s="52"/>
      <c r="B162" s="53"/>
      <c r="C162" s="56"/>
      <c r="D162" s="57"/>
      <c r="E162" s="9" t="s">
        <v>548</v>
      </c>
      <c r="F162" s="10">
        <v>4728</v>
      </c>
      <c r="G162" s="10"/>
      <c r="H162" s="58"/>
      <c r="I162" s="34">
        <v>500</v>
      </c>
      <c r="J162" s="34">
        <v>1250</v>
      </c>
      <c r="K162" s="34">
        <v>2000</v>
      </c>
      <c r="L162" s="40">
        <v>3000</v>
      </c>
      <c r="M162" s="41">
        <f t="shared" si="39"/>
        <v>16.7</v>
      </c>
      <c r="N162" s="41">
        <f t="shared" si="40"/>
        <v>41.7</v>
      </c>
      <c r="O162" s="41">
        <f t="shared" si="41"/>
        <v>66.7</v>
      </c>
      <c r="P162" s="15"/>
      <c r="Q162" s="15"/>
      <c r="R162" s="167"/>
      <c r="S162" s="15"/>
      <c r="T162" s="15"/>
      <c r="U162" s="4">
        <f t="shared" si="42"/>
        <v>3000</v>
      </c>
    </row>
    <row r="163" spans="1:191" hidden="1">
      <c r="A163" s="52"/>
      <c r="B163" s="53"/>
      <c r="C163" s="56"/>
      <c r="D163" s="57"/>
      <c r="E163" s="9" t="s">
        <v>570</v>
      </c>
      <c r="F163" s="10">
        <v>4729</v>
      </c>
      <c r="G163" s="10"/>
      <c r="H163" s="58"/>
      <c r="I163" s="34">
        <v>3300</v>
      </c>
      <c r="J163" s="34">
        <v>8250</v>
      </c>
      <c r="K163" s="34">
        <v>13200</v>
      </c>
      <c r="L163" s="40">
        <v>19800</v>
      </c>
      <c r="M163" s="41">
        <f t="shared" si="39"/>
        <v>16.7</v>
      </c>
      <c r="N163" s="41">
        <f t="shared" si="40"/>
        <v>41.7</v>
      </c>
      <c r="O163" s="41">
        <f t="shared" si="41"/>
        <v>66.7</v>
      </c>
      <c r="P163" s="15"/>
      <c r="Q163" s="15"/>
      <c r="R163" s="167"/>
      <c r="S163" s="15"/>
      <c r="T163" s="15"/>
      <c r="U163" s="4">
        <f t="shared" si="42"/>
        <v>19800</v>
      </c>
    </row>
    <row r="164" spans="1:191" hidden="1">
      <c r="A164" s="52"/>
      <c r="B164" s="53"/>
      <c r="C164" s="56"/>
      <c r="D164" s="57"/>
      <c r="E164" s="9" t="s">
        <v>553</v>
      </c>
      <c r="F164" s="10">
        <v>4823</v>
      </c>
      <c r="G164" s="10"/>
      <c r="H164" s="58"/>
      <c r="I164" s="34"/>
      <c r="J164" s="34"/>
      <c r="K164" s="34"/>
      <c r="L164" s="40">
        <v>90</v>
      </c>
      <c r="M164" s="41">
        <f t="shared" si="39"/>
        <v>0</v>
      </c>
      <c r="N164" s="41">
        <f t="shared" si="40"/>
        <v>0</v>
      </c>
      <c r="O164" s="41">
        <f t="shared" si="41"/>
        <v>0</v>
      </c>
      <c r="P164" s="15"/>
      <c r="Q164" s="15"/>
      <c r="R164" s="167"/>
      <c r="S164" s="15"/>
      <c r="T164" s="15"/>
      <c r="U164" s="4">
        <f t="shared" si="42"/>
        <v>90</v>
      </c>
    </row>
    <row r="165" spans="1:191" hidden="1">
      <c r="A165" s="52"/>
      <c r="B165" s="53"/>
      <c r="C165" s="56"/>
      <c r="D165" s="57"/>
      <c r="E165" s="9" t="s">
        <v>554</v>
      </c>
      <c r="F165" s="10">
        <v>4861</v>
      </c>
      <c r="G165" s="10"/>
      <c r="H165" s="58"/>
      <c r="I165" s="34">
        <v>2000</v>
      </c>
      <c r="J165" s="34">
        <v>3813.7</v>
      </c>
      <c r="K165" s="34">
        <v>6030.9</v>
      </c>
      <c r="L165" s="40">
        <v>8869</v>
      </c>
      <c r="M165" s="41">
        <f t="shared" si="39"/>
        <v>22.6</v>
      </c>
      <c r="N165" s="41">
        <f t="shared" si="40"/>
        <v>43</v>
      </c>
      <c r="O165" s="41">
        <f t="shared" si="41"/>
        <v>68</v>
      </c>
      <c r="P165" s="15"/>
      <c r="Q165" s="15"/>
      <c r="R165" s="167"/>
      <c r="S165" s="15"/>
      <c r="T165" s="15"/>
      <c r="U165" s="4">
        <f t="shared" si="42"/>
        <v>8869</v>
      </c>
    </row>
    <row r="166" spans="1:191" hidden="1">
      <c r="A166" s="52"/>
      <c r="B166" s="53"/>
      <c r="C166" s="56"/>
      <c r="D166" s="57"/>
      <c r="E166" s="9" t="s">
        <v>560</v>
      </c>
      <c r="F166" s="10">
        <v>5122</v>
      </c>
      <c r="G166" s="10"/>
      <c r="H166" s="58"/>
      <c r="I166" s="34"/>
      <c r="J166" s="34"/>
      <c r="K166" s="34">
        <v>1500</v>
      </c>
      <c r="L166" s="40">
        <v>2500</v>
      </c>
      <c r="M166" s="41">
        <f t="shared" si="39"/>
        <v>0</v>
      </c>
      <c r="N166" s="41">
        <f t="shared" si="40"/>
        <v>0</v>
      </c>
      <c r="O166" s="41">
        <f t="shared" si="41"/>
        <v>60</v>
      </c>
      <c r="P166" s="15"/>
      <c r="Q166" s="15"/>
      <c r="R166" s="167"/>
      <c r="S166" s="15"/>
      <c r="T166" s="15"/>
      <c r="U166" s="4">
        <f t="shared" si="42"/>
        <v>2500</v>
      </c>
    </row>
    <row r="167" spans="1:191">
      <c r="A167" s="195"/>
      <c r="B167" s="196"/>
      <c r="C167" s="200"/>
      <c r="D167" s="201" t="s">
        <v>284</v>
      </c>
      <c r="E167" s="199" t="s">
        <v>667</v>
      </c>
      <c r="F167" s="124"/>
      <c r="G167" s="124"/>
      <c r="H167" s="10" t="s">
        <v>394</v>
      </c>
      <c r="I167" s="204">
        <f>SUM(I168)</f>
        <v>37558.699999999997</v>
      </c>
      <c r="J167" s="204">
        <f>SUM(J168)</f>
        <v>87251</v>
      </c>
      <c r="K167" s="204">
        <f>SUM(K168)</f>
        <v>150098.5</v>
      </c>
      <c r="L167" s="205">
        <f>SUM(L168)</f>
        <v>197617.59999999998</v>
      </c>
      <c r="M167" s="41">
        <f t="shared" si="39"/>
        <v>19</v>
      </c>
      <c r="N167" s="41">
        <f t="shared" si="40"/>
        <v>44.2</v>
      </c>
      <c r="O167" s="41">
        <f t="shared" si="41"/>
        <v>76</v>
      </c>
      <c r="P167" s="14"/>
      <c r="Q167" s="14"/>
      <c r="R167" s="167"/>
      <c r="S167" s="14"/>
      <c r="T167" s="14"/>
      <c r="U167" s="4">
        <f t="shared" si="42"/>
        <v>197617.59999999998</v>
      </c>
      <c r="AA167" s="209"/>
      <c r="AB167" s="209"/>
      <c r="AC167" s="209"/>
      <c r="AD167" s="209"/>
      <c r="AE167" s="209"/>
      <c r="AF167" s="209"/>
      <c r="AG167" s="209"/>
      <c r="AH167" s="209"/>
      <c r="AI167" s="209"/>
      <c r="AJ167" s="209"/>
      <c r="AK167" s="209"/>
      <c r="AL167" s="209"/>
      <c r="AM167" s="209"/>
      <c r="AN167" s="209"/>
      <c r="AO167" s="209"/>
      <c r="AP167" s="209"/>
      <c r="AQ167" s="209"/>
      <c r="AR167" s="209"/>
      <c r="AS167" s="209"/>
      <c r="AT167" s="209"/>
      <c r="AU167" s="209"/>
      <c r="AV167" s="209"/>
      <c r="AW167" s="209"/>
      <c r="AX167" s="209"/>
      <c r="AY167" s="209"/>
      <c r="AZ167" s="209"/>
      <c r="BA167" s="209"/>
      <c r="BB167" s="209"/>
      <c r="BC167" s="209"/>
      <c r="BD167" s="209"/>
      <c r="BE167" s="209"/>
      <c r="BF167" s="209"/>
      <c r="BG167" s="209"/>
      <c r="BH167" s="209"/>
      <c r="BI167" s="209"/>
      <c r="BJ167" s="209"/>
      <c r="BK167" s="209"/>
      <c r="BL167" s="209"/>
      <c r="BM167" s="209"/>
      <c r="BN167" s="209"/>
      <c r="BO167" s="209"/>
      <c r="BP167" s="209"/>
      <c r="BQ167" s="209"/>
      <c r="BR167" s="209"/>
      <c r="BS167" s="209"/>
      <c r="BT167" s="209"/>
      <c r="BU167" s="209"/>
      <c r="BV167" s="209"/>
      <c r="BW167" s="209"/>
      <c r="BX167" s="209"/>
      <c r="BY167" s="209"/>
      <c r="BZ167" s="209"/>
      <c r="CA167" s="209"/>
      <c r="CB167" s="209"/>
      <c r="CC167" s="209"/>
      <c r="CD167" s="209"/>
      <c r="CE167" s="209"/>
      <c r="CF167" s="209"/>
      <c r="CG167" s="209"/>
      <c r="CH167" s="209"/>
      <c r="CI167" s="209"/>
      <c r="CJ167" s="209"/>
      <c r="CK167" s="209"/>
      <c r="CL167" s="209"/>
      <c r="CM167" s="209"/>
      <c r="CN167" s="209"/>
      <c r="CO167" s="209"/>
      <c r="CP167" s="209"/>
      <c r="CQ167" s="209"/>
      <c r="CR167" s="209"/>
      <c r="CS167" s="209"/>
      <c r="CT167" s="209"/>
      <c r="CU167" s="209"/>
      <c r="CV167" s="209"/>
      <c r="CW167" s="209"/>
      <c r="CX167" s="209"/>
      <c r="CY167" s="209"/>
      <c r="CZ167" s="209"/>
      <c r="DA167" s="209"/>
      <c r="DB167" s="209"/>
      <c r="DC167" s="209"/>
      <c r="DD167" s="209"/>
      <c r="DE167" s="209"/>
      <c r="DF167" s="209"/>
      <c r="DG167" s="209"/>
      <c r="DH167" s="209"/>
      <c r="DI167" s="209"/>
      <c r="DJ167" s="209"/>
      <c r="DK167" s="209"/>
      <c r="DL167" s="209"/>
      <c r="DM167" s="209"/>
      <c r="DN167" s="209"/>
      <c r="DO167" s="209"/>
      <c r="DP167" s="209"/>
      <c r="DQ167" s="209"/>
      <c r="DR167" s="209"/>
      <c r="DS167" s="209"/>
      <c r="DT167" s="209"/>
      <c r="DU167" s="209"/>
      <c r="DV167" s="209"/>
      <c r="DW167" s="209"/>
      <c r="DX167" s="209"/>
      <c r="DY167" s="209"/>
      <c r="DZ167" s="209"/>
      <c r="EA167" s="209"/>
      <c r="EB167" s="209"/>
      <c r="EC167" s="209"/>
      <c r="ED167" s="209"/>
      <c r="EE167" s="209"/>
      <c r="EF167" s="209"/>
      <c r="EG167" s="209"/>
      <c r="EH167" s="209"/>
      <c r="EI167" s="209"/>
      <c r="EJ167" s="209"/>
      <c r="EK167" s="209"/>
      <c r="EL167" s="209"/>
      <c r="EM167" s="209"/>
      <c r="EN167" s="209"/>
      <c r="EO167" s="209"/>
      <c r="EP167" s="209"/>
      <c r="EQ167" s="209"/>
      <c r="ER167" s="209"/>
      <c r="ES167" s="209"/>
      <c r="ET167" s="209"/>
      <c r="EU167" s="209"/>
      <c r="EV167" s="209"/>
      <c r="EW167" s="209"/>
      <c r="EX167" s="209"/>
      <c r="EY167" s="209"/>
      <c r="EZ167" s="209"/>
      <c r="FA167" s="209"/>
      <c r="FB167" s="209"/>
      <c r="FC167" s="209"/>
      <c r="FD167" s="209"/>
      <c r="FE167" s="209"/>
      <c r="FF167" s="209"/>
      <c r="FG167" s="209"/>
      <c r="FH167" s="209"/>
      <c r="FI167" s="209"/>
      <c r="FJ167" s="209"/>
      <c r="FK167" s="209"/>
      <c r="FL167" s="209"/>
      <c r="FM167" s="209"/>
      <c r="FN167" s="209"/>
      <c r="FO167" s="209"/>
      <c r="FP167" s="209"/>
      <c r="FQ167" s="209"/>
      <c r="FR167" s="209"/>
      <c r="FS167" s="209"/>
      <c r="FT167" s="209"/>
      <c r="FU167" s="209"/>
      <c r="FV167" s="209"/>
      <c r="FW167" s="209"/>
      <c r="FX167" s="209"/>
      <c r="FY167" s="209"/>
      <c r="FZ167" s="209"/>
      <c r="GA167" s="209"/>
      <c r="GB167" s="209"/>
      <c r="GC167" s="209"/>
      <c r="GD167" s="209"/>
      <c r="GE167" s="209"/>
      <c r="GF167" s="209"/>
      <c r="GG167" s="209"/>
      <c r="GH167" s="209"/>
      <c r="GI167" s="209"/>
    </row>
    <row r="168" spans="1:191" ht="21" customHeight="1">
      <c r="A168" s="195"/>
      <c r="B168" s="196"/>
      <c r="C168" s="200"/>
      <c r="D168" s="201"/>
      <c r="E168" s="80" t="s">
        <v>668</v>
      </c>
      <c r="F168" s="123" t="s">
        <v>398</v>
      </c>
      <c r="G168" s="123"/>
      <c r="H168" s="10" t="s">
        <v>394</v>
      </c>
      <c r="I168" s="206">
        <f>SUM(I169:I191)</f>
        <v>37558.699999999997</v>
      </c>
      <c r="J168" s="206">
        <f>SUM(J169:J191)</f>
        <v>87251</v>
      </c>
      <c r="K168" s="206">
        <f>SUM(K169:K191)</f>
        <v>150098.5</v>
      </c>
      <c r="L168" s="207">
        <f>SUM(L169:L191)</f>
        <v>197617.59999999998</v>
      </c>
      <c r="M168" s="59">
        <f t="shared" si="39"/>
        <v>19</v>
      </c>
      <c r="N168" s="59">
        <f t="shared" si="40"/>
        <v>44.2</v>
      </c>
      <c r="O168" s="59">
        <f t="shared" si="41"/>
        <v>76</v>
      </c>
      <c r="P168" s="15"/>
      <c r="Q168" s="15"/>
      <c r="R168" s="167"/>
      <c r="S168" s="15"/>
      <c r="T168" s="15"/>
      <c r="U168" s="4">
        <f t="shared" si="42"/>
        <v>197617.59999999998</v>
      </c>
      <c r="W168" s="43" t="s">
        <v>394</v>
      </c>
      <c r="Z168" s="43">
        <v>1</v>
      </c>
      <c r="AA168" s="209"/>
      <c r="AB168" s="209"/>
      <c r="AC168" s="209"/>
      <c r="AD168" s="209"/>
      <c r="AE168" s="209"/>
      <c r="AF168" s="209"/>
      <c r="AG168" s="209"/>
      <c r="AH168" s="209"/>
      <c r="AI168" s="209"/>
      <c r="AJ168" s="209"/>
      <c r="AK168" s="209"/>
      <c r="AL168" s="209"/>
      <c r="AM168" s="209"/>
      <c r="AN168" s="209"/>
      <c r="AO168" s="209"/>
      <c r="AP168" s="209"/>
      <c r="AQ168" s="209"/>
      <c r="AR168" s="209"/>
      <c r="AS168" s="209"/>
      <c r="AT168" s="209"/>
      <c r="AU168" s="209"/>
      <c r="AV168" s="209"/>
      <c r="AW168" s="209"/>
      <c r="AX168" s="209"/>
      <c r="AY168" s="209"/>
      <c r="AZ168" s="209"/>
      <c r="BA168" s="209"/>
      <c r="BB168" s="209"/>
      <c r="BC168" s="209"/>
      <c r="BD168" s="209"/>
      <c r="BE168" s="209"/>
      <c r="BF168" s="209"/>
      <c r="BG168" s="209"/>
      <c r="BH168" s="209"/>
      <c r="BI168" s="209"/>
      <c r="BJ168" s="209"/>
      <c r="BK168" s="209"/>
      <c r="BL168" s="209"/>
      <c r="BM168" s="209"/>
      <c r="BN168" s="209"/>
      <c r="BO168" s="209"/>
      <c r="BP168" s="209"/>
      <c r="BQ168" s="209"/>
      <c r="BR168" s="209"/>
      <c r="BS168" s="209"/>
      <c r="BT168" s="209"/>
      <c r="BU168" s="209"/>
      <c r="BV168" s="209"/>
      <c r="BW168" s="209"/>
      <c r="BX168" s="209"/>
      <c r="BY168" s="209"/>
      <c r="BZ168" s="209"/>
      <c r="CA168" s="209"/>
      <c r="CB168" s="209"/>
      <c r="CC168" s="209"/>
      <c r="CD168" s="209"/>
      <c r="CE168" s="209"/>
      <c r="CF168" s="209"/>
      <c r="CG168" s="209"/>
      <c r="CH168" s="209"/>
      <c r="CI168" s="209"/>
      <c r="CJ168" s="209"/>
      <c r="CK168" s="209"/>
      <c r="CL168" s="209"/>
      <c r="CM168" s="209"/>
      <c r="CN168" s="209"/>
      <c r="CO168" s="209"/>
      <c r="CP168" s="209"/>
      <c r="CQ168" s="209"/>
      <c r="CR168" s="209"/>
      <c r="CS168" s="209"/>
      <c r="CT168" s="209"/>
      <c r="CU168" s="209"/>
      <c r="CV168" s="209"/>
      <c r="CW168" s="209"/>
      <c r="CX168" s="209"/>
      <c r="CY168" s="209"/>
      <c r="CZ168" s="209"/>
      <c r="DA168" s="209"/>
      <c r="DB168" s="209"/>
      <c r="DC168" s="209"/>
      <c r="DD168" s="209"/>
      <c r="DE168" s="209"/>
      <c r="DF168" s="209"/>
      <c r="DG168" s="209"/>
      <c r="DH168" s="209"/>
      <c r="DI168" s="209"/>
      <c r="DJ168" s="209"/>
      <c r="DK168" s="209"/>
      <c r="DL168" s="209"/>
      <c r="DM168" s="209"/>
      <c r="DN168" s="209"/>
      <c r="DO168" s="209"/>
      <c r="DP168" s="209"/>
      <c r="DQ168" s="209"/>
      <c r="DR168" s="209"/>
      <c r="DS168" s="209"/>
      <c r="DT168" s="209"/>
      <c r="DU168" s="209"/>
      <c r="DV168" s="209"/>
      <c r="DW168" s="209"/>
      <c r="DX168" s="209"/>
      <c r="DY168" s="209"/>
      <c r="DZ168" s="209"/>
      <c r="EA168" s="209"/>
      <c r="EB168" s="209"/>
      <c r="EC168" s="209"/>
      <c r="ED168" s="209"/>
      <c r="EE168" s="209"/>
      <c r="EF168" s="209"/>
      <c r="EG168" s="209"/>
      <c r="EH168" s="209"/>
      <c r="EI168" s="209"/>
      <c r="EJ168" s="209"/>
      <c r="EK168" s="209"/>
      <c r="EL168" s="209"/>
      <c r="EM168" s="209"/>
      <c r="EN168" s="209"/>
      <c r="EO168" s="209"/>
      <c r="EP168" s="209"/>
      <c r="EQ168" s="209"/>
      <c r="ER168" s="209"/>
      <c r="ES168" s="209"/>
      <c r="ET168" s="209"/>
      <c r="EU168" s="209"/>
      <c r="EV168" s="209"/>
      <c r="EW168" s="209"/>
      <c r="EX168" s="209"/>
      <c r="EY168" s="209"/>
      <c r="EZ168" s="209"/>
      <c r="FA168" s="209"/>
      <c r="FB168" s="209"/>
      <c r="FC168" s="209"/>
      <c r="FD168" s="209"/>
      <c r="FE168" s="209"/>
      <c r="FF168" s="209"/>
      <c r="FG168" s="209"/>
      <c r="FH168" s="209"/>
      <c r="FI168" s="209"/>
      <c r="FJ168" s="209"/>
      <c r="FK168" s="209"/>
      <c r="FL168" s="209"/>
      <c r="FM168" s="209"/>
      <c r="FN168" s="209"/>
      <c r="FO168" s="209"/>
      <c r="FP168" s="209"/>
      <c r="FQ168" s="209"/>
      <c r="FR168" s="209"/>
      <c r="FS168" s="209"/>
      <c r="FT168" s="209"/>
      <c r="FU168" s="209"/>
      <c r="FV168" s="209"/>
      <c r="FW168" s="209"/>
      <c r="FX168" s="209"/>
      <c r="FY168" s="209"/>
      <c r="FZ168" s="209"/>
      <c r="GA168" s="209"/>
      <c r="GB168" s="209"/>
      <c r="GC168" s="209"/>
      <c r="GD168" s="209"/>
      <c r="GE168" s="209"/>
      <c r="GF168" s="209"/>
      <c r="GG168" s="209"/>
      <c r="GH168" s="209"/>
      <c r="GI168" s="209"/>
    </row>
    <row r="169" spans="1:191" ht="17.25" hidden="1" customHeight="1">
      <c r="A169" s="52"/>
      <c r="B169" s="53"/>
      <c r="C169" s="56"/>
      <c r="D169" s="57"/>
      <c r="E169" s="16" t="s">
        <v>431</v>
      </c>
      <c r="F169" s="10">
        <v>4111</v>
      </c>
      <c r="G169" s="10"/>
      <c r="H169" s="58"/>
      <c r="I169" s="34">
        <v>28000</v>
      </c>
      <c r="J169" s="34">
        <v>70000</v>
      </c>
      <c r="K169" s="34">
        <v>120000</v>
      </c>
      <c r="L169" s="40">
        <v>158122.9</v>
      </c>
      <c r="M169" s="41">
        <f t="shared" si="39"/>
        <v>17.7</v>
      </c>
      <c r="N169" s="41">
        <f t="shared" si="40"/>
        <v>44.3</v>
      </c>
      <c r="O169" s="41">
        <f t="shared" si="41"/>
        <v>75.900000000000006</v>
      </c>
      <c r="P169" s="15"/>
      <c r="Q169" s="15"/>
      <c r="R169" s="167"/>
      <c r="S169" s="15"/>
      <c r="T169" s="15"/>
      <c r="U169" s="4">
        <f t="shared" si="42"/>
        <v>158122.9</v>
      </c>
    </row>
    <row r="170" spans="1:191" ht="27.75" hidden="1" customHeight="1">
      <c r="A170" s="52"/>
      <c r="B170" s="53"/>
      <c r="C170" s="56"/>
      <c r="D170" s="57"/>
      <c r="E170" s="16" t="s">
        <v>432</v>
      </c>
      <c r="F170" s="10" t="s">
        <v>270</v>
      </c>
      <c r="G170" s="10"/>
      <c r="H170" s="58"/>
      <c r="I170" s="34">
        <v>500</v>
      </c>
      <c r="J170" s="34">
        <v>4000</v>
      </c>
      <c r="K170" s="34">
        <v>8000</v>
      </c>
      <c r="L170" s="40">
        <v>12394.8</v>
      </c>
      <c r="M170" s="41">
        <f t="shared" si="39"/>
        <v>4</v>
      </c>
      <c r="N170" s="41">
        <f t="shared" si="40"/>
        <v>32.299999999999997</v>
      </c>
      <c r="O170" s="41">
        <f t="shared" si="41"/>
        <v>64.5</v>
      </c>
      <c r="P170" s="15"/>
      <c r="Q170" s="15"/>
      <c r="R170" s="167"/>
      <c r="S170" s="15"/>
      <c r="T170" s="15"/>
      <c r="U170" s="4"/>
    </row>
    <row r="171" spans="1:191" ht="27" hidden="1">
      <c r="A171" s="52"/>
      <c r="B171" s="53"/>
      <c r="C171" s="56"/>
      <c r="D171" s="57"/>
      <c r="E171" s="16" t="s">
        <v>433</v>
      </c>
      <c r="F171" s="10">
        <v>4113</v>
      </c>
      <c r="G171" s="10"/>
      <c r="H171" s="58"/>
      <c r="I171" s="34">
        <v>4600</v>
      </c>
      <c r="J171" s="34">
        <v>4600</v>
      </c>
      <c r="K171" s="34">
        <v>9112.5</v>
      </c>
      <c r="L171" s="40">
        <v>9112.5</v>
      </c>
      <c r="M171" s="41">
        <f t="shared" si="39"/>
        <v>50.5</v>
      </c>
      <c r="N171" s="41">
        <f t="shared" si="40"/>
        <v>50.5</v>
      </c>
      <c r="O171" s="41">
        <f t="shared" si="41"/>
        <v>100</v>
      </c>
      <c r="P171" s="15"/>
      <c r="Q171" s="15"/>
      <c r="R171" s="167"/>
      <c r="S171" s="15"/>
      <c r="T171" s="15"/>
      <c r="U171" s="4">
        <f>SUM(L171-T171)</f>
        <v>9112.5</v>
      </c>
    </row>
    <row r="172" spans="1:191" hidden="1">
      <c r="A172" s="52"/>
      <c r="B172" s="53"/>
      <c r="C172" s="56"/>
      <c r="D172" s="57"/>
      <c r="E172" s="16" t="s">
        <v>437</v>
      </c>
      <c r="F172" s="10">
        <v>4212</v>
      </c>
      <c r="G172" s="10"/>
      <c r="H172" s="58"/>
      <c r="I172" s="34">
        <v>1100</v>
      </c>
      <c r="J172" s="34">
        <v>1370</v>
      </c>
      <c r="K172" s="34">
        <v>2160</v>
      </c>
      <c r="L172" s="40">
        <v>3168.5</v>
      </c>
      <c r="M172" s="41">
        <f t="shared" si="39"/>
        <v>34.700000000000003</v>
      </c>
      <c r="N172" s="41">
        <f t="shared" si="40"/>
        <v>43.2</v>
      </c>
      <c r="O172" s="41">
        <f t="shared" si="41"/>
        <v>68.2</v>
      </c>
      <c r="P172" s="15"/>
      <c r="Q172" s="15"/>
      <c r="R172" s="167"/>
      <c r="S172" s="15"/>
      <c r="T172" s="15"/>
      <c r="U172" s="4"/>
    </row>
    <row r="173" spans="1:191" hidden="1">
      <c r="A173" s="52"/>
      <c r="B173" s="53"/>
      <c r="C173" s="56"/>
      <c r="D173" s="57"/>
      <c r="E173" s="16" t="s">
        <v>438</v>
      </c>
      <c r="F173" s="10">
        <v>4213</v>
      </c>
      <c r="G173" s="10"/>
      <c r="H173" s="58"/>
      <c r="I173" s="34">
        <v>30</v>
      </c>
      <c r="J173" s="34">
        <v>60</v>
      </c>
      <c r="K173" s="34">
        <v>90</v>
      </c>
      <c r="L173" s="40">
        <v>104.6</v>
      </c>
      <c r="M173" s="41">
        <f t="shared" si="39"/>
        <v>28.7</v>
      </c>
      <c r="N173" s="41">
        <f t="shared" si="40"/>
        <v>57.4</v>
      </c>
      <c r="O173" s="41">
        <f t="shared" si="41"/>
        <v>86</v>
      </c>
      <c r="P173" s="15"/>
      <c r="Q173" s="15"/>
      <c r="R173" s="167"/>
      <c r="S173" s="15"/>
      <c r="T173" s="15"/>
      <c r="U173" s="4"/>
    </row>
    <row r="174" spans="1:191" hidden="1">
      <c r="A174" s="52"/>
      <c r="B174" s="53"/>
      <c r="C174" s="56"/>
      <c r="D174" s="57"/>
      <c r="E174" s="9" t="s">
        <v>439</v>
      </c>
      <c r="F174" s="10">
        <v>4214</v>
      </c>
      <c r="G174" s="10"/>
      <c r="H174" s="58"/>
      <c r="I174" s="34">
        <v>350</v>
      </c>
      <c r="J174" s="34">
        <v>700</v>
      </c>
      <c r="K174" s="34">
        <v>930</v>
      </c>
      <c r="L174" s="40">
        <v>1378.4</v>
      </c>
      <c r="M174" s="41">
        <f t="shared" si="39"/>
        <v>25.4</v>
      </c>
      <c r="N174" s="41">
        <f t="shared" si="40"/>
        <v>50.8</v>
      </c>
      <c r="O174" s="41">
        <f t="shared" si="41"/>
        <v>67.5</v>
      </c>
      <c r="P174" s="15"/>
      <c r="Q174" s="15"/>
      <c r="R174" s="167"/>
      <c r="S174" s="15"/>
      <c r="T174" s="15"/>
      <c r="U174" s="4">
        <f>SUM(L174-T174)</f>
        <v>1378.4</v>
      </c>
    </row>
    <row r="175" spans="1:191" hidden="1">
      <c r="A175" s="52"/>
      <c r="B175" s="53"/>
      <c r="C175" s="56"/>
      <c r="D175" s="57"/>
      <c r="E175" s="9" t="s">
        <v>440</v>
      </c>
      <c r="F175" s="10" t="s">
        <v>415</v>
      </c>
      <c r="G175" s="10"/>
      <c r="H175" s="58"/>
      <c r="I175" s="34">
        <v>40</v>
      </c>
      <c r="J175" s="34">
        <v>40</v>
      </c>
      <c r="K175" s="34">
        <v>80</v>
      </c>
      <c r="L175" s="40">
        <v>80</v>
      </c>
      <c r="M175" s="41">
        <f t="shared" si="39"/>
        <v>50</v>
      </c>
      <c r="N175" s="41">
        <f t="shared" si="40"/>
        <v>50</v>
      </c>
      <c r="O175" s="41">
        <f t="shared" si="41"/>
        <v>100</v>
      </c>
      <c r="P175" s="15"/>
      <c r="Q175" s="15"/>
      <c r="R175" s="167"/>
      <c r="S175" s="15"/>
      <c r="T175" s="15"/>
      <c r="U175" s="4"/>
    </row>
    <row r="176" spans="1:191" hidden="1">
      <c r="A176" s="52"/>
      <c r="B176" s="53"/>
      <c r="C176" s="56"/>
      <c r="D176" s="57"/>
      <c r="E176" s="16" t="s">
        <v>443</v>
      </c>
      <c r="F176" s="10">
        <v>4221</v>
      </c>
      <c r="G176" s="10"/>
      <c r="H176" s="58"/>
      <c r="I176" s="34">
        <v>304.2</v>
      </c>
      <c r="J176" s="34">
        <v>726.7</v>
      </c>
      <c r="K176" s="34">
        <v>1149.2</v>
      </c>
      <c r="L176" s="40">
        <v>1690</v>
      </c>
      <c r="M176" s="41">
        <f t="shared" si="39"/>
        <v>18</v>
      </c>
      <c r="N176" s="41">
        <f t="shared" si="40"/>
        <v>43</v>
      </c>
      <c r="O176" s="41">
        <f t="shared" si="41"/>
        <v>68</v>
      </c>
      <c r="P176" s="15"/>
      <c r="Q176" s="15"/>
      <c r="R176" s="167"/>
      <c r="S176" s="15"/>
      <c r="T176" s="15"/>
      <c r="U176" s="4">
        <f>SUM(L176-T176)</f>
        <v>1690</v>
      </c>
    </row>
    <row r="177" spans="1:191" hidden="1">
      <c r="A177" s="52"/>
      <c r="B177" s="53"/>
      <c r="C177" s="56"/>
      <c r="D177" s="57"/>
      <c r="E177" s="16" t="s">
        <v>457</v>
      </c>
      <c r="F177" s="10" t="s">
        <v>404</v>
      </c>
      <c r="G177" s="10"/>
      <c r="H177" s="58"/>
      <c r="I177" s="34">
        <v>150</v>
      </c>
      <c r="J177" s="34">
        <v>200</v>
      </c>
      <c r="K177" s="34">
        <v>350</v>
      </c>
      <c r="L177" s="40">
        <v>411</v>
      </c>
      <c r="M177" s="41">
        <f t="shared" si="39"/>
        <v>36.5</v>
      </c>
      <c r="N177" s="41">
        <f t="shared" si="40"/>
        <v>48.7</v>
      </c>
      <c r="O177" s="41">
        <f t="shared" si="41"/>
        <v>85.2</v>
      </c>
      <c r="P177" s="15"/>
      <c r="Q177" s="15"/>
      <c r="R177" s="167"/>
      <c r="S177" s="15"/>
      <c r="T177" s="15"/>
      <c r="U177" s="4"/>
      <c r="V177" s="43"/>
    </row>
    <row r="178" spans="1:191" hidden="1">
      <c r="A178" s="52"/>
      <c r="B178" s="53"/>
      <c r="C178" s="56"/>
      <c r="D178" s="57"/>
      <c r="E178" s="16" t="s">
        <v>169</v>
      </c>
      <c r="F178" s="10">
        <v>4233</v>
      </c>
      <c r="G178" s="10"/>
      <c r="H178" s="58"/>
      <c r="I178" s="34"/>
      <c r="J178" s="34">
        <v>300</v>
      </c>
      <c r="K178" s="34">
        <v>600</v>
      </c>
      <c r="L178" s="40">
        <v>800</v>
      </c>
      <c r="M178" s="41">
        <f t="shared" si="39"/>
        <v>0</v>
      </c>
      <c r="N178" s="41">
        <f t="shared" si="40"/>
        <v>37.5</v>
      </c>
      <c r="O178" s="41">
        <f t="shared" si="41"/>
        <v>75</v>
      </c>
      <c r="P178" s="15"/>
      <c r="Q178" s="15"/>
      <c r="R178" s="167"/>
      <c r="S178" s="15"/>
      <c r="T178" s="15"/>
      <c r="U178" s="4"/>
      <c r="V178" s="43"/>
    </row>
    <row r="179" spans="1:191" hidden="1">
      <c r="A179" s="52"/>
      <c r="B179" s="53"/>
      <c r="C179" s="56"/>
      <c r="D179" s="57"/>
      <c r="E179" s="16" t="s">
        <v>459</v>
      </c>
      <c r="F179" s="10" t="s">
        <v>266</v>
      </c>
      <c r="G179" s="10"/>
      <c r="H179" s="58"/>
      <c r="I179" s="34">
        <v>20</v>
      </c>
      <c r="J179" s="34">
        <v>30</v>
      </c>
      <c r="K179" s="34">
        <v>40</v>
      </c>
      <c r="L179" s="40">
        <v>50</v>
      </c>
      <c r="M179" s="41">
        <f t="shared" si="39"/>
        <v>40</v>
      </c>
      <c r="N179" s="41">
        <f t="shared" si="40"/>
        <v>60</v>
      </c>
      <c r="O179" s="41">
        <f t="shared" si="41"/>
        <v>80</v>
      </c>
      <c r="P179" s="15"/>
      <c r="Q179" s="15"/>
      <c r="R179" s="167"/>
      <c r="S179" s="15"/>
      <c r="T179" s="15"/>
      <c r="U179" s="4">
        <f>SUM(L179-T179)</f>
        <v>50</v>
      </c>
      <c r="V179" s="43"/>
    </row>
    <row r="180" spans="1:191" hidden="1">
      <c r="A180" s="52"/>
      <c r="B180" s="53"/>
      <c r="C180" s="56"/>
      <c r="D180" s="57"/>
      <c r="E180" s="16" t="s">
        <v>511</v>
      </c>
      <c r="F180" s="10" t="s">
        <v>467</v>
      </c>
      <c r="G180" s="10"/>
      <c r="H180" s="58"/>
      <c r="I180" s="34">
        <v>27</v>
      </c>
      <c r="J180" s="34">
        <v>64.5</v>
      </c>
      <c r="K180" s="34">
        <v>102</v>
      </c>
      <c r="L180" s="40">
        <v>150</v>
      </c>
      <c r="M180" s="41">
        <f t="shared" si="39"/>
        <v>18</v>
      </c>
      <c r="N180" s="41">
        <f t="shared" si="40"/>
        <v>43</v>
      </c>
      <c r="O180" s="41">
        <f t="shared" si="41"/>
        <v>68</v>
      </c>
      <c r="P180" s="15"/>
      <c r="Q180" s="15"/>
      <c r="R180" s="167"/>
      <c r="S180" s="15"/>
      <c r="T180" s="15"/>
      <c r="U180" s="4"/>
      <c r="V180" s="43"/>
    </row>
    <row r="181" spans="1:191" hidden="1">
      <c r="A181" s="52"/>
      <c r="B181" s="53"/>
      <c r="C181" s="56"/>
      <c r="D181" s="57"/>
      <c r="E181" s="16" t="s">
        <v>512</v>
      </c>
      <c r="F181" s="10">
        <v>4237</v>
      </c>
      <c r="G181" s="10"/>
      <c r="H181" s="58"/>
      <c r="I181" s="34">
        <v>100</v>
      </c>
      <c r="J181" s="34">
        <v>200</v>
      </c>
      <c r="K181" s="34">
        <v>300</v>
      </c>
      <c r="L181" s="40">
        <v>400</v>
      </c>
      <c r="M181" s="41">
        <f t="shared" si="39"/>
        <v>25</v>
      </c>
      <c r="N181" s="41">
        <f t="shared" si="40"/>
        <v>50</v>
      </c>
      <c r="O181" s="41">
        <f t="shared" si="41"/>
        <v>75</v>
      </c>
      <c r="P181" s="15"/>
      <c r="Q181" s="15"/>
      <c r="R181" s="167"/>
      <c r="S181" s="15"/>
      <c r="T181" s="15"/>
      <c r="U181" s="4">
        <f>SUM(L181-T181)</f>
        <v>400</v>
      </c>
      <c r="V181" s="43"/>
    </row>
    <row r="182" spans="1:191" hidden="1">
      <c r="A182" s="52"/>
      <c r="B182" s="53"/>
      <c r="C182" s="56"/>
      <c r="D182" s="57"/>
      <c r="E182" s="16" t="s">
        <v>514</v>
      </c>
      <c r="F182" s="10">
        <v>4241</v>
      </c>
      <c r="G182" s="10"/>
      <c r="H182" s="58"/>
      <c r="I182" s="34">
        <v>90</v>
      </c>
      <c r="J182" s="34">
        <v>215</v>
      </c>
      <c r="K182" s="34">
        <v>340</v>
      </c>
      <c r="L182" s="40">
        <v>500</v>
      </c>
      <c r="M182" s="41">
        <f t="shared" si="39"/>
        <v>18</v>
      </c>
      <c r="N182" s="41">
        <f t="shared" si="40"/>
        <v>43</v>
      </c>
      <c r="O182" s="41">
        <f t="shared" si="41"/>
        <v>68</v>
      </c>
      <c r="P182" s="15"/>
      <c r="Q182" s="15"/>
      <c r="R182" s="167"/>
      <c r="S182" s="15"/>
      <c r="T182" s="15"/>
      <c r="U182" s="4">
        <f>SUM(L182-T182)</f>
        <v>500</v>
      </c>
      <c r="V182" s="43"/>
    </row>
    <row r="183" spans="1:191" hidden="1">
      <c r="A183" s="52"/>
      <c r="B183" s="53"/>
      <c r="C183" s="56"/>
      <c r="D183" s="57"/>
      <c r="E183" s="16" t="s">
        <v>515</v>
      </c>
      <c r="F183" s="10">
        <v>4251</v>
      </c>
      <c r="G183" s="10"/>
      <c r="H183" s="58"/>
      <c r="I183" s="34">
        <v>100</v>
      </c>
      <c r="J183" s="34">
        <v>200</v>
      </c>
      <c r="K183" s="34">
        <v>300</v>
      </c>
      <c r="L183" s="40">
        <v>400</v>
      </c>
      <c r="M183" s="41">
        <f t="shared" si="39"/>
        <v>25</v>
      </c>
      <c r="N183" s="41">
        <f t="shared" si="40"/>
        <v>50</v>
      </c>
      <c r="O183" s="41">
        <f t="shared" si="41"/>
        <v>75</v>
      </c>
      <c r="P183" s="15"/>
      <c r="Q183" s="15"/>
      <c r="R183" s="167"/>
      <c r="S183" s="15"/>
      <c r="T183" s="15"/>
      <c r="U183" s="4"/>
      <c r="V183" s="43"/>
    </row>
    <row r="184" spans="1:191" ht="27" hidden="1">
      <c r="A184" s="52"/>
      <c r="B184" s="53"/>
      <c r="C184" s="56"/>
      <c r="D184" s="57"/>
      <c r="E184" s="16" t="s">
        <v>516</v>
      </c>
      <c r="F184" s="10">
        <v>4252</v>
      </c>
      <c r="G184" s="10"/>
      <c r="H184" s="58"/>
      <c r="I184" s="34">
        <v>220</v>
      </c>
      <c r="J184" s="34">
        <v>450</v>
      </c>
      <c r="K184" s="34">
        <v>650</v>
      </c>
      <c r="L184" s="40">
        <v>870</v>
      </c>
      <c r="M184" s="41">
        <f t="shared" si="39"/>
        <v>25.3</v>
      </c>
      <c r="N184" s="41">
        <f t="shared" si="40"/>
        <v>51.7</v>
      </c>
      <c r="O184" s="41">
        <f t="shared" si="41"/>
        <v>74.7</v>
      </c>
      <c r="P184" s="15"/>
      <c r="Q184" s="15"/>
      <c r="R184" s="167"/>
      <c r="S184" s="15"/>
      <c r="T184" s="15"/>
      <c r="U184" s="4">
        <f>SUM(L184-T184)</f>
        <v>870</v>
      </c>
      <c r="V184" s="43"/>
    </row>
    <row r="185" spans="1:191" hidden="1">
      <c r="A185" s="52"/>
      <c r="B185" s="53"/>
      <c r="C185" s="56"/>
      <c r="D185" s="57"/>
      <c r="E185" s="16" t="s">
        <v>517</v>
      </c>
      <c r="F185" s="10">
        <v>4261</v>
      </c>
      <c r="G185" s="10"/>
      <c r="H185" s="58"/>
      <c r="I185" s="34">
        <v>200</v>
      </c>
      <c r="J185" s="34">
        <v>350</v>
      </c>
      <c r="K185" s="34">
        <v>450</v>
      </c>
      <c r="L185" s="40">
        <v>510</v>
      </c>
      <c r="M185" s="41">
        <f t="shared" si="39"/>
        <v>39.200000000000003</v>
      </c>
      <c r="N185" s="41">
        <f t="shared" si="40"/>
        <v>68.599999999999994</v>
      </c>
      <c r="O185" s="41">
        <f t="shared" si="41"/>
        <v>88.2</v>
      </c>
      <c r="P185" s="15"/>
      <c r="Q185" s="15"/>
      <c r="R185" s="167"/>
      <c r="S185" s="15"/>
      <c r="T185" s="15"/>
      <c r="U185" s="4">
        <f>SUM(L185-T185)</f>
        <v>510</v>
      </c>
      <c r="V185" s="43"/>
    </row>
    <row r="186" spans="1:191" hidden="1">
      <c r="A186" s="52"/>
      <c r="B186" s="53"/>
      <c r="C186" s="56"/>
      <c r="D186" s="57"/>
      <c r="E186" s="16" t="s">
        <v>519</v>
      </c>
      <c r="F186" s="10">
        <v>4264</v>
      </c>
      <c r="G186" s="10"/>
      <c r="H186" s="58"/>
      <c r="I186" s="34">
        <v>400</v>
      </c>
      <c r="J186" s="34">
        <v>907.3</v>
      </c>
      <c r="K186" s="34">
        <v>1434.8</v>
      </c>
      <c r="L186" s="40">
        <v>2110</v>
      </c>
      <c r="M186" s="41">
        <f t="shared" si="39"/>
        <v>19</v>
      </c>
      <c r="N186" s="41">
        <f t="shared" si="40"/>
        <v>43</v>
      </c>
      <c r="O186" s="41">
        <f t="shared" si="41"/>
        <v>68</v>
      </c>
      <c r="P186" s="15"/>
      <c r="Q186" s="15"/>
      <c r="R186" s="167"/>
      <c r="S186" s="15"/>
      <c r="T186" s="15"/>
      <c r="U186" s="4">
        <f>SUM(L186-T186)</f>
        <v>2110</v>
      </c>
      <c r="V186" s="43"/>
    </row>
    <row r="187" spans="1:191" hidden="1">
      <c r="A187" s="52"/>
      <c r="B187" s="53"/>
      <c r="C187" s="56"/>
      <c r="D187" s="57"/>
      <c r="E187" s="16" t="s">
        <v>521</v>
      </c>
      <c r="F187" s="10">
        <v>4267</v>
      </c>
      <c r="G187" s="10"/>
      <c r="H187" s="58"/>
      <c r="I187" s="34">
        <v>70</v>
      </c>
      <c r="J187" s="34">
        <v>100</v>
      </c>
      <c r="K187" s="34">
        <v>150</v>
      </c>
      <c r="L187" s="40">
        <v>200</v>
      </c>
      <c r="M187" s="41">
        <f t="shared" si="39"/>
        <v>35</v>
      </c>
      <c r="N187" s="41">
        <f t="shared" si="40"/>
        <v>50</v>
      </c>
      <c r="O187" s="41">
        <f t="shared" si="41"/>
        <v>75</v>
      </c>
      <c r="P187" s="15"/>
      <c r="Q187" s="15"/>
      <c r="R187" s="167"/>
      <c r="S187" s="15"/>
      <c r="T187" s="15"/>
      <c r="U187" s="4"/>
      <c r="V187" s="43"/>
    </row>
    <row r="188" spans="1:191" hidden="1">
      <c r="A188" s="52"/>
      <c r="B188" s="53"/>
      <c r="C188" s="56"/>
      <c r="D188" s="57"/>
      <c r="E188" s="16" t="s">
        <v>522</v>
      </c>
      <c r="F188" s="10" t="s">
        <v>409</v>
      </c>
      <c r="G188" s="10"/>
      <c r="H188" s="58"/>
      <c r="I188" s="34">
        <v>45</v>
      </c>
      <c r="J188" s="34">
        <v>107.5</v>
      </c>
      <c r="K188" s="34">
        <v>170</v>
      </c>
      <c r="L188" s="40">
        <v>250</v>
      </c>
      <c r="M188" s="41">
        <f t="shared" si="39"/>
        <v>18</v>
      </c>
      <c r="N188" s="41">
        <f t="shared" si="40"/>
        <v>43</v>
      </c>
      <c r="O188" s="41">
        <f t="shared" si="41"/>
        <v>68</v>
      </c>
      <c r="P188" s="15"/>
      <c r="Q188" s="15"/>
      <c r="R188" s="167"/>
      <c r="S188" s="15"/>
      <c r="T188" s="15"/>
      <c r="U188" s="4"/>
      <c r="V188" s="43"/>
    </row>
    <row r="189" spans="1:191" hidden="1">
      <c r="A189" s="52"/>
      <c r="B189" s="53"/>
      <c r="C189" s="56"/>
      <c r="D189" s="57"/>
      <c r="E189" s="9" t="s">
        <v>553</v>
      </c>
      <c r="F189" s="10">
        <v>4823</v>
      </c>
      <c r="G189" s="10"/>
      <c r="H189" s="58"/>
      <c r="I189" s="34">
        <v>15</v>
      </c>
      <c r="J189" s="34">
        <v>30</v>
      </c>
      <c r="K189" s="34">
        <v>40</v>
      </c>
      <c r="L189" s="40">
        <v>40</v>
      </c>
      <c r="M189" s="41">
        <f t="shared" ref="M189:M201" si="43">ROUND(I189/L189*100,1)</f>
        <v>37.5</v>
      </c>
      <c r="N189" s="41">
        <f t="shared" ref="N189:N201" si="44">ROUND(J189/L189*100,1)</f>
        <v>75</v>
      </c>
      <c r="O189" s="41">
        <f t="shared" ref="O189:O201" si="45">ROUND(K189/L189*100,1)</f>
        <v>100</v>
      </c>
      <c r="P189" s="15"/>
      <c r="Q189" s="15"/>
      <c r="R189" s="167"/>
      <c r="S189" s="15"/>
      <c r="T189" s="15"/>
      <c r="U189" s="4">
        <f t="shared" ref="U189:U199" si="46">SUM(L189-T189)</f>
        <v>40</v>
      </c>
      <c r="V189" s="43"/>
    </row>
    <row r="190" spans="1:191" hidden="1">
      <c r="A190" s="52"/>
      <c r="B190" s="53"/>
      <c r="C190" s="56"/>
      <c r="D190" s="57"/>
      <c r="E190" s="9" t="s">
        <v>554</v>
      </c>
      <c r="F190" s="10">
        <v>4861</v>
      </c>
      <c r="G190" s="10"/>
      <c r="H190" s="58"/>
      <c r="I190" s="34">
        <v>697.5</v>
      </c>
      <c r="J190" s="34">
        <v>1700</v>
      </c>
      <c r="K190" s="34">
        <v>2650</v>
      </c>
      <c r="L190" s="40">
        <v>3874.9</v>
      </c>
      <c r="M190" s="41">
        <f t="shared" si="43"/>
        <v>18</v>
      </c>
      <c r="N190" s="41">
        <f t="shared" si="44"/>
        <v>43.9</v>
      </c>
      <c r="O190" s="41">
        <f t="shared" si="45"/>
        <v>68.400000000000006</v>
      </c>
      <c r="P190" s="15"/>
      <c r="Q190" s="15"/>
      <c r="R190" s="167"/>
      <c r="S190" s="15"/>
      <c r="T190" s="15"/>
      <c r="U190" s="4">
        <f t="shared" si="46"/>
        <v>3874.9</v>
      </c>
      <c r="V190" s="43"/>
    </row>
    <row r="191" spans="1:191" hidden="1">
      <c r="A191" s="52"/>
      <c r="B191" s="53"/>
      <c r="C191" s="56"/>
      <c r="D191" s="57"/>
      <c r="E191" s="9" t="s">
        <v>560</v>
      </c>
      <c r="F191" s="10">
        <v>5122</v>
      </c>
      <c r="G191" s="10"/>
      <c r="H191" s="58"/>
      <c r="I191" s="34">
        <v>500</v>
      </c>
      <c r="J191" s="34">
        <v>900</v>
      </c>
      <c r="K191" s="34">
        <v>1000</v>
      </c>
      <c r="L191" s="40">
        <v>1000</v>
      </c>
      <c r="M191" s="41">
        <f t="shared" si="43"/>
        <v>50</v>
      </c>
      <c r="N191" s="41">
        <f t="shared" si="44"/>
        <v>90</v>
      </c>
      <c r="O191" s="41">
        <f t="shared" si="45"/>
        <v>100</v>
      </c>
      <c r="P191" s="15"/>
      <c r="Q191" s="15"/>
      <c r="R191" s="167"/>
      <c r="S191" s="15"/>
      <c r="T191" s="15"/>
      <c r="U191" s="4">
        <f t="shared" si="46"/>
        <v>1000</v>
      </c>
      <c r="V191" s="43"/>
    </row>
    <row r="192" spans="1:191" ht="51" customHeight="1">
      <c r="A192" s="195"/>
      <c r="B192" s="196"/>
      <c r="C192" s="200"/>
      <c r="D192" s="201" t="s">
        <v>285</v>
      </c>
      <c r="E192" s="199" t="s">
        <v>121</v>
      </c>
      <c r="F192" s="2"/>
      <c r="G192" s="2"/>
      <c r="H192" s="10" t="s">
        <v>394</v>
      </c>
      <c r="I192" s="204">
        <f>SUM(I193,I213,I234,I253,I270,I296,I383,I406,I428,I448,I473,I495,I515,I536,I323,I348,I367)</f>
        <v>841646.50000000023</v>
      </c>
      <c r="J192" s="204">
        <f>SUM(J193,J213,J234,J253,J270,J296,J383,J406,J428,J448,J473,J495,J515,J536,J323,J348,J367)</f>
        <v>1998352.9</v>
      </c>
      <c r="K192" s="204">
        <f>SUM(K193,K213,K234,K253,K270,K296,K383,K406,K428,K448,K473,K495,K515,K536,K323,K348,K367)</f>
        <v>3190097.5</v>
      </c>
      <c r="L192" s="205">
        <f>SUM(L193,L213,L234,L253,L270,L296,L383,L406,L428,L448,L473,L495,L515,L536,L323,L348,L367)</f>
        <v>4718635.0999999996</v>
      </c>
      <c r="M192" s="59">
        <f t="shared" si="43"/>
        <v>17.8</v>
      </c>
      <c r="N192" s="59">
        <f t="shared" si="44"/>
        <v>42.4</v>
      </c>
      <c r="O192" s="59">
        <f t="shared" si="45"/>
        <v>67.599999999999994</v>
      </c>
      <c r="P192" s="14"/>
      <c r="Q192" s="14"/>
      <c r="R192" s="167"/>
      <c r="S192" s="14"/>
      <c r="T192" s="14"/>
      <c r="U192" s="4">
        <f t="shared" si="46"/>
        <v>4718635.0999999996</v>
      </c>
      <c r="V192" s="43"/>
      <c r="AA192" s="209"/>
      <c r="AB192" s="209"/>
      <c r="AC192" s="209"/>
      <c r="AD192" s="209"/>
      <c r="AE192" s="209"/>
      <c r="AF192" s="209"/>
      <c r="AG192" s="209"/>
      <c r="AH192" s="209"/>
      <c r="AI192" s="209"/>
      <c r="AJ192" s="209"/>
      <c r="AK192" s="209"/>
      <c r="AL192" s="209"/>
      <c r="AM192" s="209"/>
      <c r="AN192" s="209"/>
      <c r="AO192" s="209"/>
      <c r="AP192" s="209"/>
      <c r="AQ192" s="209"/>
      <c r="AR192" s="209"/>
      <c r="AS192" s="209"/>
      <c r="AT192" s="209"/>
      <c r="AU192" s="209"/>
      <c r="AV192" s="209"/>
      <c r="AW192" s="209"/>
      <c r="AX192" s="209"/>
      <c r="AY192" s="209"/>
      <c r="AZ192" s="209"/>
      <c r="BA192" s="209"/>
      <c r="BB192" s="209"/>
      <c r="BC192" s="209"/>
      <c r="BD192" s="209"/>
      <c r="BE192" s="209"/>
      <c r="BF192" s="209"/>
      <c r="BG192" s="209"/>
      <c r="BH192" s="209"/>
      <c r="BI192" s="209"/>
      <c r="BJ192" s="209"/>
      <c r="BK192" s="209"/>
      <c r="BL192" s="209"/>
      <c r="BM192" s="209"/>
      <c r="BN192" s="209"/>
      <c r="BO192" s="209"/>
      <c r="BP192" s="209"/>
      <c r="BQ192" s="209"/>
      <c r="BR192" s="209"/>
      <c r="BS192" s="209"/>
      <c r="BT192" s="209"/>
      <c r="BU192" s="209"/>
      <c r="BV192" s="209"/>
      <c r="BW192" s="209"/>
      <c r="BX192" s="209"/>
      <c r="BY192" s="209"/>
      <c r="BZ192" s="209"/>
      <c r="CA192" s="209"/>
      <c r="CB192" s="209"/>
      <c r="CC192" s="209"/>
      <c r="CD192" s="209"/>
      <c r="CE192" s="209"/>
      <c r="CF192" s="209"/>
      <c r="CG192" s="209"/>
      <c r="CH192" s="209"/>
      <c r="CI192" s="209"/>
      <c r="CJ192" s="209"/>
      <c r="CK192" s="209"/>
      <c r="CL192" s="209"/>
      <c r="CM192" s="209"/>
      <c r="CN192" s="209"/>
      <c r="CO192" s="209"/>
      <c r="CP192" s="209"/>
      <c r="CQ192" s="209"/>
      <c r="CR192" s="209"/>
      <c r="CS192" s="209"/>
      <c r="CT192" s="209"/>
      <c r="CU192" s="209"/>
      <c r="CV192" s="209"/>
      <c r="CW192" s="209"/>
      <c r="CX192" s="209"/>
      <c r="CY192" s="209"/>
      <c r="CZ192" s="209"/>
      <c r="DA192" s="209"/>
      <c r="DB192" s="209"/>
      <c r="DC192" s="209"/>
      <c r="DD192" s="209"/>
      <c r="DE192" s="209"/>
      <c r="DF192" s="209"/>
      <c r="DG192" s="209"/>
      <c r="DH192" s="209"/>
      <c r="DI192" s="209"/>
      <c r="DJ192" s="209"/>
      <c r="DK192" s="209"/>
      <c r="DL192" s="209"/>
      <c r="DM192" s="209"/>
      <c r="DN192" s="209"/>
      <c r="DO192" s="209"/>
      <c r="DP192" s="209"/>
      <c r="DQ192" s="209"/>
      <c r="DR192" s="209"/>
      <c r="DS192" s="209"/>
      <c r="DT192" s="209"/>
      <c r="DU192" s="209"/>
      <c r="DV192" s="209"/>
      <c r="DW192" s="209"/>
      <c r="DX192" s="209"/>
      <c r="DY192" s="209"/>
      <c r="DZ192" s="209"/>
      <c r="EA192" s="209"/>
      <c r="EB192" s="209"/>
      <c r="EC192" s="209"/>
      <c r="ED192" s="209"/>
      <c r="EE192" s="209"/>
      <c r="EF192" s="209"/>
      <c r="EG192" s="209"/>
      <c r="EH192" s="209"/>
      <c r="EI192" s="209"/>
      <c r="EJ192" s="209"/>
      <c r="EK192" s="209"/>
      <c r="EL192" s="209"/>
      <c r="EM192" s="209"/>
      <c r="EN192" s="209"/>
      <c r="EO192" s="209"/>
      <c r="EP192" s="209"/>
      <c r="EQ192" s="209"/>
      <c r="ER192" s="209"/>
      <c r="ES192" s="209"/>
      <c r="ET192" s="209"/>
      <c r="EU192" s="209"/>
      <c r="EV192" s="209"/>
      <c r="EW192" s="209"/>
      <c r="EX192" s="209"/>
      <c r="EY192" s="209"/>
      <c r="EZ192" s="209"/>
      <c r="FA192" s="209"/>
      <c r="FB192" s="209"/>
      <c r="FC192" s="209"/>
      <c r="FD192" s="209"/>
      <c r="FE192" s="209"/>
      <c r="FF192" s="209"/>
      <c r="FG192" s="209"/>
      <c r="FH192" s="209"/>
      <c r="FI192" s="209"/>
      <c r="FJ192" s="209"/>
      <c r="FK192" s="209"/>
      <c r="FL192" s="209"/>
      <c r="FM192" s="209"/>
      <c r="FN192" s="209"/>
      <c r="FO192" s="209"/>
      <c r="FP192" s="209"/>
      <c r="FQ192" s="209"/>
      <c r="FR192" s="209"/>
      <c r="FS192" s="209"/>
      <c r="FT192" s="209"/>
      <c r="FU192" s="209"/>
      <c r="FV192" s="209"/>
      <c r="FW192" s="209"/>
      <c r="FX192" s="209"/>
      <c r="FY192" s="209"/>
      <c r="FZ192" s="209"/>
      <c r="GA192" s="209"/>
      <c r="GB192" s="209"/>
      <c r="GC192" s="209"/>
      <c r="GD192" s="209"/>
      <c r="GE192" s="209"/>
      <c r="GF192" s="209"/>
      <c r="GG192" s="209"/>
      <c r="GH192" s="209"/>
      <c r="GI192" s="209"/>
    </row>
    <row r="193" spans="1:191" ht="20.25" customHeight="1">
      <c r="A193" s="195"/>
      <c r="B193" s="196"/>
      <c r="C193" s="200"/>
      <c r="D193" s="201"/>
      <c r="E193" s="80" t="s">
        <v>675</v>
      </c>
      <c r="F193" s="123" t="s">
        <v>398</v>
      </c>
      <c r="G193" s="123"/>
      <c r="H193" s="10" t="s">
        <v>394</v>
      </c>
      <c r="I193" s="206">
        <f>SUM(I194:I212)</f>
        <v>145937</v>
      </c>
      <c r="J193" s="206">
        <f>SUM(J194:J212)</f>
        <v>354622.8</v>
      </c>
      <c r="K193" s="206">
        <f>SUM(K194:K212)</f>
        <v>560160.10000000009</v>
      </c>
      <c r="L193" s="207">
        <f>SUM(L194:L212)</f>
        <v>833612.4</v>
      </c>
      <c r="M193" s="59">
        <f t="shared" si="43"/>
        <v>17.5</v>
      </c>
      <c r="N193" s="59">
        <f t="shared" si="44"/>
        <v>42.5</v>
      </c>
      <c r="O193" s="59">
        <f t="shared" si="45"/>
        <v>67.2</v>
      </c>
      <c r="P193" s="15"/>
      <c r="Q193" s="15"/>
      <c r="R193" s="167"/>
      <c r="S193" s="15"/>
      <c r="T193" s="15"/>
      <c r="U193" s="4">
        <f t="shared" si="46"/>
        <v>833612.4</v>
      </c>
      <c r="W193" s="43" t="s">
        <v>394</v>
      </c>
      <c r="Z193" s="43">
        <v>1</v>
      </c>
      <c r="AA193" s="209"/>
      <c r="AB193" s="209"/>
      <c r="AC193" s="209"/>
      <c r="AD193" s="209"/>
      <c r="AE193" s="209"/>
      <c r="AF193" s="209"/>
      <c r="AG193" s="209"/>
      <c r="AH193" s="209"/>
      <c r="AI193" s="209"/>
      <c r="AJ193" s="209"/>
      <c r="AK193" s="209"/>
      <c r="AL193" s="209"/>
      <c r="AM193" s="209"/>
      <c r="AN193" s="209"/>
      <c r="AO193" s="209"/>
      <c r="AP193" s="209"/>
      <c r="AQ193" s="209"/>
      <c r="AR193" s="209"/>
      <c r="AS193" s="209"/>
      <c r="AT193" s="209"/>
      <c r="AU193" s="209"/>
      <c r="AV193" s="209"/>
      <c r="AW193" s="209"/>
      <c r="AX193" s="209"/>
      <c r="AY193" s="209"/>
      <c r="AZ193" s="209"/>
      <c r="BA193" s="209"/>
      <c r="BB193" s="209"/>
      <c r="BC193" s="209"/>
      <c r="BD193" s="209"/>
      <c r="BE193" s="209"/>
      <c r="BF193" s="209"/>
      <c r="BG193" s="209"/>
      <c r="BH193" s="209"/>
      <c r="BI193" s="209"/>
      <c r="BJ193" s="209"/>
      <c r="BK193" s="209"/>
      <c r="BL193" s="209"/>
      <c r="BM193" s="209"/>
      <c r="BN193" s="209"/>
      <c r="BO193" s="209"/>
      <c r="BP193" s="209"/>
      <c r="BQ193" s="209"/>
      <c r="BR193" s="209"/>
      <c r="BS193" s="209"/>
      <c r="BT193" s="209"/>
      <c r="BU193" s="209"/>
      <c r="BV193" s="209"/>
      <c r="BW193" s="209"/>
      <c r="BX193" s="209"/>
      <c r="BY193" s="209"/>
      <c r="BZ193" s="209"/>
      <c r="CA193" s="209"/>
      <c r="CB193" s="209"/>
      <c r="CC193" s="209"/>
      <c r="CD193" s="209"/>
      <c r="CE193" s="209"/>
      <c r="CF193" s="209"/>
      <c r="CG193" s="209"/>
      <c r="CH193" s="209"/>
      <c r="CI193" s="209"/>
      <c r="CJ193" s="209"/>
      <c r="CK193" s="209"/>
      <c r="CL193" s="209"/>
      <c r="CM193" s="209"/>
      <c r="CN193" s="209"/>
      <c r="CO193" s="209"/>
      <c r="CP193" s="209"/>
      <c r="CQ193" s="209"/>
      <c r="CR193" s="209"/>
      <c r="CS193" s="209"/>
      <c r="CT193" s="209"/>
      <c r="CU193" s="209"/>
      <c r="CV193" s="209"/>
      <c r="CW193" s="209"/>
      <c r="CX193" s="209"/>
      <c r="CY193" s="209"/>
      <c r="CZ193" s="209"/>
      <c r="DA193" s="209"/>
      <c r="DB193" s="209"/>
      <c r="DC193" s="209"/>
      <c r="DD193" s="209"/>
      <c r="DE193" s="209"/>
      <c r="DF193" s="209"/>
      <c r="DG193" s="209"/>
      <c r="DH193" s="209"/>
      <c r="DI193" s="209"/>
      <c r="DJ193" s="209"/>
      <c r="DK193" s="209"/>
      <c r="DL193" s="209"/>
      <c r="DM193" s="209"/>
      <c r="DN193" s="209"/>
      <c r="DO193" s="209"/>
      <c r="DP193" s="209"/>
      <c r="DQ193" s="209"/>
      <c r="DR193" s="209"/>
      <c r="DS193" s="209"/>
      <c r="DT193" s="209"/>
      <c r="DU193" s="209"/>
      <c r="DV193" s="209"/>
      <c r="DW193" s="209"/>
      <c r="DX193" s="209"/>
      <c r="DY193" s="209"/>
      <c r="DZ193" s="209"/>
      <c r="EA193" s="209"/>
      <c r="EB193" s="209"/>
      <c r="EC193" s="209"/>
      <c r="ED193" s="209"/>
      <c r="EE193" s="209"/>
      <c r="EF193" s="209"/>
      <c r="EG193" s="209"/>
      <c r="EH193" s="209"/>
      <c r="EI193" s="209"/>
      <c r="EJ193" s="209"/>
      <c r="EK193" s="209"/>
      <c r="EL193" s="209"/>
      <c r="EM193" s="209"/>
      <c r="EN193" s="209"/>
      <c r="EO193" s="209"/>
      <c r="EP193" s="209"/>
      <c r="EQ193" s="209"/>
      <c r="ER193" s="209"/>
      <c r="ES193" s="209"/>
      <c r="ET193" s="209"/>
      <c r="EU193" s="209"/>
      <c r="EV193" s="209"/>
      <c r="EW193" s="209"/>
      <c r="EX193" s="209"/>
      <c r="EY193" s="209"/>
      <c r="EZ193" s="209"/>
      <c r="FA193" s="209"/>
      <c r="FB193" s="209"/>
      <c r="FC193" s="209"/>
      <c r="FD193" s="209"/>
      <c r="FE193" s="209"/>
      <c r="FF193" s="209"/>
      <c r="FG193" s="209"/>
      <c r="FH193" s="209"/>
      <c r="FI193" s="209"/>
      <c r="FJ193" s="209"/>
      <c r="FK193" s="209"/>
      <c r="FL193" s="209"/>
      <c r="FM193" s="209"/>
      <c r="FN193" s="209"/>
      <c r="FO193" s="209"/>
      <c r="FP193" s="209"/>
      <c r="FQ193" s="209"/>
      <c r="FR193" s="209"/>
      <c r="FS193" s="209"/>
      <c r="FT193" s="209"/>
      <c r="FU193" s="209"/>
      <c r="FV193" s="209"/>
      <c r="FW193" s="209"/>
      <c r="FX193" s="209"/>
      <c r="FY193" s="209"/>
      <c r="FZ193" s="209"/>
      <c r="GA193" s="209"/>
      <c r="GB193" s="209"/>
      <c r="GC193" s="209"/>
      <c r="GD193" s="209"/>
      <c r="GE193" s="209"/>
      <c r="GF193" s="209"/>
      <c r="GG193" s="209"/>
      <c r="GH193" s="209"/>
      <c r="GI193" s="209"/>
    </row>
    <row r="194" spans="1:191" hidden="1">
      <c r="A194" s="52"/>
      <c r="B194" s="53"/>
      <c r="C194" s="56"/>
      <c r="D194" s="57"/>
      <c r="E194" s="16" t="s">
        <v>431</v>
      </c>
      <c r="F194" s="10">
        <v>4111</v>
      </c>
      <c r="G194" s="10"/>
      <c r="H194" s="58"/>
      <c r="I194" s="8">
        <v>107393.2</v>
      </c>
      <c r="J194" s="34">
        <v>271429.09999999998</v>
      </c>
      <c r="K194" s="34">
        <v>429172.4</v>
      </c>
      <c r="L194" s="7">
        <v>631914.30000000005</v>
      </c>
      <c r="M194" s="41">
        <f t="shared" si="43"/>
        <v>17</v>
      </c>
      <c r="N194" s="41">
        <f t="shared" si="44"/>
        <v>43</v>
      </c>
      <c r="O194" s="41">
        <f t="shared" si="45"/>
        <v>67.900000000000006</v>
      </c>
      <c r="P194" s="15"/>
      <c r="Q194" s="15"/>
      <c r="R194" s="167"/>
      <c r="S194" s="15"/>
      <c r="T194" s="15"/>
      <c r="U194" s="4">
        <f t="shared" si="46"/>
        <v>631914.30000000005</v>
      </c>
    </row>
    <row r="195" spans="1:191" ht="27" hidden="1" customHeight="1">
      <c r="A195" s="52"/>
      <c r="B195" s="53"/>
      <c r="C195" s="56"/>
      <c r="D195" s="57"/>
      <c r="E195" s="16" t="s">
        <v>432</v>
      </c>
      <c r="F195" s="10">
        <v>4112</v>
      </c>
      <c r="G195" s="10"/>
      <c r="H195" s="58"/>
      <c r="I195" s="8">
        <v>3000</v>
      </c>
      <c r="J195" s="34">
        <v>20000</v>
      </c>
      <c r="K195" s="34">
        <v>33000</v>
      </c>
      <c r="L195" s="40">
        <v>59961.7</v>
      </c>
      <c r="M195" s="41">
        <f t="shared" si="43"/>
        <v>5</v>
      </c>
      <c r="N195" s="41">
        <f t="shared" si="44"/>
        <v>33.4</v>
      </c>
      <c r="O195" s="41">
        <f t="shared" si="45"/>
        <v>55</v>
      </c>
      <c r="P195" s="15"/>
      <c r="Q195" s="15"/>
      <c r="R195" s="167"/>
      <c r="S195" s="15"/>
      <c r="T195" s="15"/>
      <c r="U195" s="4">
        <f t="shared" si="46"/>
        <v>59961.7</v>
      </c>
    </row>
    <row r="196" spans="1:191" ht="27" hidden="1" customHeight="1">
      <c r="A196" s="52"/>
      <c r="B196" s="53"/>
      <c r="C196" s="56"/>
      <c r="D196" s="57"/>
      <c r="E196" s="16" t="s">
        <v>433</v>
      </c>
      <c r="F196" s="10">
        <v>4113</v>
      </c>
      <c r="G196" s="10"/>
      <c r="H196" s="58"/>
      <c r="I196" s="34">
        <v>10778.4</v>
      </c>
      <c r="J196" s="34">
        <v>10778.4</v>
      </c>
      <c r="K196" s="34">
        <v>21556.7</v>
      </c>
      <c r="L196" s="40">
        <v>21556.7</v>
      </c>
      <c r="M196" s="41">
        <f t="shared" si="43"/>
        <v>50</v>
      </c>
      <c r="N196" s="41">
        <f t="shared" si="44"/>
        <v>50</v>
      </c>
      <c r="O196" s="41">
        <f t="shared" si="45"/>
        <v>100</v>
      </c>
      <c r="P196" s="15"/>
      <c r="Q196" s="15"/>
      <c r="R196" s="167"/>
      <c r="S196" s="15"/>
      <c r="T196" s="15"/>
      <c r="U196" s="4">
        <f t="shared" si="46"/>
        <v>21556.7</v>
      </c>
    </row>
    <row r="197" spans="1:191" hidden="1">
      <c r="A197" s="52"/>
      <c r="B197" s="53"/>
      <c r="C197" s="56"/>
      <c r="D197" s="57"/>
      <c r="E197" s="16" t="s">
        <v>437</v>
      </c>
      <c r="F197" s="10">
        <v>4212</v>
      </c>
      <c r="G197" s="10"/>
      <c r="H197" s="58"/>
      <c r="I197" s="8">
        <v>12694.9</v>
      </c>
      <c r="J197" s="34">
        <v>21807.7</v>
      </c>
      <c r="K197" s="34">
        <v>25267.9</v>
      </c>
      <c r="L197" s="40">
        <v>39883.4</v>
      </c>
      <c r="M197" s="41">
        <f t="shared" si="43"/>
        <v>31.8</v>
      </c>
      <c r="N197" s="41">
        <f t="shared" si="44"/>
        <v>54.7</v>
      </c>
      <c r="O197" s="41">
        <f t="shared" si="45"/>
        <v>63.4</v>
      </c>
      <c r="P197" s="15"/>
      <c r="Q197" s="15"/>
      <c r="R197" s="167"/>
      <c r="S197" s="15"/>
      <c r="T197" s="15"/>
      <c r="U197" s="4">
        <f t="shared" si="46"/>
        <v>39883.4</v>
      </c>
    </row>
    <row r="198" spans="1:191" hidden="1">
      <c r="A198" s="52"/>
      <c r="B198" s="53"/>
      <c r="C198" s="56"/>
      <c r="D198" s="57"/>
      <c r="E198" s="16" t="s">
        <v>438</v>
      </c>
      <c r="F198" s="10">
        <v>4213</v>
      </c>
      <c r="G198" s="10"/>
      <c r="H198" s="58"/>
      <c r="I198" s="8">
        <v>72</v>
      </c>
      <c r="J198" s="34">
        <v>172</v>
      </c>
      <c r="K198" s="34">
        <v>232</v>
      </c>
      <c r="L198" s="40">
        <v>400</v>
      </c>
      <c r="M198" s="41">
        <f t="shared" si="43"/>
        <v>18</v>
      </c>
      <c r="N198" s="41">
        <f t="shared" si="44"/>
        <v>43</v>
      </c>
      <c r="O198" s="41">
        <f t="shared" si="45"/>
        <v>58</v>
      </c>
      <c r="P198" s="15"/>
      <c r="Q198" s="15"/>
      <c r="R198" s="167"/>
      <c r="S198" s="15"/>
      <c r="T198" s="15"/>
      <c r="U198" s="4">
        <f t="shared" si="46"/>
        <v>400</v>
      </c>
    </row>
    <row r="199" spans="1:191" hidden="1">
      <c r="A199" s="52"/>
      <c r="B199" s="53"/>
      <c r="C199" s="56"/>
      <c r="D199" s="57"/>
      <c r="E199" s="16" t="s">
        <v>439</v>
      </c>
      <c r="F199" s="10">
        <v>4214</v>
      </c>
      <c r="G199" s="10"/>
      <c r="H199" s="58"/>
      <c r="I199" s="8">
        <v>2484.8000000000002</v>
      </c>
      <c r="J199" s="34">
        <v>7038.1</v>
      </c>
      <c r="K199" s="34">
        <v>9563.6</v>
      </c>
      <c r="L199" s="40">
        <v>17146.3</v>
      </c>
      <c r="M199" s="41">
        <f t="shared" si="43"/>
        <v>14.5</v>
      </c>
      <c r="N199" s="41">
        <f t="shared" si="44"/>
        <v>41</v>
      </c>
      <c r="O199" s="41">
        <f t="shared" si="45"/>
        <v>55.8</v>
      </c>
      <c r="P199" s="15"/>
      <c r="Q199" s="15"/>
      <c r="R199" s="167"/>
      <c r="S199" s="15"/>
      <c r="T199" s="15"/>
      <c r="U199" s="4">
        <f t="shared" si="46"/>
        <v>17146.3</v>
      </c>
    </row>
    <row r="200" spans="1:191" hidden="1">
      <c r="A200" s="52"/>
      <c r="B200" s="53"/>
      <c r="C200" s="56"/>
      <c r="D200" s="57"/>
      <c r="E200" s="9" t="s">
        <v>440</v>
      </c>
      <c r="F200" s="10" t="s">
        <v>415</v>
      </c>
      <c r="G200" s="10"/>
      <c r="H200" s="58"/>
      <c r="I200" s="8">
        <v>200</v>
      </c>
      <c r="J200" s="34">
        <v>200</v>
      </c>
      <c r="K200" s="34">
        <v>200</v>
      </c>
      <c r="L200" s="40">
        <v>200</v>
      </c>
      <c r="M200" s="41">
        <f t="shared" si="43"/>
        <v>100</v>
      </c>
      <c r="N200" s="41">
        <f t="shared" si="44"/>
        <v>100</v>
      </c>
      <c r="O200" s="41">
        <f t="shared" si="45"/>
        <v>100</v>
      </c>
      <c r="P200" s="15"/>
      <c r="Q200" s="15"/>
      <c r="R200" s="167"/>
      <c r="S200" s="15"/>
      <c r="T200" s="15"/>
      <c r="U200" s="4"/>
    </row>
    <row r="201" spans="1:191" hidden="1">
      <c r="A201" s="52"/>
      <c r="B201" s="53"/>
      <c r="C201" s="56"/>
      <c r="D201" s="57"/>
      <c r="E201" s="16" t="s">
        <v>443</v>
      </c>
      <c r="F201" s="10">
        <v>4221</v>
      </c>
      <c r="G201" s="10"/>
      <c r="H201" s="58"/>
      <c r="I201" s="8">
        <v>1200</v>
      </c>
      <c r="J201" s="34">
        <v>3120</v>
      </c>
      <c r="K201" s="34">
        <v>7560</v>
      </c>
      <c r="L201" s="40">
        <v>12000</v>
      </c>
      <c r="M201" s="41">
        <f t="shared" si="43"/>
        <v>10</v>
      </c>
      <c r="N201" s="41">
        <f t="shared" si="44"/>
        <v>26</v>
      </c>
      <c r="O201" s="41">
        <f t="shared" si="45"/>
        <v>63</v>
      </c>
      <c r="P201" s="15"/>
      <c r="Q201" s="15"/>
      <c r="R201" s="167"/>
      <c r="S201" s="15"/>
      <c r="T201" s="15"/>
      <c r="U201" s="4">
        <f>SUM(L201-T201)</f>
        <v>12000</v>
      </c>
    </row>
    <row r="202" spans="1:191" hidden="1">
      <c r="A202" s="52"/>
      <c r="B202" s="53"/>
      <c r="C202" s="56"/>
      <c r="D202" s="57"/>
      <c r="E202" s="16" t="s">
        <v>457</v>
      </c>
      <c r="F202" s="10" t="s">
        <v>404</v>
      </c>
      <c r="G202" s="10"/>
      <c r="H202" s="58"/>
      <c r="I202" s="8">
        <v>229</v>
      </c>
      <c r="J202" s="34">
        <v>704</v>
      </c>
      <c r="K202" s="34">
        <v>942</v>
      </c>
      <c r="L202" s="40">
        <v>1179</v>
      </c>
      <c r="M202" s="41">
        <f>ROUND(I202/L202*100,1)</f>
        <v>19.399999999999999</v>
      </c>
      <c r="N202" s="41">
        <f>ROUND(J202/L202*100,1)</f>
        <v>59.7</v>
      </c>
      <c r="O202" s="41">
        <f>ROUND(K202/L202*100,1)</f>
        <v>79.900000000000006</v>
      </c>
      <c r="P202" s="15"/>
      <c r="Q202" s="15"/>
      <c r="R202" s="167"/>
      <c r="S202" s="15"/>
      <c r="T202" s="15"/>
      <c r="U202" s="4"/>
    </row>
    <row r="203" spans="1:191" ht="17.25" hidden="1" customHeight="1">
      <c r="A203" s="52"/>
      <c r="B203" s="53"/>
      <c r="C203" s="56"/>
      <c r="D203" s="57"/>
      <c r="E203" s="16" t="s">
        <v>459</v>
      </c>
      <c r="F203" s="10">
        <v>4234</v>
      </c>
      <c r="G203" s="10"/>
      <c r="H203" s="58"/>
      <c r="I203" s="8">
        <v>356.6</v>
      </c>
      <c r="J203" s="34">
        <v>851.8</v>
      </c>
      <c r="K203" s="34">
        <v>1347.1</v>
      </c>
      <c r="L203" s="40">
        <v>1981</v>
      </c>
      <c r="M203" s="41">
        <f t="shared" ref="M203:M234" si="47">ROUND(I203/L203*100,1)</f>
        <v>18</v>
      </c>
      <c r="N203" s="41">
        <f t="shared" ref="N203:N234" si="48">ROUND(J203/L203*100,1)</f>
        <v>43</v>
      </c>
      <c r="O203" s="41">
        <f t="shared" ref="O203:O234" si="49">ROUND(K203/L203*100,1)</f>
        <v>68</v>
      </c>
      <c r="P203" s="15"/>
      <c r="Q203" s="15"/>
      <c r="R203" s="167"/>
      <c r="S203" s="15"/>
      <c r="T203" s="15"/>
      <c r="U203" s="4">
        <f>SUM(L203-T203)</f>
        <v>1981</v>
      </c>
    </row>
    <row r="204" spans="1:191" hidden="1">
      <c r="A204" s="52"/>
      <c r="B204" s="53"/>
      <c r="C204" s="56"/>
      <c r="D204" s="57"/>
      <c r="E204" s="16" t="s">
        <v>512</v>
      </c>
      <c r="F204" s="10">
        <v>4237</v>
      </c>
      <c r="G204" s="10"/>
      <c r="H204" s="58"/>
      <c r="I204" s="8">
        <v>720</v>
      </c>
      <c r="J204" s="34">
        <v>1720</v>
      </c>
      <c r="K204" s="34">
        <v>2720</v>
      </c>
      <c r="L204" s="40">
        <v>4000</v>
      </c>
      <c r="M204" s="41">
        <f t="shared" si="47"/>
        <v>18</v>
      </c>
      <c r="N204" s="41">
        <f t="shared" si="48"/>
        <v>43</v>
      </c>
      <c r="O204" s="41">
        <f t="shared" si="49"/>
        <v>68</v>
      </c>
      <c r="P204" s="15"/>
      <c r="Q204" s="15"/>
      <c r="R204" s="167"/>
      <c r="S204" s="15"/>
      <c r="T204" s="15"/>
      <c r="U204" s="4">
        <f>SUM(L204-T204)</f>
        <v>4000</v>
      </c>
    </row>
    <row r="205" spans="1:191" hidden="1">
      <c r="A205" s="52"/>
      <c r="B205" s="53"/>
      <c r="C205" s="56"/>
      <c r="D205" s="57"/>
      <c r="E205" s="16" t="s">
        <v>514</v>
      </c>
      <c r="F205" s="10" t="s">
        <v>410</v>
      </c>
      <c r="G205" s="10"/>
      <c r="H205" s="58"/>
      <c r="I205" s="8">
        <v>250</v>
      </c>
      <c r="J205" s="34">
        <v>250</v>
      </c>
      <c r="K205" s="34">
        <v>500</v>
      </c>
      <c r="L205" s="40">
        <v>500</v>
      </c>
      <c r="M205" s="41">
        <f t="shared" si="47"/>
        <v>50</v>
      </c>
      <c r="N205" s="41">
        <f t="shared" si="48"/>
        <v>50</v>
      </c>
      <c r="O205" s="41">
        <f t="shared" si="49"/>
        <v>100</v>
      </c>
      <c r="P205" s="15"/>
      <c r="Q205" s="15"/>
      <c r="R205" s="167"/>
      <c r="S205" s="15"/>
      <c r="T205" s="15"/>
      <c r="U205" s="4"/>
    </row>
    <row r="206" spans="1:191" ht="27" hidden="1" customHeight="1">
      <c r="A206" s="52"/>
      <c r="B206" s="53"/>
      <c r="C206" s="56"/>
      <c r="D206" s="57"/>
      <c r="E206" s="16" t="s">
        <v>516</v>
      </c>
      <c r="F206" s="10">
        <v>4252</v>
      </c>
      <c r="G206" s="10"/>
      <c r="H206" s="58"/>
      <c r="I206" s="8">
        <v>600.1</v>
      </c>
      <c r="J206" s="34">
        <v>1694.3999999999999</v>
      </c>
      <c r="K206" s="34">
        <v>2647.5</v>
      </c>
      <c r="L206" s="40">
        <v>3530</v>
      </c>
      <c r="M206" s="41">
        <f t="shared" si="47"/>
        <v>17</v>
      </c>
      <c r="N206" s="41">
        <f t="shared" si="48"/>
        <v>48</v>
      </c>
      <c r="O206" s="41">
        <f t="shared" si="49"/>
        <v>75</v>
      </c>
      <c r="P206" s="15"/>
      <c r="Q206" s="15"/>
      <c r="R206" s="167"/>
      <c r="S206" s="15"/>
      <c r="T206" s="15"/>
      <c r="U206" s="4">
        <f>SUM(L206-T206)</f>
        <v>3530</v>
      </c>
    </row>
    <row r="207" spans="1:191" ht="17.25" hidden="1" customHeight="1">
      <c r="A207" s="52"/>
      <c r="B207" s="53"/>
      <c r="C207" s="56"/>
      <c r="D207" s="57"/>
      <c r="E207" s="16" t="s">
        <v>517</v>
      </c>
      <c r="F207" s="10">
        <v>4261</v>
      </c>
      <c r="G207" s="10"/>
      <c r="H207" s="58"/>
      <c r="I207" s="8">
        <v>507.7</v>
      </c>
      <c r="J207" s="34">
        <v>1194.5</v>
      </c>
      <c r="K207" s="34">
        <v>1925.6000000000001</v>
      </c>
      <c r="L207" s="40">
        <v>2800</v>
      </c>
      <c r="M207" s="41">
        <f t="shared" si="47"/>
        <v>18.100000000000001</v>
      </c>
      <c r="N207" s="41">
        <f t="shared" si="48"/>
        <v>42.7</v>
      </c>
      <c r="O207" s="41">
        <f t="shared" si="49"/>
        <v>68.8</v>
      </c>
      <c r="P207" s="15"/>
      <c r="Q207" s="15"/>
      <c r="R207" s="167"/>
      <c r="S207" s="15"/>
      <c r="T207" s="15"/>
      <c r="U207" s="4">
        <f>SUM(L207-T207)</f>
        <v>2800</v>
      </c>
    </row>
    <row r="208" spans="1:191" hidden="1">
      <c r="A208" s="52"/>
      <c r="B208" s="53"/>
      <c r="C208" s="56"/>
      <c r="D208" s="57"/>
      <c r="E208" s="16" t="s">
        <v>519</v>
      </c>
      <c r="F208" s="10">
        <v>4264</v>
      </c>
      <c r="G208" s="10"/>
      <c r="H208" s="58"/>
      <c r="I208" s="8">
        <v>997.5</v>
      </c>
      <c r="J208" s="34">
        <v>1995</v>
      </c>
      <c r="K208" s="34">
        <v>2992.5</v>
      </c>
      <c r="L208" s="40">
        <v>3990</v>
      </c>
      <c r="M208" s="41">
        <f t="shared" si="47"/>
        <v>25</v>
      </c>
      <c r="N208" s="41">
        <f t="shared" si="48"/>
        <v>50</v>
      </c>
      <c r="O208" s="41">
        <f t="shared" si="49"/>
        <v>75</v>
      </c>
      <c r="P208" s="15"/>
      <c r="Q208" s="15"/>
      <c r="R208" s="167"/>
      <c r="S208" s="15"/>
      <c r="T208" s="15"/>
      <c r="U208" s="4"/>
    </row>
    <row r="209" spans="1:191" ht="15.75" hidden="1" customHeight="1">
      <c r="A209" s="52"/>
      <c r="B209" s="53"/>
      <c r="C209" s="56"/>
      <c r="D209" s="57"/>
      <c r="E209" s="16" t="s">
        <v>521</v>
      </c>
      <c r="F209" s="10">
        <v>4267</v>
      </c>
      <c r="G209" s="10"/>
      <c r="H209" s="58"/>
      <c r="I209" s="8">
        <v>442.8</v>
      </c>
      <c r="J209" s="34">
        <v>1057.8</v>
      </c>
      <c r="K209" s="34">
        <v>1672.8000000000002</v>
      </c>
      <c r="L209" s="40">
        <v>2460</v>
      </c>
      <c r="M209" s="41">
        <f t="shared" si="47"/>
        <v>18</v>
      </c>
      <c r="N209" s="41">
        <f t="shared" si="48"/>
        <v>43</v>
      </c>
      <c r="O209" s="41">
        <f t="shared" si="49"/>
        <v>68</v>
      </c>
      <c r="P209" s="15"/>
      <c r="Q209" s="15"/>
      <c r="R209" s="167"/>
      <c r="S209" s="15"/>
      <c r="T209" s="15"/>
      <c r="U209" s="4">
        <f>SUM(L209-T209)</f>
        <v>2460</v>
      </c>
    </row>
    <row r="210" spans="1:191" ht="15.75" hidden="1" customHeight="1">
      <c r="A210" s="52"/>
      <c r="B210" s="53"/>
      <c r="C210" s="56"/>
      <c r="D210" s="57"/>
      <c r="E210" s="16" t="s">
        <v>553</v>
      </c>
      <c r="F210" s="10">
        <v>4823</v>
      </c>
      <c r="G210" s="10"/>
      <c r="H210" s="58"/>
      <c r="I210" s="8">
        <v>110</v>
      </c>
      <c r="J210" s="34">
        <v>110</v>
      </c>
      <c r="K210" s="34">
        <v>110</v>
      </c>
      <c r="L210" s="40">
        <v>110</v>
      </c>
      <c r="M210" s="41">
        <f t="shared" si="47"/>
        <v>100</v>
      </c>
      <c r="N210" s="41">
        <f t="shared" si="48"/>
        <v>100</v>
      </c>
      <c r="O210" s="41">
        <f t="shared" si="49"/>
        <v>100</v>
      </c>
      <c r="P210" s="15"/>
      <c r="Q210" s="15"/>
      <c r="R210" s="167"/>
      <c r="S210" s="15"/>
      <c r="T210" s="15"/>
      <c r="U210" s="4"/>
    </row>
    <row r="211" spans="1:191" hidden="1">
      <c r="A211" s="52"/>
      <c r="B211" s="53"/>
      <c r="C211" s="56"/>
      <c r="D211" s="57"/>
      <c r="E211" s="16" t="s">
        <v>554</v>
      </c>
      <c r="F211" s="10">
        <v>4861</v>
      </c>
      <c r="G211" s="10"/>
      <c r="H211" s="58"/>
      <c r="I211" s="8">
        <v>3000</v>
      </c>
      <c r="J211" s="34">
        <v>8000</v>
      </c>
      <c r="K211" s="34">
        <v>15000</v>
      </c>
      <c r="L211" s="40">
        <v>25000</v>
      </c>
      <c r="M211" s="41">
        <f t="shared" si="47"/>
        <v>12</v>
      </c>
      <c r="N211" s="41">
        <f t="shared" si="48"/>
        <v>32</v>
      </c>
      <c r="O211" s="41">
        <f t="shared" si="49"/>
        <v>60</v>
      </c>
      <c r="P211" s="15"/>
      <c r="Q211" s="15"/>
      <c r="R211" s="167"/>
      <c r="S211" s="15"/>
      <c r="T211" s="15"/>
      <c r="U211" s="4">
        <f t="shared" ref="U211:U217" si="50">SUM(L211-T211)</f>
        <v>25000</v>
      </c>
    </row>
    <row r="212" spans="1:191" hidden="1">
      <c r="A212" s="52"/>
      <c r="B212" s="53"/>
      <c r="C212" s="56"/>
      <c r="D212" s="57"/>
      <c r="E212" s="16" t="s">
        <v>560</v>
      </c>
      <c r="F212" s="10">
        <v>5122</v>
      </c>
      <c r="G212" s="10"/>
      <c r="H212" s="58"/>
      <c r="I212" s="8">
        <v>900</v>
      </c>
      <c r="J212" s="34">
        <v>2500</v>
      </c>
      <c r="K212" s="34">
        <v>3750</v>
      </c>
      <c r="L212" s="40">
        <v>5000</v>
      </c>
      <c r="M212" s="41">
        <f t="shared" si="47"/>
        <v>18</v>
      </c>
      <c r="N212" s="41">
        <f t="shared" si="48"/>
        <v>50</v>
      </c>
      <c r="O212" s="41">
        <f t="shared" si="49"/>
        <v>75</v>
      </c>
      <c r="P212" s="15"/>
      <c r="Q212" s="15"/>
      <c r="R212" s="167"/>
      <c r="S212" s="15"/>
      <c r="T212" s="15"/>
      <c r="U212" s="4">
        <f t="shared" si="50"/>
        <v>5000</v>
      </c>
    </row>
    <row r="213" spans="1:191" ht="18.75" customHeight="1">
      <c r="A213" s="195"/>
      <c r="B213" s="196"/>
      <c r="C213" s="200"/>
      <c r="D213" s="201"/>
      <c r="E213" s="80" t="s">
        <v>159</v>
      </c>
      <c r="F213" s="123" t="s">
        <v>398</v>
      </c>
      <c r="G213" s="123"/>
      <c r="H213" s="10" t="s">
        <v>394</v>
      </c>
      <c r="I213" s="206">
        <f>SUM(I214:I233)</f>
        <v>43262.7</v>
      </c>
      <c r="J213" s="206">
        <f>SUM(J214:J233)</f>
        <v>98911.7</v>
      </c>
      <c r="K213" s="206">
        <f>SUM(K214:K233)</f>
        <v>157575.29999999999</v>
      </c>
      <c r="L213" s="207">
        <f>SUM(L214:L233)</f>
        <v>231346.3</v>
      </c>
      <c r="M213" s="59">
        <f t="shared" si="47"/>
        <v>18.7</v>
      </c>
      <c r="N213" s="59">
        <f t="shared" si="48"/>
        <v>42.8</v>
      </c>
      <c r="O213" s="59">
        <f t="shared" si="49"/>
        <v>68.099999999999994</v>
      </c>
      <c r="P213" s="15"/>
      <c r="Q213" s="15"/>
      <c r="R213" s="167"/>
      <c r="S213" s="15"/>
      <c r="T213" s="15"/>
      <c r="U213" s="4">
        <f t="shared" si="50"/>
        <v>231346.3</v>
      </c>
      <c r="W213" s="43" t="s">
        <v>394</v>
      </c>
      <c r="Z213" s="43">
        <v>1</v>
      </c>
      <c r="AA213" s="209"/>
      <c r="AB213" s="209"/>
      <c r="AC213" s="209"/>
      <c r="AD213" s="209"/>
      <c r="AE213" s="209"/>
      <c r="AF213" s="209"/>
      <c r="AG213" s="209"/>
      <c r="AH213" s="209"/>
      <c r="AI213" s="209"/>
      <c r="AJ213" s="209"/>
      <c r="AK213" s="209"/>
      <c r="AL213" s="209"/>
      <c r="AM213" s="209"/>
      <c r="AN213" s="209"/>
      <c r="AO213" s="209"/>
      <c r="AP213" s="209"/>
      <c r="AQ213" s="209"/>
      <c r="AR213" s="209"/>
      <c r="AS213" s="209"/>
      <c r="AT213" s="209"/>
      <c r="AU213" s="209"/>
      <c r="AV213" s="209"/>
      <c r="AW213" s="209"/>
      <c r="AX213" s="209"/>
      <c r="AY213" s="209"/>
      <c r="AZ213" s="209"/>
      <c r="BA213" s="209"/>
      <c r="BB213" s="209"/>
      <c r="BC213" s="209"/>
      <c r="BD213" s="209"/>
      <c r="BE213" s="209"/>
      <c r="BF213" s="209"/>
      <c r="BG213" s="209"/>
      <c r="BH213" s="209"/>
      <c r="BI213" s="209"/>
      <c r="BJ213" s="209"/>
      <c r="BK213" s="209"/>
      <c r="BL213" s="209"/>
      <c r="BM213" s="209"/>
      <c r="BN213" s="209"/>
      <c r="BO213" s="209"/>
      <c r="BP213" s="209"/>
      <c r="BQ213" s="209"/>
      <c r="BR213" s="209"/>
      <c r="BS213" s="209"/>
      <c r="BT213" s="209"/>
      <c r="BU213" s="209"/>
      <c r="BV213" s="209"/>
      <c r="BW213" s="209"/>
      <c r="BX213" s="209"/>
      <c r="BY213" s="209"/>
      <c r="BZ213" s="209"/>
      <c r="CA213" s="209"/>
      <c r="CB213" s="209"/>
      <c r="CC213" s="209"/>
      <c r="CD213" s="209"/>
      <c r="CE213" s="209"/>
      <c r="CF213" s="209"/>
      <c r="CG213" s="209"/>
      <c r="CH213" s="209"/>
      <c r="CI213" s="209"/>
      <c r="CJ213" s="209"/>
      <c r="CK213" s="209"/>
      <c r="CL213" s="209"/>
      <c r="CM213" s="209"/>
      <c r="CN213" s="209"/>
      <c r="CO213" s="209"/>
      <c r="CP213" s="209"/>
      <c r="CQ213" s="209"/>
      <c r="CR213" s="209"/>
      <c r="CS213" s="209"/>
      <c r="CT213" s="209"/>
      <c r="CU213" s="209"/>
      <c r="CV213" s="209"/>
      <c r="CW213" s="209"/>
      <c r="CX213" s="209"/>
      <c r="CY213" s="209"/>
      <c r="CZ213" s="209"/>
      <c r="DA213" s="209"/>
      <c r="DB213" s="209"/>
      <c r="DC213" s="209"/>
      <c r="DD213" s="209"/>
      <c r="DE213" s="209"/>
      <c r="DF213" s="209"/>
      <c r="DG213" s="209"/>
      <c r="DH213" s="209"/>
      <c r="DI213" s="209"/>
      <c r="DJ213" s="209"/>
      <c r="DK213" s="209"/>
      <c r="DL213" s="209"/>
      <c r="DM213" s="209"/>
      <c r="DN213" s="209"/>
      <c r="DO213" s="209"/>
      <c r="DP213" s="209"/>
      <c r="DQ213" s="209"/>
      <c r="DR213" s="209"/>
      <c r="DS213" s="209"/>
      <c r="DT213" s="209"/>
      <c r="DU213" s="209"/>
      <c r="DV213" s="209"/>
      <c r="DW213" s="209"/>
      <c r="DX213" s="209"/>
      <c r="DY213" s="209"/>
      <c r="DZ213" s="209"/>
      <c r="EA213" s="209"/>
      <c r="EB213" s="209"/>
      <c r="EC213" s="209"/>
      <c r="ED213" s="209"/>
      <c r="EE213" s="209"/>
      <c r="EF213" s="209"/>
      <c r="EG213" s="209"/>
      <c r="EH213" s="209"/>
      <c r="EI213" s="209"/>
      <c r="EJ213" s="209"/>
      <c r="EK213" s="209"/>
      <c r="EL213" s="209"/>
      <c r="EM213" s="209"/>
      <c r="EN213" s="209"/>
      <c r="EO213" s="209"/>
      <c r="EP213" s="209"/>
      <c r="EQ213" s="209"/>
      <c r="ER213" s="209"/>
      <c r="ES213" s="209"/>
      <c r="ET213" s="209"/>
      <c r="EU213" s="209"/>
      <c r="EV213" s="209"/>
      <c r="EW213" s="209"/>
      <c r="EX213" s="209"/>
      <c r="EY213" s="209"/>
      <c r="EZ213" s="209"/>
      <c r="FA213" s="209"/>
      <c r="FB213" s="209"/>
      <c r="FC213" s="209"/>
      <c r="FD213" s="209"/>
      <c r="FE213" s="209"/>
      <c r="FF213" s="209"/>
      <c r="FG213" s="209"/>
      <c r="FH213" s="209"/>
      <c r="FI213" s="209"/>
      <c r="FJ213" s="209"/>
      <c r="FK213" s="209"/>
      <c r="FL213" s="209"/>
      <c r="FM213" s="209"/>
      <c r="FN213" s="209"/>
      <c r="FO213" s="209"/>
      <c r="FP213" s="209"/>
      <c r="FQ213" s="209"/>
      <c r="FR213" s="209"/>
      <c r="FS213" s="209"/>
      <c r="FT213" s="209"/>
      <c r="FU213" s="209"/>
      <c r="FV213" s="209"/>
      <c r="FW213" s="209"/>
      <c r="FX213" s="209"/>
      <c r="FY213" s="209"/>
      <c r="FZ213" s="209"/>
      <c r="GA213" s="209"/>
      <c r="GB213" s="209"/>
      <c r="GC213" s="209"/>
      <c r="GD213" s="209"/>
      <c r="GE213" s="209"/>
      <c r="GF213" s="209"/>
      <c r="GG213" s="209"/>
      <c r="GH213" s="209"/>
      <c r="GI213" s="209"/>
    </row>
    <row r="214" spans="1:191" ht="27" hidden="1" customHeight="1">
      <c r="A214" s="52"/>
      <c r="B214" s="53"/>
      <c r="C214" s="56"/>
      <c r="D214" s="57"/>
      <c r="E214" s="16" t="s">
        <v>431</v>
      </c>
      <c r="F214" s="10">
        <v>4111</v>
      </c>
      <c r="G214" s="10"/>
      <c r="H214" s="10"/>
      <c r="I214" s="8">
        <v>30000</v>
      </c>
      <c r="J214" s="34">
        <v>75000</v>
      </c>
      <c r="K214" s="34">
        <v>120000</v>
      </c>
      <c r="L214" s="40">
        <v>181912.2</v>
      </c>
      <c r="M214" s="41">
        <f t="shared" si="47"/>
        <v>16.5</v>
      </c>
      <c r="N214" s="41">
        <f t="shared" si="48"/>
        <v>41.2</v>
      </c>
      <c r="O214" s="41">
        <f t="shared" si="49"/>
        <v>66</v>
      </c>
      <c r="P214" s="15"/>
      <c r="Q214" s="15"/>
      <c r="R214" s="167"/>
      <c r="S214" s="15"/>
      <c r="T214" s="15"/>
      <c r="U214" s="4">
        <f t="shared" si="50"/>
        <v>181912.2</v>
      </c>
    </row>
    <row r="215" spans="1:191" ht="27" hidden="1" customHeight="1">
      <c r="A215" s="52"/>
      <c r="B215" s="53"/>
      <c r="C215" s="56"/>
      <c r="D215" s="57"/>
      <c r="E215" s="16" t="s">
        <v>432</v>
      </c>
      <c r="F215" s="10">
        <v>4112</v>
      </c>
      <c r="G215" s="10"/>
      <c r="H215" s="10"/>
      <c r="I215" s="8">
        <v>500</v>
      </c>
      <c r="J215" s="34">
        <v>4000</v>
      </c>
      <c r="K215" s="34">
        <v>7500</v>
      </c>
      <c r="L215" s="40">
        <v>14824.4</v>
      </c>
      <c r="M215" s="41">
        <f t="shared" si="47"/>
        <v>3.4</v>
      </c>
      <c r="N215" s="41">
        <f t="shared" si="48"/>
        <v>27</v>
      </c>
      <c r="O215" s="41">
        <f t="shared" si="49"/>
        <v>50.6</v>
      </c>
      <c r="P215" s="15"/>
      <c r="Q215" s="15"/>
      <c r="R215" s="167"/>
      <c r="S215" s="15"/>
      <c r="T215" s="15"/>
      <c r="U215" s="4">
        <f t="shared" si="50"/>
        <v>14824.4</v>
      </c>
    </row>
    <row r="216" spans="1:191" ht="27" hidden="1" customHeight="1">
      <c r="A216" s="52"/>
      <c r="B216" s="53"/>
      <c r="C216" s="56"/>
      <c r="D216" s="57"/>
      <c r="E216" s="16" t="s">
        <v>433</v>
      </c>
      <c r="F216" s="10">
        <v>4113</v>
      </c>
      <c r="G216" s="10"/>
      <c r="H216" s="10"/>
      <c r="I216" s="8">
        <v>4785.7</v>
      </c>
      <c r="J216" s="34">
        <v>4785.7</v>
      </c>
      <c r="K216" s="34">
        <v>9571.2999999999993</v>
      </c>
      <c r="L216" s="40">
        <v>9571.2999999999993</v>
      </c>
      <c r="M216" s="41">
        <f t="shared" si="47"/>
        <v>50</v>
      </c>
      <c r="N216" s="41">
        <f t="shared" si="48"/>
        <v>50</v>
      </c>
      <c r="O216" s="41">
        <f t="shared" si="49"/>
        <v>100</v>
      </c>
      <c r="P216" s="15"/>
      <c r="Q216" s="15"/>
      <c r="R216" s="167"/>
      <c r="S216" s="15"/>
      <c r="T216" s="15"/>
      <c r="U216" s="4">
        <f t="shared" si="50"/>
        <v>9571.2999999999993</v>
      </c>
    </row>
    <row r="217" spans="1:191" hidden="1">
      <c r="A217" s="52"/>
      <c r="B217" s="53"/>
      <c r="C217" s="56"/>
      <c r="D217" s="57"/>
      <c r="E217" s="9" t="s">
        <v>439</v>
      </c>
      <c r="F217" s="10">
        <v>4214</v>
      </c>
      <c r="G217" s="10"/>
      <c r="H217" s="10"/>
      <c r="I217" s="8">
        <v>920</v>
      </c>
      <c r="J217" s="34">
        <v>1840</v>
      </c>
      <c r="K217" s="34">
        <v>2760</v>
      </c>
      <c r="L217" s="40">
        <v>3686.4000000000005</v>
      </c>
      <c r="M217" s="41">
        <f t="shared" si="47"/>
        <v>25</v>
      </c>
      <c r="N217" s="41">
        <f t="shared" si="48"/>
        <v>49.9</v>
      </c>
      <c r="O217" s="41">
        <f t="shared" si="49"/>
        <v>74.900000000000006</v>
      </c>
      <c r="P217" s="15"/>
      <c r="Q217" s="15"/>
      <c r="R217" s="167"/>
      <c r="S217" s="15"/>
      <c r="T217" s="15"/>
      <c r="U217" s="4">
        <f t="shared" si="50"/>
        <v>3686.4000000000005</v>
      </c>
    </row>
    <row r="218" spans="1:191" hidden="1">
      <c r="A218" s="52"/>
      <c r="B218" s="53"/>
      <c r="C218" s="56"/>
      <c r="D218" s="57"/>
      <c r="E218" s="9" t="s">
        <v>440</v>
      </c>
      <c r="F218" s="10" t="s">
        <v>415</v>
      </c>
      <c r="G218" s="10"/>
      <c r="H218" s="10"/>
      <c r="I218" s="8">
        <v>100</v>
      </c>
      <c r="J218" s="34">
        <v>100</v>
      </c>
      <c r="K218" s="34">
        <v>100</v>
      </c>
      <c r="L218" s="40">
        <v>100</v>
      </c>
      <c r="M218" s="41">
        <f t="shared" si="47"/>
        <v>100</v>
      </c>
      <c r="N218" s="41">
        <f t="shared" si="48"/>
        <v>100</v>
      </c>
      <c r="O218" s="41">
        <f t="shared" si="49"/>
        <v>100</v>
      </c>
      <c r="P218" s="15"/>
      <c r="Q218" s="15"/>
      <c r="R218" s="167"/>
      <c r="S218" s="15"/>
      <c r="T218" s="15"/>
      <c r="U218" s="4"/>
    </row>
    <row r="219" spans="1:191" hidden="1">
      <c r="A219" s="52"/>
      <c r="B219" s="53"/>
      <c r="C219" s="56"/>
      <c r="D219" s="57"/>
      <c r="E219" s="16" t="s">
        <v>443</v>
      </c>
      <c r="F219" s="10">
        <v>4221</v>
      </c>
      <c r="G219" s="10"/>
      <c r="H219" s="10"/>
      <c r="I219" s="8">
        <v>550</v>
      </c>
      <c r="J219" s="34">
        <v>1200</v>
      </c>
      <c r="K219" s="34">
        <v>1700</v>
      </c>
      <c r="L219" s="40">
        <v>2000</v>
      </c>
      <c r="M219" s="41">
        <f t="shared" si="47"/>
        <v>27.5</v>
      </c>
      <c r="N219" s="41">
        <f t="shared" si="48"/>
        <v>60</v>
      </c>
      <c r="O219" s="41">
        <f t="shared" si="49"/>
        <v>85</v>
      </c>
      <c r="P219" s="15"/>
      <c r="Q219" s="15"/>
      <c r="R219" s="167"/>
      <c r="S219" s="15"/>
      <c r="T219" s="15"/>
      <c r="U219" s="4">
        <f>SUM(L219-T219)</f>
        <v>2000</v>
      </c>
    </row>
    <row r="220" spans="1:191" hidden="1">
      <c r="A220" s="52"/>
      <c r="B220" s="53"/>
      <c r="C220" s="56"/>
      <c r="D220" s="57"/>
      <c r="E220" s="16" t="s">
        <v>444</v>
      </c>
      <c r="F220" s="10" t="s">
        <v>468</v>
      </c>
      <c r="G220" s="10"/>
      <c r="H220" s="10"/>
      <c r="I220" s="8">
        <v>600</v>
      </c>
      <c r="J220" s="34">
        <v>1080</v>
      </c>
      <c r="K220" s="34">
        <v>1080</v>
      </c>
      <c r="L220" s="40">
        <v>1080</v>
      </c>
      <c r="M220" s="41">
        <f t="shared" si="47"/>
        <v>55.6</v>
      </c>
      <c r="N220" s="41">
        <f t="shared" si="48"/>
        <v>100</v>
      </c>
      <c r="O220" s="41">
        <f t="shared" si="49"/>
        <v>100</v>
      </c>
      <c r="P220" s="15"/>
      <c r="Q220" s="15"/>
      <c r="R220" s="167"/>
      <c r="S220" s="15"/>
      <c r="T220" s="15"/>
      <c r="U220" s="4"/>
    </row>
    <row r="221" spans="1:191" hidden="1">
      <c r="A221" s="52"/>
      <c r="B221" s="53"/>
      <c r="C221" s="56"/>
      <c r="D221" s="57"/>
      <c r="E221" s="16" t="s">
        <v>456</v>
      </c>
      <c r="F221" s="10" t="s">
        <v>403</v>
      </c>
      <c r="G221" s="10"/>
      <c r="H221" s="10"/>
      <c r="I221" s="8"/>
      <c r="J221" s="34">
        <v>200</v>
      </c>
      <c r="K221" s="34">
        <v>200</v>
      </c>
      <c r="L221" s="40">
        <v>200</v>
      </c>
      <c r="M221" s="41">
        <f t="shared" si="47"/>
        <v>0</v>
      </c>
      <c r="N221" s="41">
        <f t="shared" si="48"/>
        <v>100</v>
      </c>
      <c r="O221" s="41">
        <f t="shared" si="49"/>
        <v>100</v>
      </c>
      <c r="P221" s="15"/>
      <c r="Q221" s="15"/>
      <c r="R221" s="167"/>
      <c r="S221" s="15"/>
      <c r="T221" s="15"/>
      <c r="U221" s="4"/>
    </row>
    <row r="222" spans="1:191" ht="17.25" hidden="1" customHeight="1">
      <c r="A222" s="52"/>
      <c r="B222" s="53"/>
      <c r="C222" s="56"/>
      <c r="D222" s="57"/>
      <c r="E222" s="16" t="s">
        <v>457</v>
      </c>
      <c r="F222" s="10">
        <v>4232</v>
      </c>
      <c r="G222" s="10"/>
      <c r="H222" s="10"/>
      <c r="I222" s="8">
        <v>343</v>
      </c>
      <c r="J222" s="34">
        <v>343</v>
      </c>
      <c r="K222" s="34">
        <v>343</v>
      </c>
      <c r="L222" s="40">
        <v>343</v>
      </c>
      <c r="M222" s="41">
        <f t="shared" si="47"/>
        <v>100</v>
      </c>
      <c r="N222" s="41">
        <f t="shared" si="48"/>
        <v>100</v>
      </c>
      <c r="O222" s="41">
        <f t="shared" si="49"/>
        <v>100</v>
      </c>
      <c r="P222" s="15"/>
      <c r="Q222" s="15"/>
      <c r="R222" s="167"/>
      <c r="S222" s="15"/>
      <c r="T222" s="15"/>
      <c r="U222" s="4"/>
    </row>
    <row r="223" spans="1:191" ht="17.25" hidden="1" customHeight="1">
      <c r="A223" s="52"/>
      <c r="B223" s="53"/>
      <c r="C223" s="56"/>
      <c r="D223" s="57"/>
      <c r="E223" s="16" t="s">
        <v>459</v>
      </c>
      <c r="F223" s="10">
        <v>4234</v>
      </c>
      <c r="G223" s="10"/>
      <c r="H223" s="10"/>
      <c r="I223" s="8">
        <v>250</v>
      </c>
      <c r="J223" s="34">
        <v>1000</v>
      </c>
      <c r="K223" s="34">
        <v>1200</v>
      </c>
      <c r="L223" s="40">
        <v>1450</v>
      </c>
      <c r="M223" s="41">
        <f t="shared" si="47"/>
        <v>17.2</v>
      </c>
      <c r="N223" s="41">
        <f t="shared" si="48"/>
        <v>69</v>
      </c>
      <c r="O223" s="41">
        <f t="shared" si="49"/>
        <v>82.8</v>
      </c>
      <c r="P223" s="15"/>
      <c r="Q223" s="15"/>
      <c r="R223" s="167"/>
      <c r="S223" s="15"/>
      <c r="T223" s="15"/>
      <c r="U223" s="4">
        <f>SUM(L223-T223)</f>
        <v>1450</v>
      </c>
    </row>
    <row r="224" spans="1:191" hidden="1">
      <c r="A224" s="52"/>
      <c r="B224" s="53"/>
      <c r="C224" s="56"/>
      <c r="D224" s="57"/>
      <c r="E224" s="16" t="s">
        <v>512</v>
      </c>
      <c r="F224" s="10">
        <v>4237</v>
      </c>
      <c r="G224" s="10"/>
      <c r="H224" s="10"/>
      <c r="I224" s="8">
        <v>800</v>
      </c>
      <c r="J224" s="34">
        <v>1500</v>
      </c>
      <c r="K224" s="34">
        <v>2000</v>
      </c>
      <c r="L224" s="40">
        <v>2000</v>
      </c>
      <c r="M224" s="41">
        <f t="shared" si="47"/>
        <v>40</v>
      </c>
      <c r="N224" s="41">
        <f t="shared" si="48"/>
        <v>75</v>
      </c>
      <c r="O224" s="41">
        <f t="shared" si="49"/>
        <v>100</v>
      </c>
      <c r="P224" s="15"/>
      <c r="Q224" s="15"/>
      <c r="R224" s="167"/>
      <c r="S224" s="15"/>
      <c r="T224" s="15"/>
      <c r="U224" s="4">
        <f>SUM(L224-T224)</f>
        <v>2000</v>
      </c>
    </row>
    <row r="225" spans="1:191" ht="17.25" hidden="1" customHeight="1">
      <c r="A225" s="52"/>
      <c r="B225" s="53"/>
      <c r="C225" s="56"/>
      <c r="D225" s="57"/>
      <c r="E225" s="16" t="s">
        <v>514</v>
      </c>
      <c r="F225" s="10">
        <v>4241</v>
      </c>
      <c r="G225" s="10"/>
      <c r="H225" s="10"/>
      <c r="I225" s="8"/>
      <c r="J225" s="34"/>
      <c r="K225" s="34">
        <v>9</v>
      </c>
      <c r="L225" s="40">
        <v>9</v>
      </c>
      <c r="M225" s="41">
        <f t="shared" si="47"/>
        <v>0</v>
      </c>
      <c r="N225" s="41">
        <f t="shared" si="48"/>
        <v>0</v>
      </c>
      <c r="O225" s="41">
        <f t="shared" si="49"/>
        <v>100</v>
      </c>
      <c r="P225" s="15"/>
      <c r="Q225" s="15"/>
      <c r="R225" s="167"/>
      <c r="S225" s="15"/>
      <c r="T225" s="15"/>
      <c r="U225" s="4">
        <f>SUM(L225-T225)</f>
        <v>9</v>
      </c>
    </row>
    <row r="226" spans="1:191" ht="27" hidden="1" customHeight="1">
      <c r="A226" s="52"/>
      <c r="B226" s="53"/>
      <c r="C226" s="56"/>
      <c r="D226" s="57"/>
      <c r="E226" s="16" t="s">
        <v>516</v>
      </c>
      <c r="F226" s="10">
        <v>4252</v>
      </c>
      <c r="G226" s="10"/>
      <c r="H226" s="10"/>
      <c r="I226" s="8">
        <v>500</v>
      </c>
      <c r="J226" s="34">
        <v>1000</v>
      </c>
      <c r="K226" s="34">
        <v>1300</v>
      </c>
      <c r="L226" s="40">
        <v>1630</v>
      </c>
      <c r="M226" s="41">
        <f t="shared" si="47"/>
        <v>30.7</v>
      </c>
      <c r="N226" s="41">
        <f t="shared" si="48"/>
        <v>61.3</v>
      </c>
      <c r="O226" s="41">
        <f t="shared" si="49"/>
        <v>79.8</v>
      </c>
      <c r="P226" s="15"/>
      <c r="Q226" s="15"/>
      <c r="R226" s="167"/>
      <c r="S226" s="15"/>
      <c r="T226" s="15"/>
      <c r="U226" s="4"/>
    </row>
    <row r="227" spans="1:191" ht="17.25" hidden="1" customHeight="1">
      <c r="A227" s="52"/>
      <c r="B227" s="53"/>
      <c r="C227" s="56"/>
      <c r="D227" s="57"/>
      <c r="E227" s="16" t="s">
        <v>517</v>
      </c>
      <c r="F227" s="10">
        <v>4261</v>
      </c>
      <c r="G227" s="10"/>
      <c r="H227" s="10"/>
      <c r="I227" s="8">
        <v>200</v>
      </c>
      <c r="J227" s="34">
        <v>400</v>
      </c>
      <c r="K227" s="34">
        <v>600</v>
      </c>
      <c r="L227" s="40">
        <v>689</v>
      </c>
      <c r="M227" s="41">
        <f t="shared" si="47"/>
        <v>29</v>
      </c>
      <c r="N227" s="41">
        <f t="shared" si="48"/>
        <v>58.1</v>
      </c>
      <c r="O227" s="41">
        <f t="shared" si="49"/>
        <v>87.1</v>
      </c>
      <c r="P227" s="15"/>
      <c r="Q227" s="15"/>
      <c r="R227" s="167"/>
      <c r="S227" s="15"/>
      <c r="T227" s="15"/>
      <c r="U227" s="4"/>
    </row>
    <row r="228" spans="1:191" hidden="1">
      <c r="A228" s="52"/>
      <c r="B228" s="53"/>
      <c r="C228" s="56"/>
      <c r="D228" s="57"/>
      <c r="E228" s="16" t="s">
        <v>519</v>
      </c>
      <c r="F228" s="10">
        <v>4264</v>
      </c>
      <c r="G228" s="10"/>
      <c r="H228" s="10"/>
      <c r="I228" s="8">
        <v>399</v>
      </c>
      <c r="J228" s="34">
        <v>798</v>
      </c>
      <c r="K228" s="34">
        <v>1197</v>
      </c>
      <c r="L228" s="40">
        <v>1615</v>
      </c>
      <c r="M228" s="41">
        <f t="shared" si="47"/>
        <v>24.7</v>
      </c>
      <c r="N228" s="41">
        <f t="shared" si="48"/>
        <v>49.4</v>
      </c>
      <c r="O228" s="41">
        <f t="shared" si="49"/>
        <v>74.099999999999994</v>
      </c>
      <c r="P228" s="15"/>
      <c r="Q228" s="15"/>
      <c r="R228" s="167"/>
      <c r="S228" s="15"/>
      <c r="T228" s="15"/>
      <c r="U228" s="4"/>
    </row>
    <row r="229" spans="1:191" ht="26.25" hidden="1" customHeight="1">
      <c r="A229" s="52"/>
      <c r="B229" s="53"/>
      <c r="C229" s="56"/>
      <c r="D229" s="57"/>
      <c r="E229" s="16" t="s">
        <v>170</v>
      </c>
      <c r="F229" s="10">
        <v>4267</v>
      </c>
      <c r="G229" s="10"/>
      <c r="H229" s="10"/>
      <c r="I229" s="8">
        <v>50</v>
      </c>
      <c r="J229" s="34">
        <v>100</v>
      </c>
      <c r="K229" s="34">
        <v>150</v>
      </c>
      <c r="L229" s="40">
        <v>171</v>
      </c>
      <c r="M229" s="41">
        <f t="shared" si="47"/>
        <v>29.2</v>
      </c>
      <c r="N229" s="41">
        <f t="shared" si="48"/>
        <v>58.5</v>
      </c>
      <c r="O229" s="41">
        <f t="shared" si="49"/>
        <v>87.7</v>
      </c>
      <c r="P229" s="15"/>
      <c r="Q229" s="15"/>
      <c r="R229" s="167"/>
      <c r="S229" s="15"/>
      <c r="T229" s="15"/>
      <c r="U229" s="4"/>
    </row>
    <row r="230" spans="1:191" ht="17.25" hidden="1" customHeight="1">
      <c r="A230" s="52"/>
      <c r="B230" s="53"/>
      <c r="C230" s="56"/>
      <c r="D230" s="57"/>
      <c r="E230" s="16" t="s">
        <v>522</v>
      </c>
      <c r="F230" s="10">
        <v>4269</v>
      </c>
      <c r="G230" s="10"/>
      <c r="H230" s="10"/>
      <c r="I230" s="8">
        <v>700</v>
      </c>
      <c r="J230" s="34">
        <v>1500</v>
      </c>
      <c r="K230" s="34">
        <v>1800</v>
      </c>
      <c r="L230" s="40">
        <v>2000</v>
      </c>
      <c r="M230" s="41">
        <f t="shared" si="47"/>
        <v>35</v>
      </c>
      <c r="N230" s="41">
        <f t="shared" si="48"/>
        <v>75</v>
      </c>
      <c r="O230" s="41">
        <f t="shared" si="49"/>
        <v>90</v>
      </c>
      <c r="P230" s="15"/>
      <c r="Q230" s="15"/>
      <c r="R230" s="167"/>
      <c r="S230" s="15"/>
      <c r="T230" s="15"/>
      <c r="U230" s="4">
        <f t="shared" ref="U230:U237" si="51">SUM(L230-T230)</f>
        <v>2000</v>
      </c>
    </row>
    <row r="231" spans="1:191" hidden="1">
      <c r="A231" s="52"/>
      <c r="B231" s="53"/>
      <c r="C231" s="56"/>
      <c r="D231" s="57"/>
      <c r="E231" s="16" t="s">
        <v>553</v>
      </c>
      <c r="F231" s="10">
        <v>4823</v>
      </c>
      <c r="G231" s="10"/>
      <c r="H231" s="10"/>
      <c r="I231" s="8">
        <v>65</v>
      </c>
      <c r="J231" s="8">
        <v>65</v>
      </c>
      <c r="K231" s="8">
        <v>65</v>
      </c>
      <c r="L231" s="40">
        <v>65</v>
      </c>
      <c r="M231" s="41">
        <f t="shared" si="47"/>
        <v>100</v>
      </c>
      <c r="N231" s="41">
        <f t="shared" si="48"/>
        <v>100</v>
      </c>
      <c r="O231" s="41">
        <f t="shared" si="49"/>
        <v>100</v>
      </c>
      <c r="P231" s="15"/>
      <c r="Q231" s="15"/>
      <c r="R231" s="167"/>
      <c r="S231" s="15"/>
      <c r="T231" s="15"/>
      <c r="U231" s="4">
        <f t="shared" si="51"/>
        <v>65</v>
      </c>
    </row>
    <row r="232" spans="1:191" hidden="1">
      <c r="A232" s="52"/>
      <c r="B232" s="53"/>
      <c r="C232" s="56"/>
      <c r="D232" s="57"/>
      <c r="E232" s="16" t="s">
        <v>554</v>
      </c>
      <c r="F232" s="10">
        <v>4861</v>
      </c>
      <c r="G232" s="10"/>
      <c r="H232" s="10"/>
      <c r="I232" s="8">
        <v>2500</v>
      </c>
      <c r="J232" s="34">
        <v>4000</v>
      </c>
      <c r="K232" s="34">
        <v>5000</v>
      </c>
      <c r="L232" s="40">
        <v>6000</v>
      </c>
      <c r="M232" s="41">
        <f t="shared" si="47"/>
        <v>41.7</v>
      </c>
      <c r="N232" s="41">
        <f t="shared" si="48"/>
        <v>66.7</v>
      </c>
      <c r="O232" s="41">
        <f t="shared" si="49"/>
        <v>83.3</v>
      </c>
      <c r="P232" s="15"/>
      <c r="Q232" s="15"/>
      <c r="R232" s="167"/>
      <c r="S232" s="15"/>
      <c r="T232" s="15"/>
      <c r="U232" s="4">
        <f t="shared" si="51"/>
        <v>6000</v>
      </c>
    </row>
    <row r="233" spans="1:191" hidden="1">
      <c r="A233" s="52"/>
      <c r="B233" s="53"/>
      <c r="C233" s="56"/>
      <c r="D233" s="57"/>
      <c r="E233" s="16" t="s">
        <v>560</v>
      </c>
      <c r="F233" s="10">
        <v>5122</v>
      </c>
      <c r="G233" s="10"/>
      <c r="H233" s="10"/>
      <c r="I233" s="8"/>
      <c r="J233" s="34"/>
      <c r="K233" s="34">
        <v>1000</v>
      </c>
      <c r="L233" s="40">
        <v>2000</v>
      </c>
      <c r="M233" s="41">
        <f t="shared" si="47"/>
        <v>0</v>
      </c>
      <c r="N233" s="41">
        <f t="shared" si="48"/>
        <v>0</v>
      </c>
      <c r="O233" s="41">
        <f t="shared" si="49"/>
        <v>50</v>
      </c>
      <c r="P233" s="15"/>
      <c r="Q233" s="15"/>
      <c r="R233" s="167"/>
      <c r="S233" s="15"/>
      <c r="T233" s="15"/>
      <c r="U233" s="4">
        <f t="shared" si="51"/>
        <v>2000</v>
      </c>
    </row>
    <row r="234" spans="1:191" ht="44.25" customHeight="1">
      <c r="A234" s="195"/>
      <c r="B234" s="196"/>
      <c r="C234" s="200"/>
      <c r="D234" s="201"/>
      <c r="E234" s="80" t="s">
        <v>160</v>
      </c>
      <c r="F234" s="123" t="s">
        <v>398</v>
      </c>
      <c r="G234" s="123"/>
      <c r="H234" s="10" t="s">
        <v>394</v>
      </c>
      <c r="I234" s="206">
        <f>SUM(I235:I252)</f>
        <v>69984.899999999994</v>
      </c>
      <c r="J234" s="206">
        <f>SUM(J235:J252)</f>
        <v>153782.5</v>
      </c>
      <c r="K234" s="206">
        <f>SUM(K235:K252)</f>
        <v>246321.99999999997</v>
      </c>
      <c r="L234" s="207">
        <f>SUM(L235:L252)</f>
        <v>349653.89999999997</v>
      </c>
      <c r="M234" s="59">
        <f t="shared" si="47"/>
        <v>20</v>
      </c>
      <c r="N234" s="59">
        <f t="shared" si="48"/>
        <v>44</v>
      </c>
      <c r="O234" s="59">
        <f t="shared" si="49"/>
        <v>70.400000000000006</v>
      </c>
      <c r="P234" s="15"/>
      <c r="Q234" s="15"/>
      <c r="R234" s="167"/>
      <c r="S234" s="15"/>
      <c r="T234" s="15"/>
      <c r="U234" s="4">
        <f t="shared" si="51"/>
        <v>349653.89999999997</v>
      </c>
      <c r="W234" s="43" t="s">
        <v>394</v>
      </c>
      <c r="Z234" s="43">
        <v>1</v>
      </c>
      <c r="AA234" s="209"/>
      <c r="AB234" s="209"/>
      <c r="AC234" s="209"/>
      <c r="AD234" s="209"/>
      <c r="AE234" s="209"/>
      <c r="AF234" s="209"/>
      <c r="AG234" s="209"/>
      <c r="AH234" s="209"/>
      <c r="AI234" s="209"/>
      <c r="AJ234" s="209"/>
      <c r="AK234" s="209"/>
      <c r="AL234" s="209"/>
      <c r="AM234" s="209"/>
      <c r="AN234" s="209"/>
      <c r="AO234" s="209"/>
      <c r="AP234" s="209"/>
      <c r="AQ234" s="209"/>
      <c r="AR234" s="209"/>
      <c r="AS234" s="209"/>
      <c r="AT234" s="209"/>
      <c r="AU234" s="209"/>
      <c r="AV234" s="209"/>
      <c r="AW234" s="209"/>
      <c r="AX234" s="209"/>
      <c r="AY234" s="209"/>
      <c r="AZ234" s="209"/>
      <c r="BA234" s="209"/>
      <c r="BB234" s="209"/>
      <c r="BC234" s="209"/>
      <c r="BD234" s="209"/>
      <c r="BE234" s="209"/>
      <c r="BF234" s="209"/>
      <c r="BG234" s="209"/>
      <c r="BH234" s="209"/>
      <c r="BI234" s="209"/>
      <c r="BJ234" s="209"/>
      <c r="BK234" s="209"/>
      <c r="BL234" s="209"/>
      <c r="BM234" s="209"/>
      <c r="BN234" s="209"/>
      <c r="BO234" s="209"/>
      <c r="BP234" s="209"/>
      <c r="BQ234" s="209"/>
      <c r="BR234" s="209"/>
      <c r="BS234" s="209"/>
      <c r="BT234" s="209"/>
      <c r="BU234" s="209"/>
      <c r="BV234" s="209"/>
      <c r="BW234" s="209"/>
      <c r="BX234" s="209"/>
      <c r="BY234" s="209"/>
      <c r="BZ234" s="209"/>
      <c r="CA234" s="209"/>
      <c r="CB234" s="209"/>
      <c r="CC234" s="209"/>
      <c r="CD234" s="209"/>
      <c r="CE234" s="209"/>
      <c r="CF234" s="209"/>
      <c r="CG234" s="209"/>
      <c r="CH234" s="209"/>
      <c r="CI234" s="209"/>
      <c r="CJ234" s="209"/>
      <c r="CK234" s="209"/>
      <c r="CL234" s="209"/>
      <c r="CM234" s="209"/>
      <c r="CN234" s="209"/>
      <c r="CO234" s="209"/>
      <c r="CP234" s="209"/>
      <c r="CQ234" s="209"/>
      <c r="CR234" s="209"/>
      <c r="CS234" s="209"/>
      <c r="CT234" s="209"/>
      <c r="CU234" s="209"/>
      <c r="CV234" s="209"/>
      <c r="CW234" s="209"/>
      <c r="CX234" s="209"/>
      <c r="CY234" s="209"/>
      <c r="CZ234" s="209"/>
      <c r="DA234" s="209"/>
      <c r="DB234" s="209"/>
      <c r="DC234" s="209"/>
      <c r="DD234" s="209"/>
      <c r="DE234" s="209"/>
      <c r="DF234" s="209"/>
      <c r="DG234" s="209"/>
      <c r="DH234" s="209"/>
      <c r="DI234" s="209"/>
      <c r="DJ234" s="209"/>
      <c r="DK234" s="209"/>
      <c r="DL234" s="209"/>
      <c r="DM234" s="209"/>
      <c r="DN234" s="209"/>
      <c r="DO234" s="209"/>
      <c r="DP234" s="209"/>
      <c r="DQ234" s="209"/>
      <c r="DR234" s="209"/>
      <c r="DS234" s="209"/>
      <c r="DT234" s="209"/>
      <c r="DU234" s="209"/>
      <c r="DV234" s="209"/>
      <c r="DW234" s="209"/>
      <c r="DX234" s="209"/>
      <c r="DY234" s="209"/>
      <c r="DZ234" s="209"/>
      <c r="EA234" s="209"/>
      <c r="EB234" s="209"/>
      <c r="EC234" s="209"/>
      <c r="ED234" s="209"/>
      <c r="EE234" s="209"/>
      <c r="EF234" s="209"/>
      <c r="EG234" s="209"/>
      <c r="EH234" s="209"/>
      <c r="EI234" s="209"/>
      <c r="EJ234" s="209"/>
      <c r="EK234" s="209"/>
      <c r="EL234" s="209"/>
      <c r="EM234" s="209"/>
      <c r="EN234" s="209"/>
      <c r="EO234" s="209"/>
      <c r="EP234" s="209"/>
      <c r="EQ234" s="209"/>
      <c r="ER234" s="209"/>
      <c r="ES234" s="209"/>
      <c r="ET234" s="209"/>
      <c r="EU234" s="209"/>
      <c r="EV234" s="209"/>
      <c r="EW234" s="209"/>
      <c r="EX234" s="209"/>
      <c r="EY234" s="209"/>
      <c r="EZ234" s="209"/>
      <c r="FA234" s="209"/>
      <c r="FB234" s="209"/>
      <c r="FC234" s="209"/>
      <c r="FD234" s="209"/>
      <c r="FE234" s="209"/>
      <c r="FF234" s="209"/>
      <c r="FG234" s="209"/>
      <c r="FH234" s="209"/>
      <c r="FI234" s="209"/>
      <c r="FJ234" s="209"/>
      <c r="FK234" s="209"/>
      <c r="FL234" s="209"/>
      <c r="FM234" s="209"/>
      <c r="FN234" s="209"/>
      <c r="FO234" s="209"/>
      <c r="FP234" s="209"/>
      <c r="FQ234" s="209"/>
      <c r="FR234" s="209"/>
      <c r="FS234" s="209"/>
      <c r="FT234" s="209"/>
      <c r="FU234" s="209"/>
      <c r="FV234" s="209"/>
      <c r="FW234" s="209"/>
      <c r="FX234" s="209"/>
      <c r="FY234" s="209"/>
      <c r="FZ234" s="209"/>
      <c r="GA234" s="209"/>
      <c r="GB234" s="209"/>
      <c r="GC234" s="209"/>
      <c r="GD234" s="209"/>
      <c r="GE234" s="209"/>
      <c r="GF234" s="209"/>
      <c r="GG234" s="209"/>
      <c r="GH234" s="209"/>
      <c r="GI234" s="209"/>
    </row>
    <row r="235" spans="1:191" hidden="1">
      <c r="A235" s="52"/>
      <c r="B235" s="53"/>
      <c r="C235" s="56"/>
      <c r="D235" s="57"/>
      <c r="E235" s="16" t="s">
        <v>431</v>
      </c>
      <c r="F235" s="10">
        <v>4111</v>
      </c>
      <c r="G235" s="10"/>
      <c r="H235" s="10"/>
      <c r="I235" s="8">
        <v>42718.400000000001</v>
      </c>
      <c r="J235" s="34">
        <v>102049.60000000001</v>
      </c>
      <c r="K235" s="34">
        <v>161380.79999999999</v>
      </c>
      <c r="L235" s="40">
        <v>237324.69999999998</v>
      </c>
      <c r="M235" s="41">
        <f t="shared" ref="M235:M250" si="52">ROUND(I235/L235*100,1)</f>
        <v>18</v>
      </c>
      <c r="N235" s="41">
        <f t="shared" ref="N235:N250" si="53">ROUND(J235/L235*100,1)</f>
        <v>43</v>
      </c>
      <c r="O235" s="41">
        <f t="shared" ref="O235:O250" si="54">ROUND(K235/L235*100,1)</f>
        <v>68</v>
      </c>
      <c r="P235" s="15"/>
      <c r="Q235" s="15"/>
      <c r="R235" s="167"/>
      <c r="S235" s="15"/>
      <c r="T235" s="15"/>
      <c r="U235" s="4">
        <f t="shared" si="51"/>
        <v>237324.69999999998</v>
      </c>
    </row>
    <row r="236" spans="1:191" ht="27" hidden="1" customHeight="1">
      <c r="A236" s="52"/>
      <c r="B236" s="53"/>
      <c r="C236" s="56"/>
      <c r="D236" s="57"/>
      <c r="E236" s="16" t="s">
        <v>432</v>
      </c>
      <c r="F236" s="10">
        <v>4112</v>
      </c>
      <c r="G236" s="10"/>
      <c r="H236" s="10"/>
      <c r="I236" s="8">
        <v>2000</v>
      </c>
      <c r="J236" s="34">
        <v>6500</v>
      </c>
      <c r="K236" s="34">
        <v>11000</v>
      </c>
      <c r="L236" s="40">
        <v>16999.8</v>
      </c>
      <c r="M236" s="41">
        <f t="shared" si="52"/>
        <v>11.8</v>
      </c>
      <c r="N236" s="41">
        <f t="shared" si="53"/>
        <v>38.200000000000003</v>
      </c>
      <c r="O236" s="41">
        <f t="shared" si="54"/>
        <v>64.7</v>
      </c>
      <c r="P236" s="15"/>
      <c r="Q236" s="15"/>
      <c r="R236" s="167"/>
      <c r="S236" s="15"/>
      <c r="T236" s="15"/>
      <c r="U236" s="4">
        <f t="shared" si="51"/>
        <v>16999.8</v>
      </c>
    </row>
    <row r="237" spans="1:191" ht="27" hidden="1" customHeight="1">
      <c r="A237" s="52"/>
      <c r="B237" s="53"/>
      <c r="C237" s="56"/>
      <c r="D237" s="57"/>
      <c r="E237" s="16" t="s">
        <v>433</v>
      </c>
      <c r="F237" s="10">
        <v>4113</v>
      </c>
      <c r="G237" s="10"/>
      <c r="H237" s="10"/>
      <c r="I237" s="34">
        <v>6051.9</v>
      </c>
      <c r="J237" s="34">
        <v>6051.9</v>
      </c>
      <c r="K237" s="34">
        <v>12103.8</v>
      </c>
      <c r="L237" s="40">
        <v>12103.8</v>
      </c>
      <c r="M237" s="41">
        <f t="shared" si="52"/>
        <v>50</v>
      </c>
      <c r="N237" s="41">
        <f t="shared" si="53"/>
        <v>50</v>
      </c>
      <c r="O237" s="41">
        <f t="shared" si="54"/>
        <v>100</v>
      </c>
      <c r="P237" s="15"/>
      <c r="Q237" s="15"/>
      <c r="R237" s="167"/>
      <c r="S237" s="15"/>
      <c r="T237" s="15"/>
      <c r="U237" s="4">
        <f t="shared" si="51"/>
        <v>12103.8</v>
      </c>
    </row>
    <row r="238" spans="1:191" hidden="1">
      <c r="A238" s="52"/>
      <c r="B238" s="53"/>
      <c r="C238" s="56"/>
      <c r="D238" s="57"/>
      <c r="E238" s="16" t="s">
        <v>436</v>
      </c>
      <c r="F238" s="10">
        <v>4115</v>
      </c>
      <c r="G238" s="10"/>
      <c r="H238" s="10"/>
      <c r="I238" s="34">
        <v>1425.6</v>
      </c>
      <c r="J238" s="34">
        <v>3405.6</v>
      </c>
      <c r="K238" s="34">
        <v>5385.6</v>
      </c>
      <c r="L238" s="40">
        <v>7920</v>
      </c>
      <c r="M238" s="41">
        <f t="shared" si="52"/>
        <v>18</v>
      </c>
      <c r="N238" s="41">
        <f t="shared" si="53"/>
        <v>43</v>
      </c>
      <c r="O238" s="41">
        <f t="shared" si="54"/>
        <v>68</v>
      </c>
      <c r="P238" s="15"/>
      <c r="Q238" s="15"/>
      <c r="R238" s="167"/>
      <c r="S238" s="15"/>
      <c r="T238" s="15"/>
      <c r="U238" s="4"/>
    </row>
    <row r="239" spans="1:191" hidden="1">
      <c r="A239" s="52"/>
      <c r="B239" s="53"/>
      <c r="C239" s="56"/>
      <c r="D239" s="57"/>
      <c r="E239" s="9" t="s">
        <v>439</v>
      </c>
      <c r="F239" s="10">
        <v>4214</v>
      </c>
      <c r="G239" s="10"/>
      <c r="H239" s="10"/>
      <c r="I239" s="8">
        <v>1099</v>
      </c>
      <c r="J239" s="34">
        <v>2625.4</v>
      </c>
      <c r="K239" s="34">
        <v>4151.8</v>
      </c>
      <c r="L239" s="40">
        <v>6105.5999999999995</v>
      </c>
      <c r="M239" s="41">
        <f t="shared" si="52"/>
        <v>18</v>
      </c>
      <c r="N239" s="41">
        <f t="shared" si="53"/>
        <v>43</v>
      </c>
      <c r="O239" s="41">
        <f t="shared" si="54"/>
        <v>68</v>
      </c>
      <c r="P239" s="15"/>
      <c r="Q239" s="15"/>
      <c r="R239" s="167"/>
      <c r="S239" s="15"/>
      <c r="T239" s="15"/>
      <c r="U239" s="4">
        <f>SUM(L239-T239)</f>
        <v>6105.5999999999995</v>
      </c>
    </row>
    <row r="240" spans="1:191" hidden="1">
      <c r="A240" s="52"/>
      <c r="B240" s="53"/>
      <c r="C240" s="56"/>
      <c r="D240" s="57"/>
      <c r="E240" s="9" t="s">
        <v>440</v>
      </c>
      <c r="F240" s="10" t="s">
        <v>415</v>
      </c>
      <c r="G240" s="10"/>
      <c r="H240" s="10"/>
      <c r="I240" s="8">
        <v>100</v>
      </c>
      <c r="J240" s="34">
        <v>200</v>
      </c>
      <c r="K240" s="34">
        <v>300</v>
      </c>
      <c r="L240" s="40">
        <v>300</v>
      </c>
      <c r="M240" s="41">
        <f t="shared" si="52"/>
        <v>33.299999999999997</v>
      </c>
      <c r="N240" s="41">
        <f t="shared" si="53"/>
        <v>66.7</v>
      </c>
      <c r="O240" s="41">
        <f t="shared" si="54"/>
        <v>100</v>
      </c>
      <c r="P240" s="15"/>
      <c r="Q240" s="15"/>
      <c r="R240" s="167"/>
      <c r="S240" s="15"/>
      <c r="T240" s="15"/>
      <c r="U240" s="4"/>
    </row>
    <row r="241" spans="1:191" hidden="1">
      <c r="A241" s="52"/>
      <c r="B241" s="53"/>
      <c r="C241" s="56"/>
      <c r="D241" s="57"/>
      <c r="E241" s="16" t="s">
        <v>443</v>
      </c>
      <c r="F241" s="10">
        <v>4221</v>
      </c>
      <c r="G241" s="10"/>
      <c r="H241" s="10"/>
      <c r="I241" s="8">
        <v>360</v>
      </c>
      <c r="J241" s="34">
        <v>860</v>
      </c>
      <c r="K241" s="34">
        <v>1360</v>
      </c>
      <c r="L241" s="40">
        <v>2000</v>
      </c>
      <c r="M241" s="41">
        <f t="shared" si="52"/>
        <v>18</v>
      </c>
      <c r="N241" s="41">
        <f t="shared" si="53"/>
        <v>43</v>
      </c>
      <c r="O241" s="41">
        <f t="shared" si="54"/>
        <v>68</v>
      </c>
      <c r="P241" s="15"/>
      <c r="Q241" s="15"/>
      <c r="R241" s="167"/>
      <c r="S241" s="15"/>
      <c r="T241" s="15"/>
      <c r="U241" s="4">
        <f>SUM(L241-T241)</f>
        <v>2000</v>
      </c>
      <c r="V241" s="43"/>
    </row>
    <row r="242" spans="1:191" ht="17.25" hidden="1" customHeight="1">
      <c r="A242" s="52"/>
      <c r="B242" s="53"/>
      <c r="C242" s="56"/>
      <c r="D242" s="57"/>
      <c r="E242" s="16" t="s">
        <v>457</v>
      </c>
      <c r="F242" s="10">
        <v>4232</v>
      </c>
      <c r="G242" s="10"/>
      <c r="H242" s="10"/>
      <c r="I242" s="34">
        <v>700</v>
      </c>
      <c r="J242" s="34">
        <v>700</v>
      </c>
      <c r="K242" s="34">
        <v>700</v>
      </c>
      <c r="L242" s="40">
        <v>700</v>
      </c>
      <c r="M242" s="41">
        <f t="shared" si="52"/>
        <v>100</v>
      </c>
      <c r="N242" s="41">
        <f t="shared" si="53"/>
        <v>100</v>
      </c>
      <c r="O242" s="41">
        <f t="shared" si="54"/>
        <v>100</v>
      </c>
      <c r="P242" s="15"/>
      <c r="Q242" s="15"/>
      <c r="R242" s="167"/>
      <c r="S242" s="15"/>
      <c r="T242" s="15"/>
      <c r="U242" s="4"/>
      <c r="V242" s="43"/>
    </row>
    <row r="243" spans="1:191" ht="17.25" hidden="1" customHeight="1">
      <c r="A243" s="52"/>
      <c r="B243" s="53"/>
      <c r="C243" s="56"/>
      <c r="D243" s="57"/>
      <c r="E243" s="16" t="s">
        <v>459</v>
      </c>
      <c r="F243" s="10">
        <v>4234</v>
      </c>
      <c r="G243" s="10"/>
      <c r="H243" s="10"/>
      <c r="I243" s="8">
        <v>450</v>
      </c>
      <c r="J243" s="34">
        <v>1075</v>
      </c>
      <c r="K243" s="34">
        <v>2380</v>
      </c>
      <c r="L243" s="40">
        <v>2500</v>
      </c>
      <c r="M243" s="41">
        <f t="shared" si="52"/>
        <v>18</v>
      </c>
      <c r="N243" s="41">
        <f t="shared" si="53"/>
        <v>43</v>
      </c>
      <c r="O243" s="41">
        <f t="shared" si="54"/>
        <v>95.2</v>
      </c>
      <c r="P243" s="15"/>
      <c r="Q243" s="15"/>
      <c r="R243" s="167"/>
      <c r="S243" s="15"/>
      <c r="T243" s="15"/>
      <c r="U243" s="4">
        <f>SUM(L243-T243)</f>
        <v>2500</v>
      </c>
      <c r="V243" s="43"/>
    </row>
    <row r="244" spans="1:191" hidden="1">
      <c r="A244" s="52"/>
      <c r="B244" s="53"/>
      <c r="C244" s="56"/>
      <c r="D244" s="57"/>
      <c r="E244" s="16" t="s">
        <v>512</v>
      </c>
      <c r="F244" s="10">
        <v>4237</v>
      </c>
      <c r="G244" s="10"/>
      <c r="H244" s="10"/>
      <c r="I244" s="8">
        <v>270</v>
      </c>
      <c r="J244" s="34">
        <v>645</v>
      </c>
      <c r="K244" s="34">
        <v>1020.0000000000001</v>
      </c>
      <c r="L244" s="40">
        <v>1500</v>
      </c>
      <c r="M244" s="41">
        <f t="shared" si="52"/>
        <v>18</v>
      </c>
      <c r="N244" s="41">
        <f t="shared" si="53"/>
        <v>43</v>
      </c>
      <c r="O244" s="41">
        <f t="shared" si="54"/>
        <v>68</v>
      </c>
      <c r="P244" s="15"/>
      <c r="Q244" s="15"/>
      <c r="R244" s="167"/>
      <c r="S244" s="15"/>
      <c r="T244" s="15"/>
      <c r="U244" s="4">
        <f>SUM(L244-T244)</f>
        <v>1500</v>
      </c>
      <c r="V244" s="43"/>
    </row>
    <row r="245" spans="1:191" ht="17.25" hidden="1" customHeight="1">
      <c r="A245" s="52"/>
      <c r="B245" s="53"/>
      <c r="C245" s="56"/>
      <c r="D245" s="57"/>
      <c r="E245" s="16" t="s">
        <v>514</v>
      </c>
      <c r="F245" s="10">
        <v>4241</v>
      </c>
      <c r="G245" s="10"/>
      <c r="H245" s="10"/>
      <c r="I245" s="8">
        <v>4000</v>
      </c>
      <c r="J245" s="34">
        <v>6000</v>
      </c>
      <c r="K245" s="34">
        <v>9000</v>
      </c>
      <c r="L245" s="40">
        <v>9500</v>
      </c>
      <c r="M245" s="41">
        <f t="shared" si="52"/>
        <v>42.1</v>
      </c>
      <c r="N245" s="41">
        <f t="shared" si="53"/>
        <v>63.2</v>
      </c>
      <c r="O245" s="41">
        <f t="shared" si="54"/>
        <v>94.7</v>
      </c>
      <c r="P245" s="15"/>
      <c r="Q245" s="15"/>
      <c r="R245" s="167"/>
      <c r="S245" s="15"/>
      <c r="T245" s="15"/>
      <c r="U245" s="4">
        <f>SUM(L245-T245)</f>
        <v>9500</v>
      </c>
      <c r="V245" s="43"/>
    </row>
    <row r="246" spans="1:191" ht="27" hidden="1" customHeight="1">
      <c r="A246" s="52"/>
      <c r="B246" s="53"/>
      <c r="C246" s="56"/>
      <c r="D246" s="57"/>
      <c r="E246" s="16" t="s">
        <v>516</v>
      </c>
      <c r="F246" s="10">
        <v>4252</v>
      </c>
      <c r="G246" s="10"/>
      <c r="H246" s="10"/>
      <c r="I246" s="8">
        <v>800</v>
      </c>
      <c r="J246" s="34">
        <v>1600</v>
      </c>
      <c r="K246" s="34">
        <v>2500</v>
      </c>
      <c r="L246" s="40">
        <v>3000</v>
      </c>
      <c r="M246" s="41">
        <f t="shared" si="52"/>
        <v>26.7</v>
      </c>
      <c r="N246" s="41">
        <f t="shared" si="53"/>
        <v>53.3</v>
      </c>
      <c r="O246" s="41">
        <f t="shared" si="54"/>
        <v>83.3</v>
      </c>
      <c r="P246" s="15"/>
      <c r="Q246" s="15"/>
      <c r="R246" s="167"/>
      <c r="S246" s="15"/>
      <c r="T246" s="15"/>
      <c r="U246" s="4"/>
      <c r="V246" s="43"/>
    </row>
    <row r="247" spans="1:191" ht="17.25" hidden="1" customHeight="1">
      <c r="A247" s="52"/>
      <c r="B247" s="53"/>
      <c r="C247" s="56"/>
      <c r="D247" s="57"/>
      <c r="E247" s="16" t="s">
        <v>517</v>
      </c>
      <c r="F247" s="10">
        <v>4261</v>
      </c>
      <c r="G247" s="10"/>
      <c r="H247" s="10"/>
      <c r="I247" s="8">
        <v>2340</v>
      </c>
      <c r="J247" s="34">
        <v>5590</v>
      </c>
      <c r="K247" s="34">
        <v>8840</v>
      </c>
      <c r="L247" s="40">
        <v>13000</v>
      </c>
      <c r="M247" s="41">
        <f t="shared" si="52"/>
        <v>18</v>
      </c>
      <c r="N247" s="41">
        <f t="shared" si="53"/>
        <v>43</v>
      </c>
      <c r="O247" s="41">
        <f t="shared" si="54"/>
        <v>68</v>
      </c>
      <c r="P247" s="15"/>
      <c r="Q247" s="15"/>
      <c r="R247" s="167"/>
      <c r="S247" s="15"/>
      <c r="T247" s="15"/>
      <c r="U247" s="4"/>
      <c r="V247" s="43"/>
    </row>
    <row r="248" spans="1:191" hidden="1">
      <c r="A248" s="52"/>
      <c r="B248" s="53"/>
      <c r="C248" s="56"/>
      <c r="D248" s="57"/>
      <c r="E248" s="16" t="s">
        <v>519</v>
      </c>
      <c r="F248" s="10">
        <v>4264</v>
      </c>
      <c r="G248" s="10"/>
      <c r="H248" s="10"/>
      <c r="I248" s="8">
        <v>2000</v>
      </c>
      <c r="J248" s="34">
        <v>3000</v>
      </c>
      <c r="K248" s="34">
        <v>3900</v>
      </c>
      <c r="L248" s="40">
        <v>3900</v>
      </c>
      <c r="M248" s="41">
        <f t="shared" si="52"/>
        <v>51.3</v>
      </c>
      <c r="N248" s="41">
        <f t="shared" si="53"/>
        <v>76.900000000000006</v>
      </c>
      <c r="O248" s="41">
        <f t="shared" si="54"/>
        <v>100</v>
      </c>
      <c r="P248" s="15"/>
      <c r="Q248" s="15"/>
      <c r="R248" s="167"/>
      <c r="S248" s="15"/>
      <c r="T248" s="15"/>
      <c r="U248" s="4"/>
      <c r="V248" s="43"/>
    </row>
    <row r="249" spans="1:191" ht="17.25" hidden="1" customHeight="1">
      <c r="A249" s="52"/>
      <c r="B249" s="53"/>
      <c r="C249" s="56"/>
      <c r="D249" s="57"/>
      <c r="E249" s="16" t="s">
        <v>522</v>
      </c>
      <c r="F249" s="10">
        <v>4269</v>
      </c>
      <c r="G249" s="10"/>
      <c r="H249" s="10"/>
      <c r="I249" s="8">
        <v>3060</v>
      </c>
      <c r="J249" s="34">
        <v>7310</v>
      </c>
      <c r="K249" s="34">
        <v>11560</v>
      </c>
      <c r="L249" s="40">
        <v>17000</v>
      </c>
      <c r="M249" s="41">
        <f t="shared" si="52"/>
        <v>18</v>
      </c>
      <c r="N249" s="41">
        <f t="shared" si="53"/>
        <v>43</v>
      </c>
      <c r="O249" s="41">
        <f t="shared" si="54"/>
        <v>68</v>
      </c>
      <c r="P249" s="15"/>
      <c r="Q249" s="15"/>
      <c r="R249" s="167"/>
      <c r="S249" s="15"/>
      <c r="T249" s="15"/>
      <c r="U249" s="4">
        <f>SUM(L249-T249)</f>
        <v>17000</v>
      </c>
      <c r="V249" s="43"/>
    </row>
    <row r="250" spans="1:191" hidden="1">
      <c r="A250" s="52"/>
      <c r="B250" s="53"/>
      <c r="C250" s="56"/>
      <c r="D250" s="57"/>
      <c r="E250" s="16" t="s">
        <v>553</v>
      </c>
      <c r="F250" s="10">
        <v>4823</v>
      </c>
      <c r="G250" s="10"/>
      <c r="H250" s="10"/>
      <c r="I250" s="8">
        <v>90</v>
      </c>
      <c r="J250" s="34">
        <v>150</v>
      </c>
      <c r="K250" s="34">
        <v>200</v>
      </c>
      <c r="L250" s="40">
        <v>300</v>
      </c>
      <c r="M250" s="41">
        <f t="shared" si="52"/>
        <v>30</v>
      </c>
      <c r="N250" s="41">
        <f t="shared" si="53"/>
        <v>50</v>
      </c>
      <c r="O250" s="41">
        <f t="shared" si="54"/>
        <v>66.7</v>
      </c>
      <c r="P250" s="15"/>
      <c r="Q250" s="15"/>
      <c r="R250" s="167"/>
      <c r="S250" s="15"/>
      <c r="T250" s="15"/>
      <c r="U250" s="4">
        <f>SUM(L250-T250)</f>
        <v>300</v>
      </c>
      <c r="V250" s="43"/>
    </row>
    <row r="251" spans="1:191" hidden="1">
      <c r="A251" s="52"/>
      <c r="B251" s="53"/>
      <c r="C251" s="56"/>
      <c r="D251" s="57"/>
      <c r="E251" s="16" t="s">
        <v>554</v>
      </c>
      <c r="F251" s="10">
        <v>4861</v>
      </c>
      <c r="G251" s="10"/>
      <c r="H251" s="10"/>
      <c r="I251" s="8">
        <v>2520</v>
      </c>
      <c r="J251" s="34">
        <v>6020</v>
      </c>
      <c r="K251" s="34">
        <v>9520</v>
      </c>
      <c r="L251" s="40">
        <v>14000</v>
      </c>
      <c r="M251" s="41">
        <f>ROUND(I251/L251*100,1)</f>
        <v>18</v>
      </c>
      <c r="N251" s="41">
        <f>ROUND(J251/L251*100,1)</f>
        <v>43</v>
      </c>
      <c r="O251" s="41">
        <f>ROUND(K251/L251*100,1)</f>
        <v>68</v>
      </c>
      <c r="P251" s="15"/>
      <c r="Q251" s="15"/>
      <c r="R251" s="167"/>
      <c r="S251" s="15"/>
      <c r="T251" s="15"/>
      <c r="U251" s="4">
        <f>SUM(L251-T251)</f>
        <v>14000</v>
      </c>
      <c r="V251" s="43"/>
    </row>
    <row r="252" spans="1:191" hidden="1">
      <c r="A252" s="52"/>
      <c r="B252" s="53"/>
      <c r="C252" s="56"/>
      <c r="D252" s="57"/>
      <c r="E252" s="16" t="s">
        <v>560</v>
      </c>
      <c r="F252" s="10">
        <v>5122</v>
      </c>
      <c r="G252" s="10"/>
      <c r="H252" s="10"/>
      <c r="I252" s="8"/>
      <c r="J252" s="34"/>
      <c r="K252" s="34">
        <v>1020</v>
      </c>
      <c r="L252" s="40">
        <v>1500</v>
      </c>
      <c r="M252" s="41">
        <f>ROUND(I252/L252*100,1)</f>
        <v>0</v>
      </c>
      <c r="N252" s="41">
        <f>ROUND(J252/L252*100,1)</f>
        <v>0</v>
      </c>
      <c r="O252" s="41">
        <f>ROUND(K252/L252*100,1)</f>
        <v>68</v>
      </c>
      <c r="P252" s="15"/>
      <c r="Q252" s="15"/>
      <c r="R252" s="167"/>
      <c r="S252" s="15"/>
      <c r="T252" s="15"/>
      <c r="U252" s="4">
        <f>SUM(L252-T252)</f>
        <v>1500</v>
      </c>
      <c r="V252" s="43"/>
    </row>
    <row r="253" spans="1:191" ht="42.75" customHeight="1">
      <c r="A253" s="195"/>
      <c r="B253" s="196"/>
      <c r="C253" s="200"/>
      <c r="D253" s="201"/>
      <c r="E253" s="80" t="s">
        <v>676</v>
      </c>
      <c r="F253" s="123" t="s">
        <v>398</v>
      </c>
      <c r="G253" s="10"/>
      <c r="H253" s="10" t="s">
        <v>394</v>
      </c>
      <c r="I253" s="206">
        <f>SUM(I254:I269)</f>
        <v>24146</v>
      </c>
      <c r="J253" s="206">
        <f>SUM(J254:J269)</f>
        <v>60242.5</v>
      </c>
      <c r="K253" s="206">
        <f>SUM(K254:K269)</f>
        <v>95556</v>
      </c>
      <c r="L253" s="207">
        <f>SUM(L254:L269)</f>
        <v>146464.29999999999</v>
      </c>
      <c r="M253" s="41">
        <f>ROUND(I253/L253*100,1)</f>
        <v>16.5</v>
      </c>
      <c r="N253" s="41">
        <f>ROUND(J253/L253*100,1)</f>
        <v>41.1</v>
      </c>
      <c r="O253" s="41">
        <f>ROUND(K253/L253*100,1)</f>
        <v>65.2</v>
      </c>
      <c r="P253" s="15"/>
      <c r="Q253" s="15"/>
      <c r="R253" s="167"/>
      <c r="S253" s="15"/>
      <c r="T253" s="15"/>
      <c r="U253" s="4"/>
      <c r="V253" s="43"/>
      <c r="AA253" s="209"/>
      <c r="AB253" s="209"/>
      <c r="AC253" s="209"/>
      <c r="AD253" s="209"/>
      <c r="AE253" s="209"/>
      <c r="AF253" s="209"/>
      <c r="AG253" s="209"/>
      <c r="AH253" s="209"/>
      <c r="AI253" s="209"/>
      <c r="AJ253" s="209"/>
      <c r="AK253" s="209"/>
      <c r="AL253" s="209"/>
      <c r="AM253" s="209"/>
      <c r="AN253" s="209"/>
      <c r="AO253" s="209"/>
      <c r="AP253" s="209"/>
      <c r="AQ253" s="209"/>
      <c r="AR253" s="209"/>
      <c r="AS253" s="209"/>
      <c r="AT253" s="209"/>
      <c r="AU253" s="209"/>
      <c r="AV253" s="209"/>
      <c r="AW253" s="209"/>
      <c r="AX253" s="209"/>
      <c r="AY253" s="209"/>
      <c r="AZ253" s="209"/>
      <c r="BA253" s="209"/>
      <c r="BB253" s="209"/>
      <c r="BC253" s="209"/>
      <c r="BD253" s="209"/>
      <c r="BE253" s="209"/>
      <c r="BF253" s="209"/>
      <c r="BG253" s="209"/>
      <c r="BH253" s="209"/>
      <c r="BI253" s="209"/>
      <c r="BJ253" s="209"/>
      <c r="BK253" s="209"/>
      <c r="BL253" s="209"/>
      <c r="BM253" s="209"/>
      <c r="BN253" s="209"/>
      <c r="BO253" s="209"/>
      <c r="BP253" s="209"/>
      <c r="BQ253" s="209"/>
      <c r="BR253" s="209"/>
      <c r="BS253" s="209"/>
      <c r="BT253" s="209"/>
      <c r="BU253" s="209"/>
      <c r="BV253" s="209"/>
      <c r="BW253" s="209"/>
      <c r="BX253" s="209"/>
      <c r="BY253" s="209"/>
      <c r="BZ253" s="209"/>
      <c r="CA253" s="209"/>
      <c r="CB253" s="209"/>
      <c r="CC253" s="209"/>
      <c r="CD253" s="209"/>
      <c r="CE253" s="209"/>
      <c r="CF253" s="209"/>
      <c r="CG253" s="209"/>
      <c r="CH253" s="209"/>
      <c r="CI253" s="209"/>
      <c r="CJ253" s="209"/>
      <c r="CK253" s="209"/>
      <c r="CL253" s="209"/>
      <c r="CM253" s="209"/>
      <c r="CN253" s="209"/>
      <c r="CO253" s="209"/>
      <c r="CP253" s="209"/>
      <c r="CQ253" s="209"/>
      <c r="CR253" s="209"/>
      <c r="CS253" s="209"/>
      <c r="CT253" s="209"/>
      <c r="CU253" s="209"/>
      <c r="CV253" s="209"/>
      <c r="CW253" s="209"/>
      <c r="CX253" s="209"/>
      <c r="CY253" s="209"/>
      <c r="CZ253" s="209"/>
      <c r="DA253" s="209"/>
      <c r="DB253" s="209"/>
      <c r="DC253" s="209"/>
      <c r="DD253" s="209"/>
      <c r="DE253" s="209"/>
      <c r="DF253" s="209"/>
      <c r="DG253" s="209"/>
      <c r="DH253" s="209"/>
      <c r="DI253" s="209"/>
      <c r="DJ253" s="209"/>
      <c r="DK253" s="209"/>
      <c r="DL253" s="209"/>
      <c r="DM253" s="209"/>
      <c r="DN253" s="209"/>
      <c r="DO253" s="209"/>
      <c r="DP253" s="209"/>
      <c r="DQ253" s="209"/>
      <c r="DR253" s="209"/>
      <c r="DS253" s="209"/>
      <c r="DT253" s="209"/>
      <c r="DU253" s="209"/>
      <c r="DV253" s="209"/>
      <c r="DW253" s="209"/>
      <c r="DX253" s="209"/>
      <c r="DY253" s="209"/>
      <c r="DZ253" s="209"/>
      <c r="EA253" s="209"/>
      <c r="EB253" s="209"/>
      <c r="EC253" s="209"/>
      <c r="ED253" s="209"/>
      <c r="EE253" s="209"/>
      <c r="EF253" s="209"/>
      <c r="EG253" s="209"/>
      <c r="EH253" s="209"/>
      <c r="EI253" s="209"/>
      <c r="EJ253" s="209"/>
      <c r="EK253" s="209"/>
      <c r="EL253" s="209"/>
      <c r="EM253" s="209"/>
      <c r="EN253" s="209"/>
      <c r="EO253" s="209"/>
      <c r="EP253" s="209"/>
      <c r="EQ253" s="209"/>
      <c r="ER253" s="209"/>
      <c r="ES253" s="209"/>
      <c r="ET253" s="209"/>
      <c r="EU253" s="209"/>
      <c r="EV253" s="209"/>
      <c r="EW253" s="209"/>
      <c r="EX253" s="209"/>
      <c r="EY253" s="209"/>
      <c r="EZ253" s="209"/>
      <c r="FA253" s="209"/>
      <c r="FB253" s="209"/>
      <c r="FC253" s="209"/>
      <c r="FD253" s="209"/>
      <c r="FE253" s="209"/>
      <c r="FF253" s="209"/>
      <c r="FG253" s="209"/>
      <c r="FH253" s="209"/>
      <c r="FI253" s="209"/>
      <c r="FJ253" s="209"/>
      <c r="FK253" s="209"/>
      <c r="FL253" s="209"/>
      <c r="FM253" s="209"/>
      <c r="FN253" s="209"/>
      <c r="FO253" s="209"/>
      <c r="FP253" s="209"/>
      <c r="FQ253" s="209"/>
      <c r="FR253" s="209"/>
      <c r="FS253" s="209"/>
      <c r="FT253" s="209"/>
      <c r="FU253" s="209"/>
      <c r="FV253" s="209"/>
      <c r="FW253" s="209"/>
      <c r="FX253" s="209"/>
      <c r="FY253" s="209"/>
      <c r="FZ253" s="209"/>
      <c r="GA253" s="209"/>
      <c r="GB253" s="209"/>
      <c r="GC253" s="209"/>
      <c r="GD253" s="209"/>
      <c r="GE253" s="209"/>
      <c r="GF253" s="209"/>
      <c r="GG253" s="209"/>
      <c r="GH253" s="209"/>
      <c r="GI253" s="209"/>
    </row>
    <row r="254" spans="1:191" hidden="1">
      <c r="A254" s="52"/>
      <c r="B254" s="53"/>
      <c r="C254" s="56"/>
      <c r="D254" s="57"/>
      <c r="E254" s="16" t="s">
        <v>431</v>
      </c>
      <c r="F254" s="10">
        <v>4111</v>
      </c>
      <c r="G254" s="10"/>
      <c r="H254" s="10"/>
      <c r="I254" s="8">
        <v>20600</v>
      </c>
      <c r="J254" s="34">
        <v>48800</v>
      </c>
      <c r="K254" s="34">
        <v>76000</v>
      </c>
      <c r="L254" s="34">
        <v>113096.79999999999</v>
      </c>
      <c r="M254" s="41">
        <f t="shared" ref="M254:M269" si="55">ROUND(I254/L254*100,1)</f>
        <v>18.2</v>
      </c>
      <c r="N254" s="41">
        <f t="shared" ref="N254:N269" si="56">ROUND(J254/L254*100,1)</f>
        <v>43.1</v>
      </c>
      <c r="O254" s="41">
        <f t="shared" ref="O254:O269" si="57">ROUND(K254/L254*100,1)</f>
        <v>67.2</v>
      </c>
      <c r="P254" s="15"/>
      <c r="Q254" s="15"/>
      <c r="R254" s="167"/>
      <c r="S254" s="15"/>
      <c r="T254" s="15"/>
      <c r="U254" s="4"/>
      <c r="V254" s="43"/>
    </row>
    <row r="255" spans="1:191" ht="27" hidden="1">
      <c r="A255" s="52"/>
      <c r="B255" s="53"/>
      <c r="C255" s="56"/>
      <c r="D255" s="57"/>
      <c r="E255" s="16" t="s">
        <v>432</v>
      </c>
      <c r="F255" s="10">
        <v>4112</v>
      </c>
      <c r="G255" s="10"/>
      <c r="H255" s="10"/>
      <c r="I255" s="8"/>
      <c r="J255" s="34">
        <v>4500</v>
      </c>
      <c r="K255" s="34">
        <v>8500</v>
      </c>
      <c r="L255" s="34">
        <v>16793.599999999999</v>
      </c>
      <c r="M255" s="41">
        <f t="shared" si="55"/>
        <v>0</v>
      </c>
      <c r="N255" s="41">
        <f t="shared" si="56"/>
        <v>26.8</v>
      </c>
      <c r="O255" s="41">
        <f t="shared" si="57"/>
        <v>50.6</v>
      </c>
      <c r="P255" s="15"/>
      <c r="Q255" s="15"/>
      <c r="R255" s="167"/>
      <c r="S255" s="15"/>
      <c r="T255" s="15"/>
      <c r="U255" s="4"/>
      <c r="V255" s="43"/>
    </row>
    <row r="256" spans="1:191" hidden="1">
      <c r="A256" s="52"/>
      <c r="B256" s="53"/>
      <c r="C256" s="56"/>
      <c r="D256" s="57"/>
      <c r="E256" s="16" t="s">
        <v>437</v>
      </c>
      <c r="F256" s="10">
        <v>4212</v>
      </c>
      <c r="G256" s="10"/>
      <c r="H256" s="10"/>
      <c r="I256" s="8">
        <v>1300</v>
      </c>
      <c r="J256" s="34">
        <v>2079.1999999999998</v>
      </c>
      <c r="K256" s="34">
        <v>3143</v>
      </c>
      <c r="L256" s="34">
        <v>4835.3999999999996</v>
      </c>
      <c r="M256" s="41">
        <f t="shared" si="55"/>
        <v>26.9</v>
      </c>
      <c r="N256" s="41">
        <f t="shared" si="56"/>
        <v>43</v>
      </c>
      <c r="O256" s="41">
        <f t="shared" si="57"/>
        <v>65</v>
      </c>
      <c r="P256" s="15"/>
      <c r="Q256" s="15"/>
      <c r="R256" s="167"/>
      <c r="S256" s="15"/>
      <c r="T256" s="15"/>
      <c r="U256" s="4"/>
      <c r="V256" s="43"/>
    </row>
    <row r="257" spans="1:191" hidden="1">
      <c r="A257" s="52"/>
      <c r="B257" s="53"/>
      <c r="C257" s="56"/>
      <c r="D257" s="57"/>
      <c r="E257" s="16" t="s">
        <v>438</v>
      </c>
      <c r="F257" s="10">
        <v>4213</v>
      </c>
      <c r="G257" s="10"/>
      <c r="H257" s="10"/>
      <c r="I257" s="8">
        <v>37</v>
      </c>
      <c r="J257" s="34">
        <v>88.3</v>
      </c>
      <c r="K257" s="34">
        <v>133.4</v>
      </c>
      <c r="L257" s="34">
        <v>205.3</v>
      </c>
      <c r="M257" s="41">
        <f t="shared" si="55"/>
        <v>18</v>
      </c>
      <c r="N257" s="41">
        <f t="shared" si="56"/>
        <v>43</v>
      </c>
      <c r="O257" s="41">
        <f t="shared" si="57"/>
        <v>65</v>
      </c>
      <c r="P257" s="15"/>
      <c r="Q257" s="15"/>
      <c r="R257" s="167"/>
      <c r="S257" s="15"/>
      <c r="T257" s="15"/>
      <c r="U257" s="4"/>
      <c r="V257" s="43"/>
    </row>
    <row r="258" spans="1:191" hidden="1">
      <c r="A258" s="52"/>
      <c r="B258" s="53"/>
      <c r="C258" s="56"/>
      <c r="D258" s="57"/>
      <c r="E258" s="9" t="s">
        <v>439</v>
      </c>
      <c r="F258" s="10">
        <v>4214</v>
      </c>
      <c r="G258" s="10"/>
      <c r="H258" s="10"/>
      <c r="I258" s="8">
        <v>493</v>
      </c>
      <c r="J258" s="34">
        <v>1178</v>
      </c>
      <c r="K258" s="34">
        <v>1776.6</v>
      </c>
      <c r="L258" s="34">
        <v>2733.2</v>
      </c>
      <c r="M258" s="41">
        <f t="shared" si="55"/>
        <v>18</v>
      </c>
      <c r="N258" s="41">
        <f t="shared" si="56"/>
        <v>43.1</v>
      </c>
      <c r="O258" s="41">
        <f t="shared" si="57"/>
        <v>65</v>
      </c>
      <c r="P258" s="15"/>
      <c r="Q258" s="15"/>
      <c r="R258" s="167"/>
      <c r="S258" s="15"/>
      <c r="T258" s="15"/>
      <c r="U258" s="4"/>
      <c r="V258" s="43"/>
    </row>
    <row r="259" spans="1:191" hidden="1">
      <c r="A259" s="52"/>
      <c r="B259" s="53"/>
      <c r="C259" s="56"/>
      <c r="D259" s="57"/>
      <c r="E259" s="9" t="s">
        <v>440</v>
      </c>
      <c r="F259" s="10" t="s">
        <v>415</v>
      </c>
      <c r="G259" s="10"/>
      <c r="H259" s="10"/>
      <c r="I259" s="8">
        <v>100</v>
      </c>
      <c r="J259" s="34">
        <v>100</v>
      </c>
      <c r="K259" s="34">
        <v>100</v>
      </c>
      <c r="L259" s="34">
        <v>100</v>
      </c>
      <c r="M259" s="41">
        <f t="shared" si="55"/>
        <v>100</v>
      </c>
      <c r="N259" s="41">
        <f t="shared" si="56"/>
        <v>100</v>
      </c>
      <c r="O259" s="41">
        <f t="shared" si="57"/>
        <v>100</v>
      </c>
      <c r="P259" s="15"/>
      <c r="Q259" s="15"/>
      <c r="R259" s="167"/>
      <c r="S259" s="15"/>
      <c r="T259" s="15"/>
      <c r="U259" s="4"/>
      <c r="V259" s="43"/>
    </row>
    <row r="260" spans="1:191" hidden="1">
      <c r="A260" s="52"/>
      <c r="B260" s="53"/>
      <c r="C260" s="56"/>
      <c r="D260" s="57"/>
      <c r="E260" s="16" t="s">
        <v>443</v>
      </c>
      <c r="F260" s="10">
        <v>4221</v>
      </c>
      <c r="G260" s="10"/>
      <c r="H260" s="10"/>
      <c r="I260" s="8">
        <v>360</v>
      </c>
      <c r="J260" s="34">
        <v>860</v>
      </c>
      <c r="K260" s="34">
        <v>1300</v>
      </c>
      <c r="L260" s="34">
        <v>2000</v>
      </c>
      <c r="M260" s="41">
        <f t="shared" si="55"/>
        <v>18</v>
      </c>
      <c r="N260" s="41">
        <f t="shared" si="56"/>
        <v>43</v>
      </c>
      <c r="O260" s="41">
        <f t="shared" si="57"/>
        <v>65</v>
      </c>
      <c r="P260" s="15"/>
      <c r="Q260" s="15"/>
      <c r="R260" s="167"/>
      <c r="S260" s="15"/>
      <c r="T260" s="15"/>
      <c r="U260" s="4"/>
      <c r="V260" s="43"/>
    </row>
    <row r="261" spans="1:191" hidden="1">
      <c r="A261" s="52"/>
      <c r="B261" s="53"/>
      <c r="C261" s="56"/>
      <c r="D261" s="57"/>
      <c r="E261" s="16" t="s">
        <v>457</v>
      </c>
      <c r="F261" s="10" t="s">
        <v>404</v>
      </c>
      <c r="G261" s="10"/>
      <c r="H261" s="10"/>
      <c r="I261" s="8">
        <v>90</v>
      </c>
      <c r="J261" s="34">
        <v>215</v>
      </c>
      <c r="K261" s="34">
        <v>325</v>
      </c>
      <c r="L261" s="34">
        <v>500</v>
      </c>
      <c r="M261" s="41">
        <f t="shared" si="55"/>
        <v>18</v>
      </c>
      <c r="N261" s="41">
        <f t="shared" si="56"/>
        <v>43</v>
      </c>
      <c r="O261" s="41">
        <f t="shared" si="57"/>
        <v>65</v>
      </c>
      <c r="P261" s="15"/>
      <c r="Q261" s="15"/>
      <c r="R261" s="167"/>
      <c r="S261" s="15"/>
      <c r="T261" s="15"/>
      <c r="U261" s="4"/>
      <c r="V261" s="43"/>
    </row>
    <row r="262" spans="1:191" hidden="1">
      <c r="A262" s="52"/>
      <c r="B262" s="53"/>
      <c r="C262" s="56"/>
      <c r="D262" s="57"/>
      <c r="E262" s="16" t="s">
        <v>512</v>
      </c>
      <c r="F262" s="10">
        <v>4237</v>
      </c>
      <c r="G262" s="10"/>
      <c r="H262" s="10"/>
      <c r="I262" s="8">
        <v>150</v>
      </c>
      <c r="J262" s="34">
        <v>301</v>
      </c>
      <c r="K262" s="34">
        <v>455</v>
      </c>
      <c r="L262" s="34">
        <v>700</v>
      </c>
      <c r="M262" s="41">
        <f t="shared" si="55"/>
        <v>21.4</v>
      </c>
      <c r="N262" s="41">
        <f t="shared" si="56"/>
        <v>43</v>
      </c>
      <c r="O262" s="41">
        <f t="shared" si="57"/>
        <v>65</v>
      </c>
      <c r="P262" s="15"/>
      <c r="Q262" s="15"/>
      <c r="R262" s="167"/>
      <c r="S262" s="15"/>
      <c r="T262" s="15"/>
      <c r="U262" s="4"/>
      <c r="V262" s="43"/>
    </row>
    <row r="263" spans="1:191" hidden="1">
      <c r="A263" s="52"/>
      <c r="B263" s="53"/>
      <c r="C263" s="56"/>
      <c r="D263" s="57"/>
      <c r="E263" s="16" t="s">
        <v>515</v>
      </c>
      <c r="F263" s="10" t="s">
        <v>408</v>
      </c>
      <c r="G263" s="10"/>
      <c r="H263" s="10"/>
      <c r="I263" s="8">
        <v>72</v>
      </c>
      <c r="J263" s="34">
        <v>172</v>
      </c>
      <c r="K263" s="34">
        <v>260</v>
      </c>
      <c r="L263" s="34">
        <v>400</v>
      </c>
      <c r="M263" s="41">
        <f t="shared" si="55"/>
        <v>18</v>
      </c>
      <c r="N263" s="41">
        <f t="shared" si="56"/>
        <v>43</v>
      </c>
      <c r="O263" s="41">
        <f t="shared" si="57"/>
        <v>65</v>
      </c>
      <c r="P263" s="15"/>
      <c r="Q263" s="15"/>
      <c r="R263" s="167"/>
      <c r="S263" s="15"/>
      <c r="T263" s="15"/>
      <c r="U263" s="4"/>
      <c r="V263" s="43"/>
    </row>
    <row r="264" spans="1:191" ht="27" hidden="1">
      <c r="A264" s="52"/>
      <c r="B264" s="53"/>
      <c r="C264" s="56"/>
      <c r="D264" s="57"/>
      <c r="E264" s="16" t="s">
        <v>516</v>
      </c>
      <c r="F264" s="10">
        <v>4252</v>
      </c>
      <c r="G264" s="10"/>
      <c r="H264" s="10"/>
      <c r="I264" s="8">
        <v>120</v>
      </c>
      <c r="J264" s="34">
        <v>275</v>
      </c>
      <c r="K264" s="34">
        <v>413</v>
      </c>
      <c r="L264" s="34">
        <v>635</v>
      </c>
      <c r="M264" s="41">
        <f t="shared" si="55"/>
        <v>18.899999999999999</v>
      </c>
      <c r="N264" s="41">
        <f t="shared" si="56"/>
        <v>43.3</v>
      </c>
      <c r="O264" s="41">
        <f t="shared" si="57"/>
        <v>65</v>
      </c>
      <c r="P264" s="15"/>
      <c r="Q264" s="15"/>
      <c r="R264" s="167"/>
      <c r="S264" s="15"/>
      <c r="T264" s="15"/>
      <c r="U264" s="4"/>
      <c r="V264" s="43"/>
    </row>
    <row r="265" spans="1:191" hidden="1">
      <c r="A265" s="52"/>
      <c r="B265" s="53"/>
      <c r="C265" s="56"/>
      <c r="D265" s="57"/>
      <c r="E265" s="16" t="s">
        <v>517</v>
      </c>
      <c r="F265" s="10">
        <v>4261</v>
      </c>
      <c r="G265" s="10"/>
      <c r="H265" s="10"/>
      <c r="I265" s="8">
        <v>252</v>
      </c>
      <c r="J265" s="34">
        <v>602</v>
      </c>
      <c r="K265" s="34">
        <v>910</v>
      </c>
      <c r="L265" s="34">
        <v>1400</v>
      </c>
      <c r="M265" s="41">
        <f t="shared" si="55"/>
        <v>18</v>
      </c>
      <c r="N265" s="41">
        <f t="shared" si="56"/>
        <v>43</v>
      </c>
      <c r="O265" s="41">
        <f t="shared" si="57"/>
        <v>65</v>
      </c>
      <c r="P265" s="15"/>
      <c r="Q265" s="15"/>
      <c r="R265" s="167"/>
      <c r="S265" s="15"/>
      <c r="T265" s="15"/>
      <c r="U265" s="4"/>
      <c r="V265" s="43"/>
    </row>
    <row r="266" spans="1:191" hidden="1">
      <c r="A266" s="52"/>
      <c r="B266" s="53"/>
      <c r="C266" s="56"/>
      <c r="D266" s="57"/>
      <c r="E266" s="16" t="s">
        <v>519</v>
      </c>
      <c r="F266" s="10">
        <v>4264</v>
      </c>
      <c r="G266" s="10"/>
      <c r="H266" s="10"/>
      <c r="I266" s="8">
        <v>400</v>
      </c>
      <c r="J266" s="34">
        <v>800</v>
      </c>
      <c r="K266" s="34">
        <v>1200</v>
      </c>
      <c r="L266" s="34">
        <v>1565</v>
      </c>
      <c r="M266" s="41">
        <f t="shared" si="55"/>
        <v>25.6</v>
      </c>
      <c r="N266" s="41">
        <f t="shared" si="56"/>
        <v>51.1</v>
      </c>
      <c r="O266" s="41">
        <f t="shared" si="57"/>
        <v>76.7</v>
      </c>
      <c r="P266" s="15"/>
      <c r="Q266" s="15"/>
      <c r="R266" s="167"/>
      <c r="S266" s="15"/>
      <c r="T266" s="15"/>
      <c r="U266" s="4"/>
      <c r="V266" s="43"/>
    </row>
    <row r="267" spans="1:191" hidden="1">
      <c r="A267" s="52"/>
      <c r="B267" s="53"/>
      <c r="C267" s="56"/>
      <c r="D267" s="57"/>
      <c r="E267" s="16" t="s">
        <v>521</v>
      </c>
      <c r="F267" s="10" t="s">
        <v>277</v>
      </c>
      <c r="G267" s="10"/>
      <c r="H267" s="10"/>
      <c r="I267" s="8">
        <v>72</v>
      </c>
      <c r="J267" s="34">
        <v>172</v>
      </c>
      <c r="K267" s="34">
        <v>260</v>
      </c>
      <c r="L267" s="34">
        <v>400</v>
      </c>
      <c r="M267" s="41">
        <f t="shared" si="55"/>
        <v>18</v>
      </c>
      <c r="N267" s="41">
        <f t="shared" si="56"/>
        <v>43</v>
      </c>
      <c r="O267" s="41">
        <f t="shared" si="57"/>
        <v>65</v>
      </c>
      <c r="P267" s="15"/>
      <c r="Q267" s="15"/>
      <c r="R267" s="167"/>
      <c r="S267" s="15"/>
      <c r="T267" s="15"/>
      <c r="U267" s="4"/>
      <c r="V267" s="43"/>
    </row>
    <row r="268" spans="1:191" hidden="1">
      <c r="A268" s="52"/>
      <c r="B268" s="53"/>
      <c r="C268" s="56"/>
      <c r="D268" s="57"/>
      <c r="E268" s="16" t="s">
        <v>553</v>
      </c>
      <c r="F268" s="10">
        <v>4823</v>
      </c>
      <c r="G268" s="10"/>
      <c r="H268" s="10"/>
      <c r="I268" s="8">
        <v>100</v>
      </c>
      <c r="J268" s="34">
        <v>100</v>
      </c>
      <c r="K268" s="34">
        <v>100</v>
      </c>
      <c r="L268" s="34">
        <v>100</v>
      </c>
      <c r="M268" s="41">
        <f t="shared" si="55"/>
        <v>100</v>
      </c>
      <c r="N268" s="41">
        <f t="shared" si="56"/>
        <v>100</v>
      </c>
      <c r="O268" s="41">
        <f t="shared" si="57"/>
        <v>100</v>
      </c>
      <c r="P268" s="15"/>
      <c r="Q268" s="15"/>
      <c r="R268" s="167"/>
      <c r="S268" s="15"/>
      <c r="T268" s="15"/>
      <c r="U268" s="4"/>
      <c r="V268" s="43"/>
    </row>
    <row r="269" spans="1:191" hidden="1">
      <c r="A269" s="52"/>
      <c r="B269" s="53"/>
      <c r="C269" s="56"/>
      <c r="D269" s="57"/>
      <c r="E269" s="16" t="s">
        <v>560</v>
      </c>
      <c r="F269" s="10">
        <v>5122</v>
      </c>
      <c r="G269" s="10"/>
      <c r="H269" s="10"/>
      <c r="I269" s="8"/>
      <c r="J269" s="34"/>
      <c r="K269" s="34">
        <v>680</v>
      </c>
      <c r="L269" s="34">
        <v>1000</v>
      </c>
      <c r="M269" s="41">
        <f t="shared" si="55"/>
        <v>0</v>
      </c>
      <c r="N269" s="41">
        <f t="shared" si="56"/>
        <v>0</v>
      </c>
      <c r="O269" s="41">
        <f t="shared" si="57"/>
        <v>68</v>
      </c>
      <c r="P269" s="15"/>
      <c r="Q269" s="15"/>
      <c r="R269" s="167"/>
      <c r="S269" s="15"/>
      <c r="T269" s="15"/>
      <c r="U269" s="4"/>
      <c r="V269" s="43"/>
    </row>
    <row r="270" spans="1:191" ht="30.75" customHeight="1">
      <c r="A270" s="195"/>
      <c r="B270" s="196"/>
      <c r="C270" s="200"/>
      <c r="D270" s="201"/>
      <c r="E270" s="80" t="s">
        <v>677</v>
      </c>
      <c r="F270" s="123" t="s">
        <v>398</v>
      </c>
      <c r="G270" s="10"/>
      <c r="H270" s="10" t="s">
        <v>394</v>
      </c>
      <c r="I270" s="206">
        <f>SUM(I271:I295)</f>
        <v>23994.9</v>
      </c>
      <c r="J270" s="206">
        <f>SUM(J271:J295)</f>
        <v>64267</v>
      </c>
      <c r="K270" s="206">
        <f>SUM(K271:K295)</f>
        <v>107333.1</v>
      </c>
      <c r="L270" s="207">
        <f>SUM(L271:L295)</f>
        <v>171061.9</v>
      </c>
      <c r="M270" s="41">
        <f>ROUND(I270/L270*100,1)</f>
        <v>14</v>
      </c>
      <c r="N270" s="41">
        <f>ROUND(J270/L270*100,1)</f>
        <v>37.6</v>
      </c>
      <c r="O270" s="41">
        <f>ROUND(K270/L270*100,1)</f>
        <v>62.7</v>
      </c>
      <c r="P270" s="15"/>
      <c r="Q270" s="15"/>
      <c r="R270" s="167"/>
      <c r="S270" s="15"/>
      <c r="T270" s="15"/>
      <c r="U270" s="4"/>
      <c r="V270" s="43"/>
      <c r="AA270" s="209"/>
      <c r="AB270" s="209"/>
      <c r="AC270" s="209"/>
      <c r="AD270" s="209"/>
      <c r="AE270" s="209"/>
      <c r="AF270" s="209"/>
      <c r="AG270" s="209"/>
      <c r="AH270" s="209"/>
      <c r="AI270" s="209"/>
      <c r="AJ270" s="209"/>
      <c r="AK270" s="209"/>
      <c r="AL270" s="209"/>
      <c r="AM270" s="209"/>
      <c r="AN270" s="209"/>
      <c r="AO270" s="209"/>
      <c r="AP270" s="209"/>
      <c r="AQ270" s="209"/>
      <c r="AR270" s="209"/>
      <c r="AS270" s="209"/>
      <c r="AT270" s="209"/>
      <c r="AU270" s="209"/>
      <c r="AV270" s="209"/>
      <c r="AW270" s="209"/>
      <c r="AX270" s="209"/>
      <c r="AY270" s="209"/>
      <c r="AZ270" s="209"/>
      <c r="BA270" s="209"/>
      <c r="BB270" s="209"/>
      <c r="BC270" s="209"/>
      <c r="BD270" s="209"/>
      <c r="BE270" s="209"/>
      <c r="BF270" s="209"/>
      <c r="BG270" s="209"/>
      <c r="BH270" s="209"/>
      <c r="BI270" s="209"/>
      <c r="BJ270" s="209"/>
      <c r="BK270" s="209"/>
      <c r="BL270" s="209"/>
      <c r="BM270" s="209"/>
      <c r="BN270" s="209"/>
      <c r="BO270" s="209"/>
      <c r="BP270" s="209"/>
      <c r="BQ270" s="209"/>
      <c r="BR270" s="209"/>
      <c r="BS270" s="209"/>
      <c r="BT270" s="209"/>
      <c r="BU270" s="209"/>
      <c r="BV270" s="209"/>
      <c r="BW270" s="209"/>
      <c r="BX270" s="209"/>
      <c r="BY270" s="209"/>
      <c r="BZ270" s="209"/>
      <c r="CA270" s="209"/>
      <c r="CB270" s="209"/>
      <c r="CC270" s="209"/>
      <c r="CD270" s="209"/>
      <c r="CE270" s="209"/>
      <c r="CF270" s="209"/>
      <c r="CG270" s="209"/>
      <c r="CH270" s="209"/>
      <c r="CI270" s="209"/>
      <c r="CJ270" s="209"/>
      <c r="CK270" s="209"/>
      <c r="CL270" s="209"/>
      <c r="CM270" s="209"/>
      <c r="CN270" s="209"/>
      <c r="CO270" s="209"/>
      <c r="CP270" s="209"/>
      <c r="CQ270" s="209"/>
      <c r="CR270" s="209"/>
      <c r="CS270" s="209"/>
      <c r="CT270" s="209"/>
      <c r="CU270" s="209"/>
      <c r="CV270" s="209"/>
      <c r="CW270" s="209"/>
      <c r="CX270" s="209"/>
      <c r="CY270" s="209"/>
      <c r="CZ270" s="209"/>
      <c r="DA270" s="209"/>
      <c r="DB270" s="209"/>
      <c r="DC270" s="209"/>
      <c r="DD270" s="209"/>
      <c r="DE270" s="209"/>
      <c r="DF270" s="209"/>
      <c r="DG270" s="209"/>
      <c r="DH270" s="209"/>
      <c r="DI270" s="209"/>
      <c r="DJ270" s="209"/>
      <c r="DK270" s="209"/>
      <c r="DL270" s="209"/>
      <c r="DM270" s="209"/>
      <c r="DN270" s="209"/>
      <c r="DO270" s="209"/>
      <c r="DP270" s="209"/>
      <c r="DQ270" s="209"/>
      <c r="DR270" s="209"/>
      <c r="DS270" s="209"/>
      <c r="DT270" s="209"/>
      <c r="DU270" s="209"/>
      <c r="DV270" s="209"/>
      <c r="DW270" s="209"/>
      <c r="DX270" s="209"/>
      <c r="DY270" s="209"/>
      <c r="DZ270" s="209"/>
      <c r="EA270" s="209"/>
      <c r="EB270" s="209"/>
      <c r="EC270" s="209"/>
      <c r="ED270" s="209"/>
      <c r="EE270" s="209"/>
      <c r="EF270" s="209"/>
      <c r="EG270" s="209"/>
      <c r="EH270" s="209"/>
      <c r="EI270" s="209"/>
      <c r="EJ270" s="209"/>
      <c r="EK270" s="209"/>
      <c r="EL270" s="209"/>
      <c r="EM270" s="209"/>
      <c r="EN270" s="209"/>
      <c r="EO270" s="209"/>
      <c r="EP270" s="209"/>
      <c r="EQ270" s="209"/>
      <c r="ER270" s="209"/>
      <c r="ES270" s="209"/>
      <c r="ET270" s="209"/>
      <c r="EU270" s="209"/>
      <c r="EV270" s="209"/>
      <c r="EW270" s="209"/>
      <c r="EX270" s="209"/>
      <c r="EY270" s="209"/>
      <c r="EZ270" s="209"/>
      <c r="FA270" s="209"/>
      <c r="FB270" s="209"/>
      <c r="FC270" s="209"/>
      <c r="FD270" s="209"/>
      <c r="FE270" s="209"/>
      <c r="FF270" s="209"/>
      <c r="FG270" s="209"/>
      <c r="FH270" s="209"/>
      <c r="FI270" s="209"/>
      <c r="FJ270" s="209"/>
      <c r="FK270" s="209"/>
      <c r="FL270" s="209"/>
      <c r="FM270" s="209"/>
      <c r="FN270" s="209"/>
      <c r="FO270" s="209"/>
      <c r="FP270" s="209"/>
      <c r="FQ270" s="209"/>
      <c r="FR270" s="209"/>
      <c r="FS270" s="209"/>
      <c r="FT270" s="209"/>
      <c r="FU270" s="209"/>
      <c r="FV270" s="209"/>
      <c r="FW270" s="209"/>
      <c r="FX270" s="209"/>
      <c r="FY270" s="209"/>
      <c r="FZ270" s="209"/>
      <c r="GA270" s="209"/>
      <c r="GB270" s="209"/>
      <c r="GC270" s="209"/>
      <c r="GD270" s="209"/>
      <c r="GE270" s="209"/>
      <c r="GF270" s="209"/>
      <c r="GG270" s="209"/>
      <c r="GH270" s="209"/>
      <c r="GI270" s="209"/>
    </row>
    <row r="271" spans="1:191" hidden="1">
      <c r="A271" s="52"/>
      <c r="B271" s="53"/>
      <c r="C271" s="56"/>
      <c r="D271" s="57"/>
      <c r="E271" s="16" t="s">
        <v>431</v>
      </c>
      <c r="F271" s="10">
        <v>4111</v>
      </c>
      <c r="G271" s="10"/>
      <c r="H271" s="10"/>
      <c r="I271" s="8">
        <v>18000</v>
      </c>
      <c r="J271" s="34">
        <v>45000</v>
      </c>
      <c r="K271" s="34">
        <v>72000</v>
      </c>
      <c r="L271" s="34">
        <v>107004.9</v>
      </c>
      <c r="M271" s="41">
        <f t="shared" ref="M271:M295" si="58">ROUND(I271/L271*100,1)</f>
        <v>16.8</v>
      </c>
      <c r="N271" s="41">
        <f t="shared" ref="N271:N295" si="59">ROUND(J271/L271*100,1)</f>
        <v>42.1</v>
      </c>
      <c r="O271" s="41">
        <f t="shared" ref="O271:O295" si="60">ROUND(K271/L271*100,1)</f>
        <v>67.3</v>
      </c>
      <c r="P271" s="15"/>
      <c r="Q271" s="15"/>
      <c r="R271" s="167"/>
      <c r="S271" s="15"/>
      <c r="T271" s="15"/>
      <c r="U271" s="4"/>
      <c r="V271" s="43"/>
    </row>
    <row r="272" spans="1:191" ht="27" hidden="1">
      <c r="A272" s="52"/>
      <c r="B272" s="53"/>
      <c r="C272" s="56"/>
      <c r="D272" s="57"/>
      <c r="E272" s="16" t="s">
        <v>432</v>
      </c>
      <c r="F272" s="10">
        <v>4112</v>
      </c>
      <c r="G272" s="10"/>
      <c r="H272" s="10"/>
      <c r="I272" s="8"/>
      <c r="J272" s="34">
        <v>8025</v>
      </c>
      <c r="K272" s="34">
        <v>16050</v>
      </c>
      <c r="L272" s="34">
        <v>32101.5</v>
      </c>
      <c r="M272" s="41">
        <f t="shared" si="58"/>
        <v>0</v>
      </c>
      <c r="N272" s="41">
        <f t="shared" si="59"/>
        <v>25</v>
      </c>
      <c r="O272" s="41">
        <f t="shared" si="60"/>
        <v>50</v>
      </c>
      <c r="P272" s="15"/>
      <c r="Q272" s="15"/>
      <c r="R272" s="167"/>
      <c r="S272" s="15"/>
      <c r="T272" s="15"/>
      <c r="U272" s="4"/>
      <c r="V272" s="43"/>
    </row>
    <row r="273" spans="1:21" s="43" customFormat="1" hidden="1">
      <c r="A273" s="52"/>
      <c r="B273" s="53"/>
      <c r="C273" s="56"/>
      <c r="D273" s="57"/>
      <c r="E273" s="16" t="s">
        <v>437</v>
      </c>
      <c r="F273" s="10">
        <v>4212</v>
      </c>
      <c r="G273" s="10"/>
      <c r="H273" s="10"/>
      <c r="I273" s="8">
        <v>1800</v>
      </c>
      <c r="J273" s="34">
        <v>3000</v>
      </c>
      <c r="K273" s="34">
        <v>4000</v>
      </c>
      <c r="L273" s="34">
        <v>8803.4</v>
      </c>
      <c r="M273" s="41">
        <f t="shared" si="58"/>
        <v>20.399999999999999</v>
      </c>
      <c r="N273" s="41">
        <f t="shared" si="59"/>
        <v>34.1</v>
      </c>
      <c r="O273" s="41">
        <f t="shared" si="60"/>
        <v>45.4</v>
      </c>
      <c r="P273" s="15"/>
      <c r="Q273" s="15"/>
      <c r="R273" s="167"/>
      <c r="S273" s="15"/>
      <c r="T273" s="15"/>
      <c r="U273" s="4"/>
    </row>
    <row r="274" spans="1:21" s="43" customFormat="1" hidden="1">
      <c r="A274" s="52"/>
      <c r="B274" s="53"/>
      <c r="C274" s="56"/>
      <c r="D274" s="57"/>
      <c r="E274" s="16" t="s">
        <v>438</v>
      </c>
      <c r="F274" s="10">
        <v>4213</v>
      </c>
      <c r="G274" s="10"/>
      <c r="H274" s="10"/>
      <c r="I274" s="8">
        <v>20</v>
      </c>
      <c r="J274" s="34">
        <v>40</v>
      </c>
      <c r="K274" s="34">
        <v>60</v>
      </c>
      <c r="L274" s="34">
        <v>86.699999999999989</v>
      </c>
      <c r="M274" s="41">
        <f t="shared" si="58"/>
        <v>23.1</v>
      </c>
      <c r="N274" s="41">
        <f t="shared" si="59"/>
        <v>46.1</v>
      </c>
      <c r="O274" s="41">
        <f t="shared" si="60"/>
        <v>69.2</v>
      </c>
      <c r="P274" s="15"/>
      <c r="Q274" s="15"/>
      <c r="R274" s="167"/>
      <c r="S274" s="15"/>
      <c r="T274" s="15"/>
      <c r="U274" s="4"/>
    </row>
    <row r="275" spans="1:21" s="43" customFormat="1" hidden="1">
      <c r="A275" s="52"/>
      <c r="B275" s="53"/>
      <c r="C275" s="56"/>
      <c r="D275" s="57"/>
      <c r="E275" s="9" t="s">
        <v>439</v>
      </c>
      <c r="F275" s="10">
        <v>4214</v>
      </c>
      <c r="G275" s="10"/>
      <c r="H275" s="10"/>
      <c r="I275" s="8">
        <v>422.40000000000003</v>
      </c>
      <c r="J275" s="34">
        <v>1056</v>
      </c>
      <c r="K275" s="34">
        <v>1689.6000000000001</v>
      </c>
      <c r="L275" s="34">
        <v>2534.4</v>
      </c>
      <c r="M275" s="41">
        <f t="shared" si="58"/>
        <v>16.7</v>
      </c>
      <c r="N275" s="41">
        <f t="shared" si="59"/>
        <v>41.7</v>
      </c>
      <c r="O275" s="41">
        <f t="shared" si="60"/>
        <v>66.7</v>
      </c>
      <c r="P275" s="15"/>
      <c r="Q275" s="15"/>
      <c r="R275" s="167"/>
      <c r="S275" s="15"/>
      <c r="T275" s="15"/>
      <c r="U275" s="4"/>
    </row>
    <row r="276" spans="1:21" s="43" customFormat="1" hidden="1">
      <c r="A276" s="52"/>
      <c r="B276" s="53"/>
      <c r="C276" s="56"/>
      <c r="D276" s="57"/>
      <c r="E276" s="9" t="s">
        <v>440</v>
      </c>
      <c r="F276" s="10" t="s">
        <v>415</v>
      </c>
      <c r="G276" s="10"/>
      <c r="H276" s="10"/>
      <c r="I276" s="8">
        <v>50</v>
      </c>
      <c r="J276" s="34">
        <v>50</v>
      </c>
      <c r="K276" s="34">
        <v>50</v>
      </c>
      <c r="L276" s="34">
        <v>50</v>
      </c>
      <c r="M276" s="41">
        <f t="shared" si="58"/>
        <v>100</v>
      </c>
      <c r="N276" s="41">
        <f t="shared" si="59"/>
        <v>100</v>
      </c>
      <c r="O276" s="41">
        <f t="shared" si="60"/>
        <v>100</v>
      </c>
      <c r="P276" s="15"/>
      <c r="Q276" s="15"/>
      <c r="R276" s="167"/>
      <c r="S276" s="15"/>
      <c r="T276" s="15"/>
      <c r="U276" s="4"/>
    </row>
    <row r="277" spans="1:21" s="43" customFormat="1" hidden="1">
      <c r="A277" s="52"/>
      <c r="B277" s="53"/>
      <c r="C277" s="56"/>
      <c r="D277" s="57"/>
      <c r="E277" s="16" t="s">
        <v>443</v>
      </c>
      <c r="F277" s="10">
        <v>4221</v>
      </c>
      <c r="G277" s="10"/>
      <c r="H277" s="10"/>
      <c r="I277" s="8">
        <v>300</v>
      </c>
      <c r="J277" s="34">
        <v>400</v>
      </c>
      <c r="K277" s="34">
        <v>800</v>
      </c>
      <c r="L277" s="34">
        <v>2000</v>
      </c>
      <c r="M277" s="41">
        <f t="shared" si="58"/>
        <v>15</v>
      </c>
      <c r="N277" s="41">
        <f t="shared" si="59"/>
        <v>20</v>
      </c>
      <c r="O277" s="41">
        <f t="shared" si="60"/>
        <v>40</v>
      </c>
      <c r="P277" s="15"/>
      <c r="Q277" s="15"/>
      <c r="R277" s="167"/>
      <c r="S277" s="15"/>
      <c r="T277" s="15"/>
      <c r="U277" s="4"/>
    </row>
    <row r="278" spans="1:21" s="43" customFormat="1" hidden="1">
      <c r="A278" s="52"/>
      <c r="B278" s="53"/>
      <c r="C278" s="56"/>
      <c r="D278" s="57"/>
      <c r="E278" s="16" t="s">
        <v>456</v>
      </c>
      <c r="F278" s="10" t="s">
        <v>403</v>
      </c>
      <c r="G278" s="10"/>
      <c r="H278" s="10"/>
      <c r="I278" s="8">
        <v>200</v>
      </c>
      <c r="J278" s="34">
        <v>400</v>
      </c>
      <c r="K278" s="34">
        <v>600</v>
      </c>
      <c r="L278" s="34">
        <v>700</v>
      </c>
      <c r="M278" s="41">
        <f t="shared" si="58"/>
        <v>28.6</v>
      </c>
      <c r="N278" s="41">
        <f t="shared" si="59"/>
        <v>57.1</v>
      </c>
      <c r="O278" s="41">
        <f t="shared" si="60"/>
        <v>85.7</v>
      </c>
      <c r="P278" s="15"/>
      <c r="Q278" s="15"/>
      <c r="R278" s="167"/>
      <c r="S278" s="15"/>
      <c r="T278" s="15"/>
      <c r="U278" s="4"/>
    </row>
    <row r="279" spans="1:21" s="43" customFormat="1" hidden="1">
      <c r="A279" s="52"/>
      <c r="B279" s="53"/>
      <c r="C279" s="56"/>
      <c r="D279" s="57"/>
      <c r="E279" s="16" t="s">
        <v>457</v>
      </c>
      <c r="F279" s="10" t="s">
        <v>404</v>
      </c>
      <c r="G279" s="10"/>
      <c r="H279" s="10"/>
      <c r="I279" s="8"/>
      <c r="J279" s="34"/>
      <c r="K279" s="34">
        <v>200</v>
      </c>
      <c r="L279" s="34">
        <v>345</v>
      </c>
      <c r="M279" s="41">
        <f t="shared" si="58"/>
        <v>0</v>
      </c>
      <c r="N279" s="41">
        <f t="shared" si="59"/>
        <v>0</v>
      </c>
      <c r="O279" s="41">
        <f t="shared" si="60"/>
        <v>58</v>
      </c>
      <c r="P279" s="15"/>
      <c r="Q279" s="15"/>
      <c r="R279" s="167"/>
      <c r="S279" s="15"/>
      <c r="T279" s="15"/>
      <c r="U279" s="4"/>
    </row>
    <row r="280" spans="1:21" s="43" customFormat="1" ht="27" hidden="1">
      <c r="A280" s="52"/>
      <c r="B280" s="53"/>
      <c r="C280" s="56"/>
      <c r="D280" s="57"/>
      <c r="E280" s="16" t="s">
        <v>458</v>
      </c>
      <c r="F280" s="10" t="s">
        <v>276</v>
      </c>
      <c r="G280" s="10"/>
      <c r="H280" s="10"/>
      <c r="I280" s="8">
        <v>180</v>
      </c>
      <c r="J280" s="34">
        <v>720</v>
      </c>
      <c r="K280" s="34">
        <v>1260</v>
      </c>
      <c r="L280" s="34">
        <v>1500</v>
      </c>
      <c r="M280" s="41">
        <f t="shared" si="58"/>
        <v>12</v>
      </c>
      <c r="N280" s="41">
        <f t="shared" si="59"/>
        <v>48</v>
      </c>
      <c r="O280" s="41">
        <f t="shared" si="60"/>
        <v>84</v>
      </c>
      <c r="P280" s="15"/>
      <c r="Q280" s="15"/>
      <c r="R280" s="167"/>
      <c r="S280" s="15"/>
      <c r="T280" s="15"/>
      <c r="U280" s="4"/>
    </row>
    <row r="281" spans="1:21" s="43" customFormat="1" hidden="1">
      <c r="A281" s="52"/>
      <c r="B281" s="53"/>
      <c r="C281" s="56"/>
      <c r="D281" s="57"/>
      <c r="E281" s="16" t="s">
        <v>459</v>
      </c>
      <c r="F281" s="10">
        <v>4234</v>
      </c>
      <c r="G281" s="10"/>
      <c r="H281" s="10"/>
      <c r="I281" s="8">
        <v>30</v>
      </c>
      <c r="J281" s="34">
        <v>65</v>
      </c>
      <c r="K281" s="34">
        <v>100</v>
      </c>
      <c r="L281" s="34">
        <v>120</v>
      </c>
      <c r="M281" s="41">
        <f t="shared" si="58"/>
        <v>25</v>
      </c>
      <c r="N281" s="41">
        <f t="shared" si="59"/>
        <v>54.2</v>
      </c>
      <c r="O281" s="41">
        <f t="shared" si="60"/>
        <v>83.3</v>
      </c>
      <c r="P281" s="15"/>
      <c r="Q281" s="15"/>
      <c r="R281" s="167"/>
      <c r="S281" s="15"/>
      <c r="T281" s="15"/>
      <c r="U281" s="4"/>
    </row>
    <row r="282" spans="1:21" s="43" customFormat="1" hidden="1">
      <c r="A282" s="52"/>
      <c r="B282" s="53"/>
      <c r="C282" s="56"/>
      <c r="D282" s="57"/>
      <c r="E282" s="16" t="s">
        <v>512</v>
      </c>
      <c r="F282" s="10">
        <v>4237</v>
      </c>
      <c r="G282" s="10"/>
      <c r="H282" s="10"/>
      <c r="I282" s="8">
        <v>100</v>
      </c>
      <c r="J282" s="34">
        <v>300</v>
      </c>
      <c r="K282" s="34">
        <v>500</v>
      </c>
      <c r="L282" s="34">
        <v>700</v>
      </c>
      <c r="M282" s="41">
        <f t="shared" si="58"/>
        <v>14.3</v>
      </c>
      <c r="N282" s="41">
        <f t="shared" si="59"/>
        <v>42.9</v>
      </c>
      <c r="O282" s="41">
        <f t="shared" si="60"/>
        <v>71.400000000000006</v>
      </c>
      <c r="P282" s="15"/>
      <c r="Q282" s="15"/>
      <c r="R282" s="167"/>
      <c r="S282" s="15"/>
      <c r="T282" s="15"/>
      <c r="U282" s="4"/>
    </row>
    <row r="283" spans="1:21" s="43" customFormat="1" hidden="1">
      <c r="A283" s="52"/>
      <c r="B283" s="53"/>
      <c r="C283" s="56"/>
      <c r="D283" s="57"/>
      <c r="E283" s="16" t="s">
        <v>514</v>
      </c>
      <c r="F283" s="10" t="s">
        <v>410</v>
      </c>
      <c r="G283" s="10"/>
      <c r="H283" s="10"/>
      <c r="I283" s="8">
        <v>1000</v>
      </c>
      <c r="J283" s="34">
        <v>1500</v>
      </c>
      <c r="K283" s="34">
        <v>2500</v>
      </c>
      <c r="L283" s="34">
        <v>3500</v>
      </c>
      <c r="M283" s="41">
        <f t="shared" si="58"/>
        <v>28.6</v>
      </c>
      <c r="N283" s="41">
        <f t="shared" si="59"/>
        <v>42.9</v>
      </c>
      <c r="O283" s="41">
        <f t="shared" si="60"/>
        <v>71.400000000000006</v>
      </c>
      <c r="P283" s="15"/>
      <c r="Q283" s="15"/>
      <c r="R283" s="167"/>
      <c r="S283" s="15"/>
      <c r="T283" s="15"/>
      <c r="U283" s="4"/>
    </row>
    <row r="284" spans="1:21" s="43" customFormat="1" hidden="1">
      <c r="A284" s="52"/>
      <c r="B284" s="53"/>
      <c r="C284" s="56"/>
      <c r="D284" s="57"/>
      <c r="E284" s="16" t="s">
        <v>515</v>
      </c>
      <c r="F284" s="10" t="s">
        <v>408</v>
      </c>
      <c r="G284" s="10"/>
      <c r="H284" s="10"/>
      <c r="I284" s="8">
        <v>100</v>
      </c>
      <c r="J284" s="34">
        <v>200</v>
      </c>
      <c r="K284" s="34">
        <v>300</v>
      </c>
      <c r="L284" s="34">
        <v>400</v>
      </c>
      <c r="M284" s="41">
        <f t="shared" si="58"/>
        <v>25</v>
      </c>
      <c r="N284" s="41">
        <f t="shared" si="59"/>
        <v>50</v>
      </c>
      <c r="O284" s="41">
        <f t="shared" si="60"/>
        <v>75</v>
      </c>
      <c r="P284" s="15"/>
      <c r="Q284" s="15"/>
      <c r="R284" s="167"/>
      <c r="S284" s="15"/>
      <c r="T284" s="15"/>
      <c r="U284" s="4"/>
    </row>
    <row r="285" spans="1:21" s="43" customFormat="1" ht="27" hidden="1">
      <c r="A285" s="52"/>
      <c r="B285" s="53"/>
      <c r="C285" s="56"/>
      <c r="D285" s="57"/>
      <c r="E285" s="16" t="s">
        <v>516</v>
      </c>
      <c r="F285" s="10">
        <v>4252</v>
      </c>
      <c r="G285" s="10"/>
      <c r="H285" s="10"/>
      <c r="I285" s="8">
        <v>145</v>
      </c>
      <c r="J285" s="34">
        <v>290</v>
      </c>
      <c r="K285" s="34">
        <v>435</v>
      </c>
      <c r="L285" s="34">
        <v>580</v>
      </c>
      <c r="M285" s="41">
        <f t="shared" si="58"/>
        <v>25</v>
      </c>
      <c r="N285" s="41">
        <f t="shared" si="59"/>
        <v>50</v>
      </c>
      <c r="O285" s="41">
        <f t="shared" si="60"/>
        <v>75</v>
      </c>
      <c r="P285" s="15"/>
      <c r="Q285" s="15"/>
      <c r="R285" s="167"/>
      <c r="S285" s="15"/>
      <c r="T285" s="15"/>
      <c r="U285" s="4"/>
    </row>
    <row r="286" spans="1:21" s="43" customFormat="1" hidden="1">
      <c r="A286" s="52"/>
      <c r="B286" s="53"/>
      <c r="C286" s="56"/>
      <c r="D286" s="57"/>
      <c r="E286" s="16" t="s">
        <v>517</v>
      </c>
      <c r="F286" s="10">
        <v>4261</v>
      </c>
      <c r="G286" s="10"/>
      <c r="H286" s="10"/>
      <c r="I286" s="8">
        <v>75</v>
      </c>
      <c r="J286" s="34">
        <v>150</v>
      </c>
      <c r="K286" s="34">
        <v>225</v>
      </c>
      <c r="L286" s="34">
        <v>299.5</v>
      </c>
      <c r="M286" s="41">
        <f t="shared" si="58"/>
        <v>25</v>
      </c>
      <c r="N286" s="41">
        <f t="shared" si="59"/>
        <v>50.1</v>
      </c>
      <c r="O286" s="41">
        <f t="shared" si="60"/>
        <v>75.099999999999994</v>
      </c>
      <c r="P286" s="15"/>
      <c r="Q286" s="15"/>
      <c r="R286" s="167"/>
      <c r="S286" s="15"/>
      <c r="T286" s="15"/>
      <c r="U286" s="4"/>
    </row>
    <row r="287" spans="1:21" s="43" customFormat="1" ht="40.5" hidden="1">
      <c r="A287" s="52"/>
      <c r="B287" s="53"/>
      <c r="C287" s="56"/>
      <c r="D287" s="57"/>
      <c r="E287" s="16" t="s">
        <v>627</v>
      </c>
      <c r="F287" s="10" t="s">
        <v>268</v>
      </c>
      <c r="G287" s="10"/>
      <c r="H287" s="10"/>
      <c r="I287" s="8">
        <v>100</v>
      </c>
      <c r="J287" s="34">
        <v>200</v>
      </c>
      <c r="K287" s="34">
        <v>300</v>
      </c>
      <c r="L287" s="34">
        <v>500</v>
      </c>
      <c r="M287" s="41">
        <f t="shared" si="58"/>
        <v>20</v>
      </c>
      <c r="N287" s="41">
        <f t="shared" si="59"/>
        <v>40</v>
      </c>
      <c r="O287" s="41">
        <f t="shared" si="60"/>
        <v>60</v>
      </c>
      <c r="P287" s="15"/>
      <c r="Q287" s="15"/>
      <c r="R287" s="167"/>
      <c r="S287" s="15"/>
      <c r="T287" s="15"/>
      <c r="U287" s="4"/>
    </row>
    <row r="288" spans="1:21" s="43" customFormat="1" hidden="1">
      <c r="A288" s="52"/>
      <c r="B288" s="53"/>
      <c r="C288" s="56"/>
      <c r="D288" s="57"/>
      <c r="E288" s="16" t="s">
        <v>519</v>
      </c>
      <c r="F288" s="10">
        <v>4264</v>
      </c>
      <c r="G288" s="10"/>
      <c r="H288" s="10"/>
      <c r="I288" s="8">
        <v>1112.5</v>
      </c>
      <c r="J288" s="34">
        <v>2225</v>
      </c>
      <c r="K288" s="34">
        <v>3337.5</v>
      </c>
      <c r="L288" s="34">
        <v>4450</v>
      </c>
      <c r="M288" s="41">
        <f t="shared" si="58"/>
        <v>25</v>
      </c>
      <c r="N288" s="41">
        <f t="shared" si="59"/>
        <v>50</v>
      </c>
      <c r="O288" s="41">
        <f t="shared" si="60"/>
        <v>75</v>
      </c>
      <c r="P288" s="15"/>
      <c r="Q288" s="15"/>
      <c r="R288" s="167"/>
      <c r="S288" s="15"/>
      <c r="T288" s="15"/>
      <c r="U288" s="4"/>
    </row>
    <row r="289" spans="1:191" hidden="1">
      <c r="A289" s="52"/>
      <c r="B289" s="53"/>
      <c r="C289" s="56"/>
      <c r="D289" s="57"/>
      <c r="E289" s="16" t="s">
        <v>520</v>
      </c>
      <c r="F289" s="10" t="s">
        <v>401</v>
      </c>
      <c r="G289" s="10"/>
      <c r="H289" s="10"/>
      <c r="I289" s="8"/>
      <c r="J289" s="34">
        <v>6</v>
      </c>
      <c r="K289" s="34">
        <v>6</v>
      </c>
      <c r="L289" s="34">
        <v>6</v>
      </c>
      <c r="M289" s="41">
        <f t="shared" si="58"/>
        <v>0</v>
      </c>
      <c r="N289" s="41">
        <f t="shared" si="59"/>
        <v>100</v>
      </c>
      <c r="O289" s="41">
        <f t="shared" si="60"/>
        <v>100</v>
      </c>
      <c r="P289" s="15"/>
      <c r="Q289" s="15"/>
      <c r="R289" s="167"/>
      <c r="S289" s="15"/>
      <c r="T289" s="15"/>
      <c r="U289" s="4"/>
    </row>
    <row r="290" spans="1:191" hidden="1">
      <c r="A290" s="52"/>
      <c r="B290" s="53"/>
      <c r="C290" s="56"/>
      <c r="D290" s="57"/>
      <c r="E290" s="16" t="s">
        <v>521</v>
      </c>
      <c r="F290" s="10" t="s">
        <v>277</v>
      </c>
      <c r="G290" s="10"/>
      <c r="H290" s="10"/>
      <c r="I290" s="8">
        <v>80</v>
      </c>
      <c r="J290" s="34">
        <v>160</v>
      </c>
      <c r="K290" s="34">
        <v>240</v>
      </c>
      <c r="L290" s="34">
        <v>320.49999999999994</v>
      </c>
      <c r="M290" s="41">
        <f t="shared" si="58"/>
        <v>25</v>
      </c>
      <c r="N290" s="41">
        <f t="shared" si="59"/>
        <v>49.9</v>
      </c>
      <c r="O290" s="41">
        <f t="shared" si="60"/>
        <v>74.900000000000006</v>
      </c>
      <c r="P290" s="15"/>
      <c r="Q290" s="15"/>
      <c r="R290" s="167"/>
      <c r="S290" s="15"/>
      <c r="T290" s="15"/>
      <c r="U290" s="4"/>
    </row>
    <row r="291" spans="1:191" hidden="1">
      <c r="A291" s="52"/>
      <c r="B291" s="53"/>
      <c r="C291" s="56"/>
      <c r="D291" s="57"/>
      <c r="E291" s="16" t="s">
        <v>522</v>
      </c>
      <c r="F291" s="10">
        <v>4269</v>
      </c>
      <c r="G291" s="10"/>
      <c r="H291" s="10"/>
      <c r="I291" s="8">
        <v>100</v>
      </c>
      <c r="J291" s="34">
        <v>200</v>
      </c>
      <c r="K291" s="34">
        <v>300</v>
      </c>
      <c r="L291" s="34">
        <v>500</v>
      </c>
      <c r="M291" s="41">
        <f t="shared" si="58"/>
        <v>20</v>
      </c>
      <c r="N291" s="41">
        <f t="shared" si="59"/>
        <v>40</v>
      </c>
      <c r="O291" s="41">
        <f t="shared" si="60"/>
        <v>60</v>
      </c>
      <c r="P291" s="15"/>
      <c r="Q291" s="15"/>
      <c r="R291" s="167"/>
      <c r="S291" s="15"/>
      <c r="T291" s="15"/>
      <c r="U291" s="4"/>
    </row>
    <row r="292" spans="1:191" hidden="1">
      <c r="A292" s="52"/>
      <c r="B292" s="53"/>
      <c r="C292" s="56"/>
      <c r="D292" s="57"/>
      <c r="E292" s="16" t="s">
        <v>553</v>
      </c>
      <c r="F292" s="10">
        <v>4823</v>
      </c>
      <c r="G292" s="10"/>
      <c r="H292" s="10"/>
      <c r="I292" s="8">
        <v>80</v>
      </c>
      <c r="J292" s="34">
        <v>80</v>
      </c>
      <c r="K292" s="34">
        <v>80</v>
      </c>
      <c r="L292" s="34">
        <v>80</v>
      </c>
      <c r="M292" s="41">
        <f t="shared" si="58"/>
        <v>100</v>
      </c>
      <c r="N292" s="41">
        <f t="shared" si="59"/>
        <v>100</v>
      </c>
      <c r="O292" s="41">
        <f t="shared" si="60"/>
        <v>100</v>
      </c>
      <c r="P292" s="15"/>
      <c r="Q292" s="15"/>
      <c r="R292" s="167"/>
      <c r="S292" s="15"/>
      <c r="T292" s="15"/>
      <c r="U292" s="4"/>
    </row>
    <row r="293" spans="1:191" hidden="1">
      <c r="A293" s="52"/>
      <c r="B293" s="53"/>
      <c r="C293" s="56"/>
      <c r="D293" s="57"/>
      <c r="E293" s="16" t="s">
        <v>560</v>
      </c>
      <c r="F293" s="10">
        <v>5122</v>
      </c>
      <c r="G293" s="10"/>
      <c r="H293" s="10"/>
      <c r="I293" s="8"/>
      <c r="J293" s="34"/>
      <c r="K293" s="34">
        <v>1000</v>
      </c>
      <c r="L293" s="34">
        <v>2000</v>
      </c>
      <c r="M293" s="41">
        <f t="shared" si="58"/>
        <v>0</v>
      </c>
      <c r="N293" s="41">
        <f t="shared" si="59"/>
        <v>0</v>
      </c>
      <c r="O293" s="41">
        <f t="shared" si="60"/>
        <v>50</v>
      </c>
      <c r="P293" s="15"/>
      <c r="Q293" s="15"/>
      <c r="R293" s="167"/>
      <c r="S293" s="15"/>
      <c r="T293" s="15"/>
      <c r="U293" s="4"/>
    </row>
    <row r="294" spans="1:191" hidden="1">
      <c r="A294" s="52"/>
      <c r="B294" s="53"/>
      <c r="C294" s="56"/>
      <c r="D294" s="57"/>
      <c r="E294" s="16" t="s">
        <v>561</v>
      </c>
      <c r="F294" s="10" t="s">
        <v>471</v>
      </c>
      <c r="G294" s="10"/>
      <c r="H294" s="10"/>
      <c r="I294" s="8"/>
      <c r="J294" s="34"/>
      <c r="K294" s="34">
        <v>1000</v>
      </c>
      <c r="L294" s="34">
        <v>2000</v>
      </c>
      <c r="M294" s="41"/>
      <c r="N294" s="41"/>
      <c r="O294" s="41"/>
      <c r="P294" s="15"/>
      <c r="Q294" s="15"/>
      <c r="R294" s="167"/>
      <c r="S294" s="15"/>
      <c r="T294" s="15"/>
      <c r="U294" s="4"/>
    </row>
    <row r="295" spans="1:191" hidden="1">
      <c r="A295" s="52"/>
      <c r="B295" s="53"/>
      <c r="C295" s="56"/>
      <c r="D295" s="57"/>
      <c r="E295" s="16" t="s">
        <v>626</v>
      </c>
      <c r="F295" s="10">
        <v>5132</v>
      </c>
      <c r="G295" s="10"/>
      <c r="H295" s="10"/>
      <c r="I295" s="8">
        <v>100</v>
      </c>
      <c r="J295" s="34">
        <v>200</v>
      </c>
      <c r="K295" s="34">
        <v>300</v>
      </c>
      <c r="L295" s="34">
        <v>480</v>
      </c>
      <c r="M295" s="41">
        <f t="shared" si="58"/>
        <v>20.8</v>
      </c>
      <c r="N295" s="41">
        <f t="shared" si="59"/>
        <v>41.7</v>
      </c>
      <c r="O295" s="41">
        <f t="shared" si="60"/>
        <v>62.5</v>
      </c>
      <c r="P295" s="15"/>
      <c r="Q295" s="15"/>
      <c r="R295" s="167"/>
      <c r="S295" s="15"/>
      <c r="T295" s="15"/>
      <c r="U295" s="4"/>
    </row>
    <row r="296" spans="1:191" ht="21.75" customHeight="1">
      <c r="A296" s="195"/>
      <c r="B296" s="196"/>
      <c r="C296" s="200"/>
      <c r="D296" s="201"/>
      <c r="E296" s="80" t="s">
        <v>85</v>
      </c>
      <c r="F296" s="123" t="s">
        <v>398</v>
      </c>
      <c r="G296" s="123"/>
      <c r="H296" s="10" t="s">
        <v>394</v>
      </c>
      <c r="I296" s="206">
        <f>SUM(I297:I322)</f>
        <v>102589.7</v>
      </c>
      <c r="J296" s="206">
        <f>SUM(J297:J322)</f>
        <v>245499.7</v>
      </c>
      <c r="K296" s="206">
        <f>SUM(K297:K322)</f>
        <v>385641.3</v>
      </c>
      <c r="L296" s="207">
        <f>SUM(L297:L322)</f>
        <v>563668</v>
      </c>
      <c r="M296" s="59">
        <f t="shared" ref="M296:M336" si="61">ROUND(I296/L296*100,1)</f>
        <v>18.2</v>
      </c>
      <c r="N296" s="59">
        <f t="shared" ref="N296:N336" si="62">ROUND(J296/L296*100,1)</f>
        <v>43.6</v>
      </c>
      <c r="O296" s="59">
        <f t="shared" ref="O296:O336" si="63">ROUND(K296/L296*100,1)</f>
        <v>68.400000000000006</v>
      </c>
      <c r="P296" s="15"/>
      <c r="Q296" s="15"/>
      <c r="R296" s="167"/>
      <c r="S296" s="15"/>
      <c r="T296" s="15"/>
      <c r="U296" s="4">
        <f>SUM(L296-T296)</f>
        <v>563668</v>
      </c>
      <c r="Z296" s="43">
        <v>1</v>
      </c>
      <c r="AA296" s="209"/>
      <c r="AB296" s="209"/>
      <c r="AC296" s="209"/>
      <c r="AD296" s="209"/>
      <c r="AE296" s="209"/>
      <c r="AF296" s="209"/>
      <c r="AG296" s="209"/>
      <c r="AH296" s="209"/>
      <c r="AI296" s="209"/>
      <c r="AJ296" s="209"/>
      <c r="AK296" s="209"/>
      <c r="AL296" s="209"/>
      <c r="AM296" s="209"/>
      <c r="AN296" s="209"/>
      <c r="AO296" s="209"/>
      <c r="AP296" s="209"/>
      <c r="AQ296" s="209"/>
      <c r="AR296" s="209"/>
      <c r="AS296" s="209"/>
      <c r="AT296" s="209"/>
      <c r="AU296" s="209"/>
      <c r="AV296" s="209"/>
      <c r="AW296" s="209"/>
      <c r="AX296" s="209"/>
      <c r="AY296" s="209"/>
      <c r="AZ296" s="209"/>
      <c r="BA296" s="209"/>
      <c r="BB296" s="209"/>
      <c r="BC296" s="209"/>
      <c r="BD296" s="209"/>
      <c r="BE296" s="209"/>
      <c r="BF296" s="209"/>
      <c r="BG296" s="209"/>
      <c r="BH296" s="209"/>
      <c r="BI296" s="209"/>
      <c r="BJ296" s="209"/>
      <c r="BK296" s="209"/>
      <c r="BL296" s="209"/>
      <c r="BM296" s="209"/>
      <c r="BN296" s="209"/>
      <c r="BO296" s="209"/>
      <c r="BP296" s="209"/>
      <c r="BQ296" s="209"/>
      <c r="BR296" s="209"/>
      <c r="BS296" s="209"/>
      <c r="BT296" s="209"/>
      <c r="BU296" s="209"/>
      <c r="BV296" s="209"/>
      <c r="BW296" s="209"/>
      <c r="BX296" s="209"/>
      <c r="BY296" s="209"/>
      <c r="BZ296" s="209"/>
      <c r="CA296" s="209"/>
      <c r="CB296" s="209"/>
      <c r="CC296" s="209"/>
      <c r="CD296" s="209"/>
      <c r="CE296" s="209"/>
      <c r="CF296" s="209"/>
      <c r="CG296" s="209"/>
      <c r="CH296" s="209"/>
      <c r="CI296" s="209"/>
      <c r="CJ296" s="209"/>
      <c r="CK296" s="209"/>
      <c r="CL296" s="209"/>
      <c r="CM296" s="209"/>
      <c r="CN296" s="209"/>
      <c r="CO296" s="209"/>
      <c r="CP296" s="209"/>
      <c r="CQ296" s="209"/>
      <c r="CR296" s="209"/>
      <c r="CS296" s="209"/>
      <c r="CT296" s="209"/>
      <c r="CU296" s="209"/>
      <c r="CV296" s="209"/>
      <c r="CW296" s="209"/>
      <c r="CX296" s="209"/>
      <c r="CY296" s="209"/>
      <c r="CZ296" s="209"/>
      <c r="DA296" s="209"/>
      <c r="DB296" s="209"/>
      <c r="DC296" s="209"/>
      <c r="DD296" s="209"/>
      <c r="DE296" s="209"/>
      <c r="DF296" s="209"/>
      <c r="DG296" s="209"/>
      <c r="DH296" s="209"/>
      <c r="DI296" s="209"/>
      <c r="DJ296" s="209"/>
      <c r="DK296" s="209"/>
      <c r="DL296" s="209"/>
      <c r="DM296" s="209"/>
      <c r="DN296" s="209"/>
      <c r="DO296" s="209"/>
      <c r="DP296" s="209"/>
      <c r="DQ296" s="209"/>
      <c r="DR296" s="209"/>
      <c r="DS296" s="209"/>
      <c r="DT296" s="209"/>
      <c r="DU296" s="209"/>
      <c r="DV296" s="209"/>
      <c r="DW296" s="209"/>
      <c r="DX296" s="209"/>
      <c r="DY296" s="209"/>
      <c r="DZ296" s="209"/>
      <c r="EA296" s="209"/>
      <c r="EB296" s="209"/>
      <c r="EC296" s="209"/>
      <c r="ED296" s="209"/>
      <c r="EE296" s="209"/>
      <c r="EF296" s="209"/>
      <c r="EG296" s="209"/>
      <c r="EH296" s="209"/>
      <c r="EI296" s="209"/>
      <c r="EJ296" s="209"/>
      <c r="EK296" s="209"/>
      <c r="EL296" s="209"/>
      <c r="EM296" s="209"/>
      <c r="EN296" s="209"/>
      <c r="EO296" s="209"/>
      <c r="EP296" s="209"/>
      <c r="EQ296" s="209"/>
      <c r="ER296" s="209"/>
      <c r="ES296" s="209"/>
      <c r="ET296" s="209"/>
      <c r="EU296" s="209"/>
      <c r="EV296" s="209"/>
      <c r="EW296" s="209"/>
      <c r="EX296" s="209"/>
      <c r="EY296" s="209"/>
      <c r="EZ296" s="209"/>
      <c r="FA296" s="209"/>
      <c r="FB296" s="209"/>
      <c r="FC296" s="209"/>
      <c r="FD296" s="209"/>
      <c r="FE296" s="209"/>
      <c r="FF296" s="209"/>
      <c r="FG296" s="209"/>
      <c r="FH296" s="209"/>
      <c r="FI296" s="209"/>
      <c r="FJ296" s="209"/>
      <c r="FK296" s="209"/>
      <c r="FL296" s="209"/>
      <c r="FM296" s="209"/>
      <c r="FN296" s="209"/>
      <c r="FO296" s="209"/>
      <c r="FP296" s="209"/>
      <c r="FQ296" s="209"/>
      <c r="FR296" s="209"/>
      <c r="FS296" s="209"/>
      <c r="FT296" s="209"/>
      <c r="FU296" s="209"/>
      <c r="FV296" s="209"/>
      <c r="FW296" s="209"/>
      <c r="FX296" s="209"/>
      <c r="FY296" s="209"/>
      <c r="FZ296" s="209"/>
      <c r="GA296" s="209"/>
      <c r="GB296" s="209"/>
      <c r="GC296" s="209"/>
      <c r="GD296" s="209"/>
      <c r="GE296" s="209"/>
      <c r="GF296" s="209"/>
      <c r="GG296" s="209"/>
      <c r="GH296" s="209"/>
      <c r="GI296" s="209"/>
    </row>
    <row r="297" spans="1:191" ht="27" hidden="1" customHeight="1">
      <c r="A297" s="52"/>
      <c r="B297" s="53"/>
      <c r="C297" s="56"/>
      <c r="D297" s="57"/>
      <c r="E297" s="16" t="s">
        <v>431</v>
      </c>
      <c r="F297" s="10">
        <v>4111</v>
      </c>
      <c r="G297" s="10"/>
      <c r="H297" s="10"/>
      <c r="I297" s="8">
        <v>72150</v>
      </c>
      <c r="J297" s="8">
        <v>187600</v>
      </c>
      <c r="K297" s="8">
        <v>295000</v>
      </c>
      <c r="L297" s="149">
        <v>437033.10000000003</v>
      </c>
      <c r="M297" s="41">
        <f t="shared" si="61"/>
        <v>16.5</v>
      </c>
      <c r="N297" s="41">
        <f t="shared" si="62"/>
        <v>42.9</v>
      </c>
      <c r="O297" s="41">
        <f t="shared" si="63"/>
        <v>67.5</v>
      </c>
      <c r="P297" s="15"/>
      <c r="Q297" s="15"/>
      <c r="R297" s="167"/>
      <c r="S297" s="15"/>
      <c r="T297" s="15"/>
      <c r="U297" s="4">
        <f>SUM(L297-T297)</f>
        <v>437033.10000000003</v>
      </c>
    </row>
    <row r="298" spans="1:191" ht="27" hidden="1" customHeight="1">
      <c r="A298" s="52"/>
      <c r="B298" s="53"/>
      <c r="C298" s="56"/>
      <c r="D298" s="57"/>
      <c r="E298" s="16" t="s">
        <v>432</v>
      </c>
      <c r="F298" s="10">
        <v>4112</v>
      </c>
      <c r="G298" s="10"/>
      <c r="H298" s="10"/>
      <c r="I298" s="8">
        <v>8000</v>
      </c>
      <c r="J298" s="8">
        <v>21000</v>
      </c>
      <c r="K298" s="8">
        <v>34000</v>
      </c>
      <c r="L298" s="149">
        <v>51496.9</v>
      </c>
      <c r="M298" s="41">
        <f t="shared" si="61"/>
        <v>15.5</v>
      </c>
      <c r="N298" s="41">
        <f t="shared" si="62"/>
        <v>40.799999999999997</v>
      </c>
      <c r="O298" s="41">
        <f t="shared" si="63"/>
        <v>66</v>
      </c>
      <c r="P298" s="15"/>
      <c r="Q298" s="15"/>
      <c r="R298" s="167"/>
      <c r="S298" s="15"/>
      <c r="T298" s="15"/>
      <c r="U298" s="4">
        <f>SUM(L298-T298)</f>
        <v>51496.9</v>
      </c>
    </row>
    <row r="299" spans="1:191" ht="27" hidden="1" customHeight="1">
      <c r="A299" s="52"/>
      <c r="B299" s="53"/>
      <c r="C299" s="56"/>
      <c r="D299" s="57"/>
      <c r="E299" s="16" t="s">
        <v>433</v>
      </c>
      <c r="F299" s="10">
        <v>4113</v>
      </c>
      <c r="G299" s="10"/>
      <c r="H299" s="10"/>
      <c r="I299" s="8">
        <v>8756.7000000000007</v>
      </c>
      <c r="J299" s="8">
        <v>8756.7000000000007</v>
      </c>
      <c r="K299" s="8">
        <v>17513.3</v>
      </c>
      <c r="L299" s="149">
        <v>17513.3</v>
      </c>
      <c r="M299" s="41">
        <f t="shared" si="61"/>
        <v>50</v>
      </c>
      <c r="N299" s="41">
        <f t="shared" si="62"/>
        <v>50</v>
      </c>
      <c r="O299" s="41">
        <f t="shared" si="63"/>
        <v>100</v>
      </c>
      <c r="P299" s="15"/>
      <c r="Q299" s="15"/>
      <c r="R299" s="167"/>
      <c r="S299" s="15"/>
      <c r="T299" s="15"/>
      <c r="U299" s="4">
        <f>SUM(L299-T299)</f>
        <v>17513.3</v>
      </c>
    </row>
    <row r="300" spans="1:191" hidden="1">
      <c r="A300" s="52"/>
      <c r="B300" s="53"/>
      <c r="C300" s="56"/>
      <c r="D300" s="57"/>
      <c r="E300" s="16" t="s">
        <v>436</v>
      </c>
      <c r="F300" s="10">
        <v>4115</v>
      </c>
      <c r="G300" s="10"/>
      <c r="H300" s="10"/>
      <c r="I300" s="8">
        <v>345</v>
      </c>
      <c r="J300" s="8">
        <v>690</v>
      </c>
      <c r="K300" s="8">
        <v>1035</v>
      </c>
      <c r="L300" s="149">
        <v>1380</v>
      </c>
      <c r="M300" s="41">
        <f t="shared" si="61"/>
        <v>25</v>
      </c>
      <c r="N300" s="41">
        <f t="shared" si="62"/>
        <v>50</v>
      </c>
      <c r="O300" s="41">
        <f t="shared" si="63"/>
        <v>75</v>
      </c>
      <c r="P300" s="15"/>
      <c r="Q300" s="15"/>
      <c r="R300" s="167"/>
      <c r="S300" s="15"/>
      <c r="T300" s="15"/>
      <c r="U300" s="4">
        <f>SUM(L300-T300)</f>
        <v>1380</v>
      </c>
    </row>
    <row r="301" spans="1:191" hidden="1">
      <c r="A301" s="52"/>
      <c r="B301" s="53"/>
      <c r="C301" s="56"/>
      <c r="D301" s="57"/>
      <c r="E301" s="16" t="s">
        <v>653</v>
      </c>
      <c r="F301" s="10" t="s">
        <v>652</v>
      </c>
      <c r="G301" s="10"/>
      <c r="H301" s="10"/>
      <c r="I301" s="8"/>
      <c r="J301" s="8"/>
      <c r="K301" s="8"/>
      <c r="L301" s="149">
        <v>24</v>
      </c>
      <c r="M301" s="41"/>
      <c r="N301" s="41"/>
      <c r="O301" s="41"/>
      <c r="P301" s="15"/>
      <c r="Q301" s="15"/>
      <c r="R301" s="167"/>
      <c r="S301" s="15"/>
      <c r="T301" s="15"/>
      <c r="U301" s="4"/>
    </row>
    <row r="302" spans="1:191" hidden="1">
      <c r="A302" s="52"/>
      <c r="B302" s="53"/>
      <c r="C302" s="56"/>
      <c r="D302" s="57"/>
      <c r="E302" s="16" t="s">
        <v>437</v>
      </c>
      <c r="F302" s="10">
        <v>4212</v>
      </c>
      <c r="G302" s="10"/>
      <c r="H302" s="10"/>
      <c r="I302" s="8">
        <v>3000</v>
      </c>
      <c r="J302" s="8">
        <v>4650</v>
      </c>
      <c r="K302" s="8">
        <v>5500</v>
      </c>
      <c r="L302" s="149">
        <v>9307.7000000000007</v>
      </c>
      <c r="M302" s="41">
        <f t="shared" si="61"/>
        <v>32.200000000000003</v>
      </c>
      <c r="N302" s="41">
        <f t="shared" si="62"/>
        <v>50</v>
      </c>
      <c r="O302" s="41">
        <f t="shared" si="63"/>
        <v>59.1</v>
      </c>
      <c r="P302" s="15"/>
      <c r="Q302" s="15"/>
      <c r="R302" s="167"/>
      <c r="S302" s="15"/>
      <c r="T302" s="15"/>
      <c r="U302" s="4">
        <f>SUM(L302-T302)</f>
        <v>9307.7000000000007</v>
      </c>
    </row>
    <row r="303" spans="1:191" hidden="1">
      <c r="A303" s="52"/>
      <c r="B303" s="53"/>
      <c r="C303" s="56"/>
      <c r="D303" s="57"/>
      <c r="E303" s="16" t="s">
        <v>438</v>
      </c>
      <c r="F303" s="10">
        <v>4213</v>
      </c>
      <c r="G303" s="10"/>
      <c r="H303" s="10"/>
      <c r="I303" s="8">
        <v>50</v>
      </c>
      <c r="J303" s="8">
        <v>100</v>
      </c>
      <c r="K303" s="8">
        <v>150</v>
      </c>
      <c r="L303" s="149">
        <v>186.3</v>
      </c>
      <c r="M303" s="41">
        <f t="shared" si="61"/>
        <v>26.8</v>
      </c>
      <c r="N303" s="41">
        <f t="shared" si="62"/>
        <v>53.7</v>
      </c>
      <c r="O303" s="41">
        <f t="shared" si="63"/>
        <v>80.5</v>
      </c>
      <c r="P303" s="15"/>
      <c r="Q303" s="15"/>
      <c r="R303" s="167"/>
      <c r="S303" s="15"/>
      <c r="T303" s="15"/>
      <c r="U303" s="4">
        <f>SUM(L303-T303)</f>
        <v>186.3</v>
      </c>
    </row>
    <row r="304" spans="1:191" hidden="1">
      <c r="A304" s="52"/>
      <c r="B304" s="53"/>
      <c r="C304" s="56"/>
      <c r="D304" s="57"/>
      <c r="E304" s="16" t="s">
        <v>439</v>
      </c>
      <c r="F304" s="10">
        <v>4214</v>
      </c>
      <c r="G304" s="10"/>
      <c r="H304" s="10"/>
      <c r="I304" s="8">
        <v>2000</v>
      </c>
      <c r="J304" s="8">
        <v>4000</v>
      </c>
      <c r="K304" s="8">
        <v>5900</v>
      </c>
      <c r="L304" s="149">
        <v>7602.5</v>
      </c>
      <c r="M304" s="41">
        <f t="shared" si="61"/>
        <v>26.3</v>
      </c>
      <c r="N304" s="41">
        <f t="shared" si="62"/>
        <v>52.6</v>
      </c>
      <c r="O304" s="41">
        <f t="shared" si="63"/>
        <v>77.599999999999994</v>
      </c>
      <c r="P304" s="15"/>
      <c r="Q304" s="15"/>
      <c r="R304" s="167"/>
      <c r="S304" s="15"/>
      <c r="T304" s="15"/>
      <c r="U304" s="4">
        <f>SUM(L304-T304)</f>
        <v>7602.5</v>
      </c>
    </row>
    <row r="305" spans="1:21" s="43" customFormat="1" hidden="1">
      <c r="A305" s="52"/>
      <c r="B305" s="53"/>
      <c r="C305" s="56"/>
      <c r="D305" s="57"/>
      <c r="E305" s="9" t="s">
        <v>440</v>
      </c>
      <c r="F305" s="10" t="s">
        <v>415</v>
      </c>
      <c r="G305" s="10"/>
      <c r="H305" s="10"/>
      <c r="I305" s="8">
        <v>100</v>
      </c>
      <c r="J305" s="8">
        <v>177</v>
      </c>
      <c r="K305" s="8">
        <v>217</v>
      </c>
      <c r="L305" s="149">
        <v>217</v>
      </c>
      <c r="M305" s="41">
        <f t="shared" si="61"/>
        <v>46.1</v>
      </c>
      <c r="N305" s="41">
        <f t="shared" si="62"/>
        <v>81.599999999999994</v>
      </c>
      <c r="O305" s="41">
        <f t="shared" si="63"/>
        <v>100</v>
      </c>
      <c r="P305" s="15"/>
      <c r="Q305" s="15"/>
      <c r="R305" s="167"/>
      <c r="S305" s="15"/>
      <c r="T305" s="15"/>
      <c r="U305" s="4"/>
    </row>
    <row r="306" spans="1:21" s="43" customFormat="1" ht="17.25" hidden="1" customHeight="1">
      <c r="A306" s="52"/>
      <c r="B306" s="53"/>
      <c r="C306" s="56"/>
      <c r="D306" s="57"/>
      <c r="E306" s="16" t="s">
        <v>441</v>
      </c>
      <c r="F306" s="10">
        <v>4216</v>
      </c>
      <c r="G306" s="10"/>
      <c r="H306" s="10"/>
      <c r="I306" s="8">
        <v>1100</v>
      </c>
      <c r="J306" s="8">
        <v>2600</v>
      </c>
      <c r="K306" s="8">
        <v>4100</v>
      </c>
      <c r="L306" s="149">
        <v>6089</v>
      </c>
      <c r="M306" s="41">
        <f t="shared" si="61"/>
        <v>18.100000000000001</v>
      </c>
      <c r="N306" s="41">
        <f t="shared" si="62"/>
        <v>42.7</v>
      </c>
      <c r="O306" s="41">
        <f t="shared" si="63"/>
        <v>67.3</v>
      </c>
      <c r="P306" s="15"/>
      <c r="Q306" s="15"/>
      <c r="R306" s="167"/>
      <c r="S306" s="15"/>
      <c r="T306" s="15"/>
      <c r="U306" s="4">
        <f>SUM(L306-T306)</f>
        <v>6089</v>
      </c>
    </row>
    <row r="307" spans="1:21" s="43" customFormat="1" hidden="1">
      <c r="A307" s="52"/>
      <c r="B307" s="53"/>
      <c r="C307" s="56"/>
      <c r="D307" s="57"/>
      <c r="E307" s="16" t="s">
        <v>443</v>
      </c>
      <c r="F307" s="10">
        <v>4221</v>
      </c>
      <c r="G307" s="10"/>
      <c r="H307" s="10"/>
      <c r="I307" s="8">
        <v>600</v>
      </c>
      <c r="J307" s="8">
        <v>1700</v>
      </c>
      <c r="K307" s="8">
        <v>2250</v>
      </c>
      <c r="L307" s="149">
        <v>3000</v>
      </c>
      <c r="M307" s="41">
        <f t="shared" si="61"/>
        <v>20</v>
      </c>
      <c r="N307" s="41">
        <f t="shared" si="62"/>
        <v>56.7</v>
      </c>
      <c r="O307" s="41">
        <f t="shared" si="63"/>
        <v>75</v>
      </c>
      <c r="P307" s="15"/>
      <c r="Q307" s="15"/>
      <c r="R307" s="167"/>
      <c r="S307" s="15"/>
      <c r="T307" s="15"/>
      <c r="U307" s="4">
        <f>SUM(L307-T307)</f>
        <v>3000</v>
      </c>
    </row>
    <row r="308" spans="1:21" s="43" customFormat="1" hidden="1">
      <c r="A308" s="52"/>
      <c r="B308" s="53"/>
      <c r="C308" s="56"/>
      <c r="D308" s="57"/>
      <c r="E308" s="16" t="s">
        <v>456</v>
      </c>
      <c r="F308" s="10">
        <v>4231</v>
      </c>
      <c r="G308" s="10"/>
      <c r="H308" s="10"/>
      <c r="I308" s="8">
        <v>100</v>
      </c>
      <c r="J308" s="8">
        <v>300</v>
      </c>
      <c r="K308" s="8">
        <v>400</v>
      </c>
      <c r="L308" s="149">
        <v>600</v>
      </c>
      <c r="M308" s="41">
        <f t="shared" si="61"/>
        <v>16.7</v>
      </c>
      <c r="N308" s="41">
        <f t="shared" si="62"/>
        <v>50</v>
      </c>
      <c r="O308" s="41">
        <f t="shared" si="63"/>
        <v>66.7</v>
      </c>
      <c r="P308" s="15"/>
      <c r="Q308" s="15"/>
      <c r="R308" s="167"/>
      <c r="S308" s="15"/>
      <c r="T308" s="15"/>
      <c r="U308" s="4"/>
    </row>
    <row r="309" spans="1:21" s="43" customFormat="1" ht="17.25" hidden="1" customHeight="1">
      <c r="A309" s="52"/>
      <c r="B309" s="53"/>
      <c r="C309" s="56"/>
      <c r="D309" s="57"/>
      <c r="E309" s="16" t="s">
        <v>457</v>
      </c>
      <c r="F309" s="10">
        <v>4232</v>
      </c>
      <c r="G309" s="10"/>
      <c r="H309" s="10"/>
      <c r="I309" s="8">
        <v>328</v>
      </c>
      <c r="J309" s="8">
        <v>828</v>
      </c>
      <c r="K309" s="8">
        <v>828</v>
      </c>
      <c r="L309" s="149">
        <v>828</v>
      </c>
      <c r="M309" s="41">
        <f t="shared" si="61"/>
        <v>39.6</v>
      </c>
      <c r="N309" s="41">
        <f t="shared" si="62"/>
        <v>100</v>
      </c>
      <c r="O309" s="41">
        <f t="shared" si="63"/>
        <v>100</v>
      </c>
      <c r="P309" s="15"/>
      <c r="Q309" s="15"/>
      <c r="R309" s="167"/>
      <c r="S309" s="15"/>
      <c r="T309" s="15"/>
      <c r="U309" s="4"/>
    </row>
    <row r="310" spans="1:21" s="43" customFormat="1" ht="17.25" hidden="1" customHeight="1">
      <c r="A310" s="52"/>
      <c r="B310" s="53"/>
      <c r="C310" s="56"/>
      <c r="D310" s="57"/>
      <c r="E310" s="16" t="s">
        <v>459</v>
      </c>
      <c r="F310" s="10">
        <v>4234</v>
      </c>
      <c r="G310" s="10"/>
      <c r="H310" s="10"/>
      <c r="I310" s="8"/>
      <c r="J310" s="8">
        <v>1200</v>
      </c>
      <c r="K310" s="8">
        <v>1600</v>
      </c>
      <c r="L310" s="149">
        <v>2500</v>
      </c>
      <c r="M310" s="41">
        <f t="shared" si="61"/>
        <v>0</v>
      </c>
      <c r="N310" s="41">
        <f t="shared" si="62"/>
        <v>48</v>
      </c>
      <c r="O310" s="41">
        <f t="shared" si="63"/>
        <v>64</v>
      </c>
      <c r="P310" s="15"/>
      <c r="Q310" s="15"/>
      <c r="R310" s="167"/>
      <c r="S310" s="15"/>
      <c r="T310" s="15"/>
      <c r="U310" s="4">
        <f>SUM(L310-T310)</f>
        <v>2500</v>
      </c>
    </row>
    <row r="311" spans="1:21" s="43" customFormat="1" ht="17.25" hidden="1" customHeight="1">
      <c r="A311" s="52"/>
      <c r="B311" s="53"/>
      <c r="C311" s="56"/>
      <c r="D311" s="57"/>
      <c r="E311" s="16" t="s">
        <v>511</v>
      </c>
      <c r="F311" s="10" t="s">
        <v>467</v>
      </c>
      <c r="G311" s="10"/>
      <c r="H311" s="10"/>
      <c r="I311" s="8">
        <v>150</v>
      </c>
      <c r="J311" s="8">
        <v>400</v>
      </c>
      <c r="K311" s="8">
        <v>550</v>
      </c>
      <c r="L311" s="149">
        <v>750</v>
      </c>
      <c r="M311" s="41"/>
      <c r="N311" s="41"/>
      <c r="O311" s="41"/>
      <c r="P311" s="15"/>
      <c r="Q311" s="15"/>
      <c r="R311" s="167"/>
      <c r="S311" s="15"/>
      <c r="T311" s="15"/>
      <c r="U311" s="4"/>
    </row>
    <row r="312" spans="1:21" s="43" customFormat="1" hidden="1">
      <c r="A312" s="52"/>
      <c r="B312" s="53"/>
      <c r="C312" s="56"/>
      <c r="D312" s="57"/>
      <c r="E312" s="16" t="s">
        <v>512</v>
      </c>
      <c r="F312" s="10">
        <v>4237</v>
      </c>
      <c r="G312" s="10"/>
      <c r="H312" s="10"/>
      <c r="I312" s="8">
        <v>340</v>
      </c>
      <c r="J312" s="8">
        <v>850</v>
      </c>
      <c r="K312" s="8">
        <v>1360</v>
      </c>
      <c r="L312" s="149">
        <v>1950</v>
      </c>
      <c r="M312" s="41">
        <f t="shared" si="61"/>
        <v>17.399999999999999</v>
      </c>
      <c r="N312" s="41">
        <f t="shared" si="62"/>
        <v>43.6</v>
      </c>
      <c r="O312" s="41">
        <f t="shared" si="63"/>
        <v>69.7</v>
      </c>
      <c r="P312" s="15"/>
      <c r="Q312" s="15"/>
      <c r="R312" s="167"/>
      <c r="S312" s="15"/>
      <c r="T312" s="15"/>
      <c r="U312" s="4">
        <f>SUM(L312-T312)</f>
        <v>1950</v>
      </c>
    </row>
    <row r="313" spans="1:21" s="43" customFormat="1" hidden="1">
      <c r="A313" s="52"/>
      <c r="B313" s="53"/>
      <c r="C313" s="56"/>
      <c r="D313" s="57"/>
      <c r="E313" s="16" t="s">
        <v>514</v>
      </c>
      <c r="F313" s="10" t="s">
        <v>410</v>
      </c>
      <c r="G313" s="10"/>
      <c r="H313" s="10"/>
      <c r="I313" s="8">
        <v>233</v>
      </c>
      <c r="J313" s="8">
        <v>583</v>
      </c>
      <c r="K313" s="8">
        <v>783</v>
      </c>
      <c r="L313" s="149">
        <v>1033</v>
      </c>
      <c r="M313" s="41">
        <f t="shared" si="61"/>
        <v>22.6</v>
      </c>
      <c r="N313" s="41">
        <f t="shared" si="62"/>
        <v>56.4</v>
      </c>
      <c r="O313" s="41">
        <f t="shared" si="63"/>
        <v>75.8</v>
      </c>
      <c r="P313" s="15"/>
      <c r="Q313" s="15"/>
      <c r="R313" s="167"/>
      <c r="S313" s="15"/>
      <c r="T313" s="15"/>
      <c r="U313" s="4"/>
    </row>
    <row r="314" spans="1:21" s="43" customFormat="1" hidden="1">
      <c r="A314" s="52"/>
      <c r="B314" s="53"/>
      <c r="C314" s="56"/>
      <c r="D314" s="57"/>
      <c r="E314" s="16" t="s">
        <v>515</v>
      </c>
      <c r="F314" s="10" t="s">
        <v>408</v>
      </c>
      <c r="G314" s="10"/>
      <c r="H314" s="10"/>
      <c r="I314" s="8"/>
      <c r="J314" s="8">
        <v>300</v>
      </c>
      <c r="K314" s="8">
        <v>300</v>
      </c>
      <c r="L314" s="149">
        <v>400</v>
      </c>
      <c r="M314" s="41"/>
      <c r="N314" s="41"/>
      <c r="O314" s="41"/>
      <c r="P314" s="15"/>
      <c r="Q314" s="15"/>
      <c r="R314" s="167"/>
      <c r="S314" s="15"/>
      <c r="T314" s="15"/>
      <c r="U314" s="4"/>
    </row>
    <row r="315" spans="1:21" s="43" customFormat="1" ht="27" hidden="1" customHeight="1">
      <c r="A315" s="52"/>
      <c r="B315" s="53"/>
      <c r="C315" s="56"/>
      <c r="D315" s="57"/>
      <c r="E315" s="16" t="s">
        <v>516</v>
      </c>
      <c r="F315" s="10">
        <v>4252</v>
      </c>
      <c r="G315" s="10"/>
      <c r="H315" s="10"/>
      <c r="I315" s="8">
        <v>950</v>
      </c>
      <c r="J315" s="8">
        <v>1850</v>
      </c>
      <c r="K315" s="8">
        <v>2650</v>
      </c>
      <c r="L315" s="149">
        <v>3800</v>
      </c>
      <c r="M315" s="41">
        <f t="shared" si="61"/>
        <v>25</v>
      </c>
      <c r="N315" s="41">
        <f t="shared" si="62"/>
        <v>48.7</v>
      </c>
      <c r="O315" s="41">
        <f t="shared" si="63"/>
        <v>69.7</v>
      </c>
      <c r="P315" s="15"/>
      <c r="Q315" s="15"/>
      <c r="R315" s="167"/>
      <c r="S315" s="15"/>
      <c r="T315" s="15"/>
      <c r="U315" s="4">
        <f>SUM(L315-T315)</f>
        <v>3800</v>
      </c>
    </row>
    <row r="316" spans="1:21" s="43" customFormat="1" ht="17.25" hidden="1" customHeight="1">
      <c r="A316" s="52"/>
      <c r="B316" s="53"/>
      <c r="C316" s="56"/>
      <c r="D316" s="57"/>
      <c r="E316" s="16" t="s">
        <v>517</v>
      </c>
      <c r="F316" s="10">
        <v>4261</v>
      </c>
      <c r="G316" s="10"/>
      <c r="H316" s="10"/>
      <c r="I316" s="8">
        <v>1050</v>
      </c>
      <c r="J316" s="8">
        <v>2700</v>
      </c>
      <c r="K316" s="8">
        <v>3950</v>
      </c>
      <c r="L316" s="149">
        <v>9357.2000000000007</v>
      </c>
      <c r="M316" s="41">
        <f t="shared" si="61"/>
        <v>11.2</v>
      </c>
      <c r="N316" s="41">
        <f t="shared" si="62"/>
        <v>28.9</v>
      </c>
      <c r="O316" s="41">
        <f t="shared" si="63"/>
        <v>42.2</v>
      </c>
      <c r="P316" s="15"/>
      <c r="Q316" s="15"/>
      <c r="R316" s="167"/>
      <c r="S316" s="15"/>
      <c r="T316" s="15"/>
      <c r="U316" s="4">
        <f>SUM(L316-T316)</f>
        <v>9357.2000000000007</v>
      </c>
    </row>
    <row r="317" spans="1:21" s="43" customFormat="1" hidden="1">
      <c r="A317" s="52"/>
      <c r="B317" s="53"/>
      <c r="C317" s="56"/>
      <c r="D317" s="57"/>
      <c r="E317" s="16" t="s">
        <v>519</v>
      </c>
      <c r="F317" s="10">
        <v>4264</v>
      </c>
      <c r="G317" s="10"/>
      <c r="H317" s="10"/>
      <c r="I317" s="8">
        <v>1000</v>
      </c>
      <c r="J317" s="8">
        <v>2000</v>
      </c>
      <c r="K317" s="8">
        <v>3040</v>
      </c>
      <c r="L317" s="149">
        <v>3835</v>
      </c>
      <c r="M317" s="41">
        <f t="shared" si="61"/>
        <v>26.1</v>
      </c>
      <c r="N317" s="41">
        <f t="shared" si="62"/>
        <v>52.2</v>
      </c>
      <c r="O317" s="41">
        <f t="shared" si="63"/>
        <v>79.3</v>
      </c>
      <c r="P317" s="15"/>
      <c r="Q317" s="15"/>
      <c r="R317" s="167"/>
      <c r="S317" s="15"/>
      <c r="T317" s="15"/>
      <c r="U317" s="4">
        <f>SUM(L317-T317)</f>
        <v>3835</v>
      </c>
    </row>
    <row r="318" spans="1:21" s="43" customFormat="1" ht="17.25" hidden="1" customHeight="1">
      <c r="A318" s="52"/>
      <c r="B318" s="53"/>
      <c r="C318" s="56"/>
      <c r="D318" s="57"/>
      <c r="E318" s="16" t="s">
        <v>521</v>
      </c>
      <c r="F318" s="10">
        <v>4267</v>
      </c>
      <c r="G318" s="10"/>
      <c r="H318" s="10"/>
      <c r="I318" s="8">
        <v>100</v>
      </c>
      <c r="J318" s="8">
        <v>250</v>
      </c>
      <c r="K318" s="8">
        <v>350</v>
      </c>
      <c r="L318" s="149">
        <v>500</v>
      </c>
      <c r="M318" s="41">
        <f t="shared" si="61"/>
        <v>20</v>
      </c>
      <c r="N318" s="41">
        <f t="shared" si="62"/>
        <v>50</v>
      </c>
      <c r="O318" s="41">
        <f t="shared" si="63"/>
        <v>70</v>
      </c>
      <c r="P318" s="15"/>
      <c r="Q318" s="15"/>
      <c r="R318" s="167"/>
      <c r="S318" s="15"/>
      <c r="T318" s="15"/>
      <c r="U318" s="4">
        <f>SUM(L318-T318)</f>
        <v>500</v>
      </c>
    </row>
    <row r="319" spans="1:21" s="43" customFormat="1" ht="17.25" hidden="1" customHeight="1">
      <c r="A319" s="52"/>
      <c r="B319" s="53"/>
      <c r="C319" s="56"/>
      <c r="D319" s="57"/>
      <c r="E319" s="16" t="s">
        <v>522</v>
      </c>
      <c r="F319" s="10" t="s">
        <v>409</v>
      </c>
      <c r="G319" s="10"/>
      <c r="H319" s="10"/>
      <c r="I319" s="8">
        <v>137</v>
      </c>
      <c r="J319" s="8">
        <v>417</v>
      </c>
      <c r="K319" s="8">
        <v>417</v>
      </c>
      <c r="L319" s="149">
        <v>417</v>
      </c>
      <c r="M319" s="41">
        <f t="shared" si="61"/>
        <v>32.9</v>
      </c>
      <c r="N319" s="41">
        <f t="shared" si="62"/>
        <v>100</v>
      </c>
      <c r="O319" s="41">
        <f t="shared" si="63"/>
        <v>100</v>
      </c>
      <c r="P319" s="15"/>
      <c r="Q319" s="15"/>
      <c r="R319" s="167"/>
      <c r="S319" s="15"/>
      <c r="T319" s="15"/>
      <c r="U319" s="4"/>
    </row>
    <row r="320" spans="1:21" s="43" customFormat="1" hidden="1">
      <c r="A320" s="52"/>
      <c r="B320" s="53"/>
      <c r="C320" s="56"/>
      <c r="D320" s="57"/>
      <c r="E320" s="16" t="s">
        <v>549</v>
      </c>
      <c r="F320" s="10">
        <v>4729</v>
      </c>
      <c r="G320" s="10"/>
      <c r="H320" s="10"/>
      <c r="I320" s="8">
        <v>200</v>
      </c>
      <c r="J320" s="8">
        <v>600</v>
      </c>
      <c r="K320" s="8">
        <v>800</v>
      </c>
      <c r="L320" s="149">
        <v>900</v>
      </c>
      <c r="M320" s="41">
        <f t="shared" si="61"/>
        <v>22.2</v>
      </c>
      <c r="N320" s="41">
        <f t="shared" si="62"/>
        <v>66.7</v>
      </c>
      <c r="O320" s="41">
        <f t="shared" si="63"/>
        <v>88.9</v>
      </c>
      <c r="P320" s="15"/>
      <c r="Q320" s="15"/>
      <c r="R320" s="167"/>
      <c r="S320" s="15"/>
      <c r="T320" s="15"/>
      <c r="U320" s="4"/>
    </row>
    <row r="321" spans="1:191" hidden="1">
      <c r="A321" s="52"/>
      <c r="B321" s="53"/>
      <c r="C321" s="56"/>
      <c r="D321" s="57"/>
      <c r="E321" s="16" t="s">
        <v>553</v>
      </c>
      <c r="F321" s="10">
        <v>4823</v>
      </c>
      <c r="G321" s="10"/>
      <c r="H321" s="10"/>
      <c r="I321" s="8">
        <v>100</v>
      </c>
      <c r="J321" s="8">
        <v>148</v>
      </c>
      <c r="K321" s="8">
        <v>148</v>
      </c>
      <c r="L321" s="149">
        <v>148</v>
      </c>
      <c r="M321" s="41">
        <f t="shared" si="61"/>
        <v>67.599999999999994</v>
      </c>
      <c r="N321" s="41">
        <f t="shared" si="62"/>
        <v>100</v>
      </c>
      <c r="O321" s="41">
        <f t="shared" si="63"/>
        <v>100</v>
      </c>
      <c r="P321" s="15"/>
      <c r="Q321" s="15"/>
      <c r="R321" s="167"/>
      <c r="S321" s="15"/>
      <c r="T321" s="15"/>
      <c r="U321" s="4">
        <f t="shared" ref="U321:U329" si="64">SUM(L321-T321)</f>
        <v>148</v>
      </c>
    </row>
    <row r="322" spans="1:191" hidden="1">
      <c r="A322" s="52"/>
      <c r="B322" s="53"/>
      <c r="C322" s="56"/>
      <c r="D322" s="57"/>
      <c r="E322" s="16" t="s">
        <v>560</v>
      </c>
      <c r="F322" s="10">
        <v>5122</v>
      </c>
      <c r="G322" s="10"/>
      <c r="H322" s="10"/>
      <c r="I322" s="8">
        <v>1800</v>
      </c>
      <c r="J322" s="8">
        <v>1800</v>
      </c>
      <c r="K322" s="8">
        <v>2800</v>
      </c>
      <c r="L322" s="149">
        <v>2800</v>
      </c>
      <c r="M322" s="41">
        <f t="shared" si="61"/>
        <v>64.3</v>
      </c>
      <c r="N322" s="41">
        <f t="shared" si="62"/>
        <v>64.3</v>
      </c>
      <c r="O322" s="41">
        <f t="shared" si="63"/>
        <v>100</v>
      </c>
      <c r="P322" s="15"/>
      <c r="Q322" s="15"/>
      <c r="R322" s="167"/>
      <c r="S322" s="15"/>
      <c r="T322" s="15"/>
      <c r="U322" s="4">
        <f t="shared" si="64"/>
        <v>2800</v>
      </c>
    </row>
    <row r="323" spans="1:191" ht="27.75" customHeight="1">
      <c r="A323" s="195"/>
      <c r="B323" s="196"/>
      <c r="C323" s="200"/>
      <c r="D323" s="201"/>
      <c r="E323" s="80" t="s">
        <v>37</v>
      </c>
      <c r="F323" s="123" t="s">
        <v>398</v>
      </c>
      <c r="G323" s="123"/>
      <c r="H323" s="10" t="s">
        <v>394</v>
      </c>
      <c r="I323" s="206">
        <f>SUM(I324:I347)</f>
        <v>72563.5</v>
      </c>
      <c r="J323" s="206">
        <f>SUM(J324:J347)</f>
        <v>169235.3</v>
      </c>
      <c r="K323" s="206">
        <f>SUM(K324:K347)</f>
        <v>278261.40000000002</v>
      </c>
      <c r="L323" s="207">
        <f>SUM(L324:L347)</f>
        <v>411267.7</v>
      </c>
      <c r="M323" s="59">
        <f t="shared" si="61"/>
        <v>17.600000000000001</v>
      </c>
      <c r="N323" s="59">
        <f t="shared" si="62"/>
        <v>41.1</v>
      </c>
      <c r="O323" s="59">
        <f t="shared" si="63"/>
        <v>67.7</v>
      </c>
      <c r="P323" s="15"/>
      <c r="Q323" s="15"/>
      <c r="R323" s="167"/>
      <c r="S323" s="15"/>
      <c r="T323" s="15"/>
      <c r="U323" s="4">
        <f t="shared" si="64"/>
        <v>411267.7</v>
      </c>
      <c r="W323" s="43" t="s">
        <v>394</v>
      </c>
      <c r="Z323" s="43">
        <v>1</v>
      </c>
      <c r="AA323" s="209"/>
      <c r="AB323" s="209"/>
      <c r="AC323" s="209"/>
      <c r="AD323" s="209"/>
      <c r="AE323" s="209"/>
      <c r="AF323" s="209"/>
      <c r="AG323" s="209"/>
      <c r="AH323" s="209"/>
      <c r="AI323" s="209"/>
      <c r="AJ323" s="209"/>
      <c r="AK323" s="209"/>
      <c r="AL323" s="209"/>
      <c r="AM323" s="209"/>
      <c r="AN323" s="209"/>
      <c r="AO323" s="209"/>
      <c r="AP323" s="209"/>
      <c r="AQ323" s="209"/>
      <c r="AR323" s="209"/>
      <c r="AS323" s="209"/>
      <c r="AT323" s="209"/>
      <c r="AU323" s="209"/>
      <c r="AV323" s="209"/>
      <c r="AW323" s="209"/>
      <c r="AX323" s="209"/>
      <c r="AY323" s="209"/>
      <c r="AZ323" s="209"/>
      <c r="BA323" s="209"/>
      <c r="BB323" s="209"/>
      <c r="BC323" s="209"/>
      <c r="BD323" s="209"/>
      <c r="BE323" s="209"/>
      <c r="BF323" s="209"/>
      <c r="BG323" s="209"/>
      <c r="BH323" s="209"/>
      <c r="BI323" s="209"/>
      <c r="BJ323" s="209"/>
      <c r="BK323" s="209"/>
      <c r="BL323" s="209"/>
      <c r="BM323" s="209"/>
      <c r="BN323" s="209"/>
      <c r="BO323" s="209"/>
      <c r="BP323" s="209"/>
      <c r="BQ323" s="209"/>
      <c r="BR323" s="209"/>
      <c r="BS323" s="209"/>
      <c r="BT323" s="209"/>
      <c r="BU323" s="209"/>
      <c r="BV323" s="209"/>
      <c r="BW323" s="209"/>
      <c r="BX323" s="209"/>
      <c r="BY323" s="209"/>
      <c r="BZ323" s="209"/>
      <c r="CA323" s="209"/>
      <c r="CB323" s="209"/>
      <c r="CC323" s="209"/>
      <c r="CD323" s="209"/>
      <c r="CE323" s="209"/>
      <c r="CF323" s="209"/>
      <c r="CG323" s="209"/>
      <c r="CH323" s="209"/>
      <c r="CI323" s="209"/>
      <c r="CJ323" s="209"/>
      <c r="CK323" s="209"/>
      <c r="CL323" s="209"/>
      <c r="CM323" s="209"/>
      <c r="CN323" s="209"/>
      <c r="CO323" s="209"/>
      <c r="CP323" s="209"/>
      <c r="CQ323" s="209"/>
      <c r="CR323" s="209"/>
      <c r="CS323" s="209"/>
      <c r="CT323" s="209"/>
      <c r="CU323" s="209"/>
      <c r="CV323" s="209"/>
      <c r="CW323" s="209"/>
      <c r="CX323" s="209"/>
      <c r="CY323" s="209"/>
      <c r="CZ323" s="209"/>
      <c r="DA323" s="209"/>
      <c r="DB323" s="209"/>
      <c r="DC323" s="209"/>
      <c r="DD323" s="209"/>
      <c r="DE323" s="209"/>
      <c r="DF323" s="209"/>
      <c r="DG323" s="209"/>
      <c r="DH323" s="209"/>
      <c r="DI323" s="209"/>
      <c r="DJ323" s="209"/>
      <c r="DK323" s="209"/>
      <c r="DL323" s="209"/>
      <c r="DM323" s="209"/>
      <c r="DN323" s="209"/>
      <c r="DO323" s="209"/>
      <c r="DP323" s="209"/>
      <c r="DQ323" s="209"/>
      <c r="DR323" s="209"/>
      <c r="DS323" s="209"/>
      <c r="DT323" s="209"/>
      <c r="DU323" s="209"/>
      <c r="DV323" s="209"/>
      <c r="DW323" s="209"/>
      <c r="DX323" s="209"/>
      <c r="DY323" s="209"/>
      <c r="DZ323" s="209"/>
      <c r="EA323" s="209"/>
      <c r="EB323" s="209"/>
      <c r="EC323" s="209"/>
      <c r="ED323" s="209"/>
      <c r="EE323" s="209"/>
      <c r="EF323" s="209"/>
      <c r="EG323" s="209"/>
      <c r="EH323" s="209"/>
      <c r="EI323" s="209"/>
      <c r="EJ323" s="209"/>
      <c r="EK323" s="209"/>
      <c r="EL323" s="209"/>
      <c r="EM323" s="209"/>
      <c r="EN323" s="209"/>
      <c r="EO323" s="209"/>
      <c r="EP323" s="209"/>
      <c r="EQ323" s="209"/>
      <c r="ER323" s="209"/>
      <c r="ES323" s="209"/>
      <c r="ET323" s="209"/>
      <c r="EU323" s="209"/>
      <c r="EV323" s="209"/>
      <c r="EW323" s="209"/>
      <c r="EX323" s="209"/>
      <c r="EY323" s="209"/>
      <c r="EZ323" s="209"/>
      <c r="FA323" s="209"/>
      <c r="FB323" s="209"/>
      <c r="FC323" s="209"/>
      <c r="FD323" s="209"/>
      <c r="FE323" s="209"/>
      <c r="FF323" s="209"/>
      <c r="FG323" s="209"/>
      <c r="FH323" s="209"/>
      <c r="FI323" s="209"/>
      <c r="FJ323" s="209"/>
      <c r="FK323" s="209"/>
      <c r="FL323" s="209"/>
      <c r="FM323" s="209"/>
      <c r="FN323" s="209"/>
      <c r="FO323" s="209"/>
      <c r="FP323" s="209"/>
      <c r="FQ323" s="209"/>
      <c r="FR323" s="209"/>
      <c r="FS323" s="209"/>
      <c r="FT323" s="209"/>
      <c r="FU323" s="209"/>
      <c r="FV323" s="209"/>
      <c r="FW323" s="209"/>
      <c r="FX323" s="209"/>
      <c r="FY323" s="209"/>
      <c r="FZ323" s="209"/>
      <c r="GA323" s="209"/>
      <c r="GB323" s="209"/>
      <c r="GC323" s="209"/>
      <c r="GD323" s="209"/>
      <c r="GE323" s="209"/>
      <c r="GF323" s="209"/>
      <c r="GG323" s="209"/>
      <c r="GH323" s="209"/>
      <c r="GI323" s="209"/>
    </row>
    <row r="324" spans="1:191" hidden="1">
      <c r="A324" s="52"/>
      <c r="B324" s="53"/>
      <c r="C324" s="56"/>
      <c r="D324" s="57"/>
      <c r="E324" s="16" t="s">
        <v>431</v>
      </c>
      <c r="F324" s="10">
        <v>4111</v>
      </c>
      <c r="G324" s="10"/>
      <c r="H324" s="10"/>
      <c r="I324" s="34">
        <v>56772.2</v>
      </c>
      <c r="J324" s="34">
        <v>141930.5</v>
      </c>
      <c r="K324" s="34">
        <v>227088.8</v>
      </c>
      <c r="L324" s="40">
        <v>340633.2</v>
      </c>
      <c r="M324" s="41">
        <f t="shared" si="61"/>
        <v>16.7</v>
      </c>
      <c r="N324" s="41">
        <f t="shared" si="62"/>
        <v>41.7</v>
      </c>
      <c r="O324" s="41">
        <f t="shared" si="63"/>
        <v>66.7</v>
      </c>
      <c r="P324" s="15"/>
      <c r="Q324" s="15"/>
      <c r="R324" s="167"/>
      <c r="S324" s="15"/>
      <c r="T324" s="15"/>
      <c r="U324" s="4">
        <f t="shared" si="64"/>
        <v>340633.2</v>
      </c>
    </row>
    <row r="325" spans="1:191" ht="27" hidden="1" customHeight="1">
      <c r="A325" s="52"/>
      <c r="B325" s="53"/>
      <c r="C325" s="56"/>
      <c r="D325" s="57"/>
      <c r="E325" s="16" t="s">
        <v>432</v>
      </c>
      <c r="F325" s="10">
        <v>4112</v>
      </c>
      <c r="G325" s="10"/>
      <c r="H325" s="10"/>
      <c r="I325" s="34">
        <v>500</v>
      </c>
      <c r="J325" s="34">
        <v>6500</v>
      </c>
      <c r="K325" s="34">
        <v>12500</v>
      </c>
      <c r="L325" s="40">
        <v>24330.400000000001</v>
      </c>
      <c r="M325" s="41">
        <f t="shared" si="61"/>
        <v>2.1</v>
      </c>
      <c r="N325" s="41">
        <f t="shared" si="62"/>
        <v>26.7</v>
      </c>
      <c r="O325" s="41">
        <f t="shared" si="63"/>
        <v>51.4</v>
      </c>
      <c r="P325" s="15"/>
      <c r="Q325" s="15"/>
      <c r="R325" s="167"/>
      <c r="S325" s="15"/>
      <c r="T325" s="15"/>
      <c r="U325" s="4">
        <f t="shared" si="64"/>
        <v>24330.400000000001</v>
      </c>
    </row>
    <row r="326" spans="1:191" ht="27" hidden="1" customHeight="1">
      <c r="A326" s="52"/>
      <c r="B326" s="53"/>
      <c r="C326" s="56"/>
      <c r="D326" s="57"/>
      <c r="E326" s="16" t="s">
        <v>433</v>
      </c>
      <c r="F326" s="10">
        <v>4113</v>
      </c>
      <c r="G326" s="10"/>
      <c r="H326" s="10"/>
      <c r="I326" s="34">
        <v>11597.1</v>
      </c>
      <c r="J326" s="34">
        <v>11597.1</v>
      </c>
      <c r="K326" s="32">
        <v>22444.3</v>
      </c>
      <c r="L326" s="40">
        <v>22444.3</v>
      </c>
      <c r="M326" s="41">
        <f t="shared" si="61"/>
        <v>51.7</v>
      </c>
      <c r="N326" s="41">
        <f t="shared" si="62"/>
        <v>51.7</v>
      </c>
      <c r="O326" s="41">
        <f t="shared" si="63"/>
        <v>100</v>
      </c>
      <c r="P326" s="15"/>
      <c r="Q326" s="15"/>
      <c r="R326" s="167"/>
      <c r="S326" s="15"/>
      <c r="T326" s="15"/>
      <c r="U326" s="4">
        <f t="shared" si="64"/>
        <v>22444.3</v>
      </c>
    </row>
    <row r="327" spans="1:191" hidden="1">
      <c r="A327" s="52"/>
      <c r="B327" s="53"/>
      <c r="C327" s="56"/>
      <c r="D327" s="57"/>
      <c r="E327" s="16" t="s">
        <v>437</v>
      </c>
      <c r="F327" s="10">
        <v>4212</v>
      </c>
      <c r="G327" s="10"/>
      <c r="H327" s="10"/>
      <c r="I327" s="34">
        <v>131.1</v>
      </c>
      <c r="J327" s="34">
        <v>419.8</v>
      </c>
      <c r="K327" s="34">
        <v>536</v>
      </c>
      <c r="L327" s="40">
        <v>536</v>
      </c>
      <c r="M327" s="41">
        <f t="shared" si="61"/>
        <v>24.5</v>
      </c>
      <c r="N327" s="41">
        <f t="shared" si="62"/>
        <v>78.3</v>
      </c>
      <c r="O327" s="41">
        <f t="shared" si="63"/>
        <v>100</v>
      </c>
      <c r="P327" s="15"/>
      <c r="Q327" s="15"/>
      <c r="R327" s="167"/>
      <c r="S327" s="15"/>
      <c r="T327" s="15"/>
      <c r="U327" s="4">
        <f t="shared" si="64"/>
        <v>536</v>
      </c>
    </row>
    <row r="328" spans="1:191" hidden="1">
      <c r="A328" s="52"/>
      <c r="B328" s="53"/>
      <c r="C328" s="56"/>
      <c r="D328" s="57"/>
      <c r="E328" s="16" t="s">
        <v>438</v>
      </c>
      <c r="F328" s="10">
        <v>4213</v>
      </c>
      <c r="G328" s="10"/>
      <c r="H328" s="10"/>
      <c r="I328" s="34">
        <v>3.6</v>
      </c>
      <c r="J328" s="34">
        <v>7.9</v>
      </c>
      <c r="K328" s="34">
        <v>12.5</v>
      </c>
      <c r="L328" s="40">
        <v>17.600000000000001</v>
      </c>
      <c r="M328" s="41">
        <f t="shared" si="61"/>
        <v>20.5</v>
      </c>
      <c r="N328" s="41">
        <f t="shared" si="62"/>
        <v>44.9</v>
      </c>
      <c r="O328" s="41">
        <f t="shared" si="63"/>
        <v>71</v>
      </c>
      <c r="P328" s="15"/>
      <c r="Q328" s="15"/>
      <c r="R328" s="167"/>
      <c r="S328" s="15"/>
      <c r="T328" s="15"/>
      <c r="U328" s="4">
        <f t="shared" si="64"/>
        <v>17.600000000000001</v>
      </c>
    </row>
    <row r="329" spans="1:191" hidden="1">
      <c r="A329" s="52"/>
      <c r="B329" s="53"/>
      <c r="C329" s="56"/>
      <c r="D329" s="57"/>
      <c r="E329" s="16" t="s">
        <v>439</v>
      </c>
      <c r="F329" s="10">
        <v>4214</v>
      </c>
      <c r="G329" s="10"/>
      <c r="H329" s="10"/>
      <c r="I329" s="34">
        <v>660.2</v>
      </c>
      <c r="J329" s="34">
        <v>1715.8</v>
      </c>
      <c r="K329" s="34">
        <v>3080.8</v>
      </c>
      <c r="L329" s="40">
        <v>3648.2</v>
      </c>
      <c r="M329" s="41">
        <f t="shared" si="61"/>
        <v>18.100000000000001</v>
      </c>
      <c r="N329" s="41">
        <f t="shared" si="62"/>
        <v>47</v>
      </c>
      <c r="O329" s="41">
        <f t="shared" si="63"/>
        <v>84.4</v>
      </c>
      <c r="P329" s="15"/>
      <c r="Q329" s="15"/>
      <c r="R329" s="167"/>
      <c r="S329" s="15"/>
      <c r="T329" s="15"/>
      <c r="U329" s="4">
        <f t="shared" si="64"/>
        <v>3648.2</v>
      </c>
    </row>
    <row r="330" spans="1:191" hidden="1">
      <c r="A330" s="52"/>
      <c r="B330" s="53"/>
      <c r="C330" s="56"/>
      <c r="D330" s="57"/>
      <c r="E330" s="9" t="s">
        <v>440</v>
      </c>
      <c r="F330" s="10" t="s">
        <v>415</v>
      </c>
      <c r="G330" s="10"/>
      <c r="H330" s="10"/>
      <c r="I330" s="34">
        <v>64.2</v>
      </c>
      <c r="J330" s="34">
        <v>126.6</v>
      </c>
      <c r="K330" s="34">
        <v>196.8</v>
      </c>
      <c r="L330" s="40">
        <v>260</v>
      </c>
      <c r="M330" s="41">
        <f t="shared" si="61"/>
        <v>24.7</v>
      </c>
      <c r="N330" s="41">
        <f t="shared" si="62"/>
        <v>48.7</v>
      </c>
      <c r="O330" s="41">
        <f t="shared" si="63"/>
        <v>75.7</v>
      </c>
      <c r="P330" s="15"/>
      <c r="Q330" s="15"/>
      <c r="R330" s="167"/>
      <c r="S330" s="15"/>
      <c r="T330" s="15"/>
      <c r="U330" s="4"/>
    </row>
    <row r="331" spans="1:191" hidden="1">
      <c r="A331" s="52"/>
      <c r="B331" s="53"/>
      <c r="C331" s="56"/>
      <c r="D331" s="57"/>
      <c r="E331" s="9" t="s">
        <v>441</v>
      </c>
      <c r="F331" s="10" t="s">
        <v>407</v>
      </c>
      <c r="G331" s="10"/>
      <c r="H331" s="10"/>
      <c r="I331" s="34"/>
      <c r="J331" s="34"/>
      <c r="K331" s="34"/>
      <c r="L331" s="40"/>
      <c r="M331" s="41" t="e">
        <f t="shared" si="61"/>
        <v>#DIV/0!</v>
      </c>
      <c r="N331" s="41" t="e">
        <f t="shared" si="62"/>
        <v>#DIV/0!</v>
      </c>
      <c r="O331" s="41" t="e">
        <f t="shared" si="63"/>
        <v>#DIV/0!</v>
      </c>
      <c r="P331" s="15"/>
      <c r="Q331" s="15"/>
      <c r="R331" s="167"/>
      <c r="S331" s="15"/>
      <c r="T331" s="15"/>
      <c r="U331" s="4"/>
    </row>
    <row r="332" spans="1:191" hidden="1">
      <c r="A332" s="52"/>
      <c r="B332" s="53"/>
      <c r="C332" s="56"/>
      <c r="D332" s="57"/>
      <c r="E332" s="16" t="s">
        <v>443</v>
      </c>
      <c r="F332" s="10">
        <v>4221</v>
      </c>
      <c r="G332" s="10"/>
      <c r="H332" s="10"/>
      <c r="I332" s="34">
        <v>680</v>
      </c>
      <c r="J332" s="34">
        <v>1660</v>
      </c>
      <c r="K332" s="34">
        <v>2740</v>
      </c>
      <c r="L332" s="40">
        <v>4000</v>
      </c>
      <c r="M332" s="41">
        <f t="shared" si="61"/>
        <v>17</v>
      </c>
      <c r="N332" s="41">
        <f t="shared" si="62"/>
        <v>41.5</v>
      </c>
      <c r="O332" s="41">
        <f t="shared" si="63"/>
        <v>68.5</v>
      </c>
      <c r="P332" s="15"/>
      <c r="Q332" s="15"/>
      <c r="R332" s="167"/>
      <c r="S332" s="15"/>
      <c r="T332" s="15"/>
      <c r="U332" s="4">
        <f>SUM(L332-T332)</f>
        <v>4000</v>
      </c>
    </row>
    <row r="333" spans="1:191" hidden="1">
      <c r="A333" s="52"/>
      <c r="B333" s="53"/>
      <c r="C333" s="56"/>
      <c r="D333" s="57"/>
      <c r="E333" s="16" t="s">
        <v>456</v>
      </c>
      <c r="F333" s="10">
        <v>4231</v>
      </c>
      <c r="G333" s="10"/>
      <c r="H333" s="10"/>
      <c r="I333" s="34">
        <v>51.4</v>
      </c>
      <c r="J333" s="34">
        <v>144</v>
      </c>
      <c r="K333" s="34">
        <v>225.7</v>
      </c>
      <c r="L333" s="40">
        <v>302.5</v>
      </c>
      <c r="M333" s="41">
        <f t="shared" si="61"/>
        <v>17</v>
      </c>
      <c r="N333" s="41">
        <f t="shared" si="62"/>
        <v>47.6</v>
      </c>
      <c r="O333" s="41">
        <f t="shared" si="63"/>
        <v>74.599999999999994</v>
      </c>
      <c r="P333" s="15"/>
      <c r="Q333" s="15"/>
      <c r="R333" s="167"/>
      <c r="S333" s="15"/>
      <c r="T333" s="15"/>
      <c r="U333" s="4">
        <f>SUM(L333-T333)</f>
        <v>302.5</v>
      </c>
    </row>
    <row r="334" spans="1:191" hidden="1">
      <c r="A334" s="52"/>
      <c r="B334" s="53"/>
      <c r="C334" s="56"/>
      <c r="D334" s="57"/>
      <c r="E334" s="16" t="s">
        <v>457</v>
      </c>
      <c r="F334" s="10" t="s">
        <v>404</v>
      </c>
      <c r="G334" s="10"/>
      <c r="H334" s="10"/>
      <c r="I334" s="34">
        <v>142.69999999999999</v>
      </c>
      <c r="J334" s="34">
        <v>354.2</v>
      </c>
      <c r="K334" s="34">
        <v>580.9</v>
      </c>
      <c r="L334" s="40">
        <v>839.5</v>
      </c>
      <c r="M334" s="41">
        <f t="shared" si="61"/>
        <v>17</v>
      </c>
      <c r="N334" s="41">
        <f t="shared" si="62"/>
        <v>42.2</v>
      </c>
      <c r="O334" s="41">
        <f t="shared" si="63"/>
        <v>69.2</v>
      </c>
      <c r="P334" s="15"/>
      <c r="Q334" s="15"/>
      <c r="R334" s="167"/>
      <c r="S334" s="15"/>
      <c r="T334" s="15"/>
      <c r="U334" s="4"/>
    </row>
    <row r="335" spans="1:191" ht="17.25" hidden="1" customHeight="1">
      <c r="A335" s="52"/>
      <c r="B335" s="53"/>
      <c r="C335" s="56"/>
      <c r="D335" s="57"/>
      <c r="E335" s="16" t="s">
        <v>459</v>
      </c>
      <c r="F335" s="10">
        <v>4234</v>
      </c>
      <c r="G335" s="10"/>
      <c r="H335" s="10"/>
      <c r="I335" s="34">
        <v>142.80000000000001</v>
      </c>
      <c r="J335" s="34">
        <v>344.4</v>
      </c>
      <c r="K335" s="34">
        <v>581.20000000000005</v>
      </c>
      <c r="L335" s="40">
        <v>840</v>
      </c>
      <c r="M335" s="41">
        <f t="shared" si="61"/>
        <v>17</v>
      </c>
      <c r="N335" s="41">
        <f t="shared" si="62"/>
        <v>41</v>
      </c>
      <c r="O335" s="41">
        <f t="shared" si="63"/>
        <v>69.2</v>
      </c>
      <c r="P335" s="15"/>
      <c r="Q335" s="15"/>
      <c r="R335" s="167"/>
      <c r="S335" s="15"/>
      <c r="T335" s="15"/>
      <c r="U335" s="4">
        <f>SUM(L335-T335)</f>
        <v>840</v>
      </c>
    </row>
    <row r="336" spans="1:191" hidden="1">
      <c r="A336" s="52"/>
      <c r="B336" s="53"/>
      <c r="C336" s="56"/>
      <c r="D336" s="57"/>
      <c r="E336" s="16" t="s">
        <v>512</v>
      </c>
      <c r="F336" s="10">
        <v>4237</v>
      </c>
      <c r="G336" s="10"/>
      <c r="H336" s="10"/>
      <c r="I336" s="34">
        <v>119</v>
      </c>
      <c r="J336" s="34">
        <v>297</v>
      </c>
      <c r="K336" s="34">
        <v>486</v>
      </c>
      <c r="L336" s="40">
        <v>700</v>
      </c>
      <c r="M336" s="41">
        <f t="shared" si="61"/>
        <v>17</v>
      </c>
      <c r="N336" s="41">
        <f t="shared" si="62"/>
        <v>42.4</v>
      </c>
      <c r="O336" s="41">
        <f t="shared" si="63"/>
        <v>69.400000000000006</v>
      </c>
      <c r="P336" s="15"/>
      <c r="Q336" s="15"/>
      <c r="R336" s="167"/>
      <c r="S336" s="15"/>
      <c r="T336" s="15"/>
      <c r="U336" s="4">
        <f>SUM(L336-T336)</f>
        <v>700</v>
      </c>
    </row>
    <row r="337" spans="1:191" hidden="1">
      <c r="A337" s="52"/>
      <c r="B337" s="53"/>
      <c r="C337" s="56"/>
      <c r="D337" s="57"/>
      <c r="E337" s="16" t="s">
        <v>513</v>
      </c>
      <c r="F337" s="10" t="s">
        <v>399</v>
      </c>
      <c r="G337" s="10"/>
      <c r="H337" s="10"/>
      <c r="I337" s="34">
        <v>102</v>
      </c>
      <c r="J337" s="34">
        <v>246</v>
      </c>
      <c r="K337" s="34">
        <v>418</v>
      </c>
      <c r="L337" s="40">
        <v>600</v>
      </c>
      <c r="M337" s="41">
        <f>ROUND(I337/L337*100,1)</f>
        <v>17</v>
      </c>
      <c r="N337" s="41">
        <f>ROUND(J337/L337*100,1)</f>
        <v>41</v>
      </c>
      <c r="O337" s="41">
        <f>ROUND(K337/L337*100,1)</f>
        <v>69.7</v>
      </c>
      <c r="P337" s="15"/>
      <c r="Q337" s="15"/>
      <c r="R337" s="167"/>
      <c r="S337" s="15"/>
      <c r="T337" s="15"/>
      <c r="U337" s="4"/>
    </row>
    <row r="338" spans="1:191" ht="17.25" hidden="1" customHeight="1">
      <c r="A338" s="52"/>
      <c r="B338" s="53"/>
      <c r="C338" s="56"/>
      <c r="D338" s="57"/>
      <c r="E338" s="16" t="s">
        <v>514</v>
      </c>
      <c r="F338" s="10">
        <v>4241</v>
      </c>
      <c r="G338" s="10"/>
      <c r="H338" s="10"/>
      <c r="I338" s="34"/>
      <c r="J338" s="34"/>
      <c r="K338" s="34"/>
      <c r="L338" s="40">
        <v>21</v>
      </c>
      <c r="M338" s="41">
        <f t="shared" ref="M338:M347" si="65">ROUND(I338/L338*100,1)</f>
        <v>0</v>
      </c>
      <c r="N338" s="41">
        <f t="shared" ref="N338:N347" si="66">ROUND(J338/L338*100,1)</f>
        <v>0</v>
      </c>
      <c r="O338" s="41">
        <f t="shared" ref="O338:O347" si="67">ROUND(K338/L338*100,1)</f>
        <v>0</v>
      </c>
      <c r="P338" s="15"/>
      <c r="Q338" s="15"/>
      <c r="R338" s="167"/>
      <c r="S338" s="15"/>
      <c r="T338" s="15"/>
      <c r="U338" s="4">
        <f t="shared" ref="U338:U343" si="68">SUM(L338-T338)</f>
        <v>21</v>
      </c>
    </row>
    <row r="339" spans="1:191" hidden="1">
      <c r="A339" s="52"/>
      <c r="B339" s="53"/>
      <c r="C339" s="56"/>
      <c r="D339" s="57"/>
      <c r="E339" s="16" t="s">
        <v>515</v>
      </c>
      <c r="F339" s="10">
        <v>4251</v>
      </c>
      <c r="G339" s="10"/>
      <c r="H339" s="10"/>
      <c r="I339" s="34">
        <v>34</v>
      </c>
      <c r="J339" s="34">
        <v>82</v>
      </c>
      <c r="K339" s="34">
        <v>161</v>
      </c>
      <c r="L339" s="40">
        <v>200</v>
      </c>
      <c r="M339" s="41">
        <f t="shared" si="65"/>
        <v>17</v>
      </c>
      <c r="N339" s="41">
        <f t="shared" si="66"/>
        <v>41</v>
      </c>
      <c r="O339" s="41">
        <f t="shared" si="67"/>
        <v>80.5</v>
      </c>
      <c r="P339" s="15"/>
      <c r="Q339" s="15"/>
      <c r="R339" s="167"/>
      <c r="S339" s="15"/>
      <c r="T339" s="15"/>
      <c r="U339" s="4">
        <f t="shared" si="68"/>
        <v>200</v>
      </c>
    </row>
    <row r="340" spans="1:191" ht="27" hidden="1" customHeight="1">
      <c r="A340" s="52"/>
      <c r="B340" s="53"/>
      <c r="C340" s="56"/>
      <c r="D340" s="57"/>
      <c r="E340" s="16" t="s">
        <v>516</v>
      </c>
      <c r="F340" s="10">
        <v>4252</v>
      </c>
      <c r="G340" s="10"/>
      <c r="H340" s="10"/>
      <c r="I340" s="34">
        <v>434</v>
      </c>
      <c r="J340" s="34">
        <v>1086.7</v>
      </c>
      <c r="K340" s="34">
        <v>1816</v>
      </c>
      <c r="L340" s="40">
        <v>2553</v>
      </c>
      <c r="M340" s="41">
        <f t="shared" si="65"/>
        <v>17</v>
      </c>
      <c r="N340" s="41">
        <f t="shared" si="66"/>
        <v>42.6</v>
      </c>
      <c r="O340" s="41">
        <f t="shared" si="67"/>
        <v>71.099999999999994</v>
      </c>
      <c r="P340" s="15"/>
      <c r="Q340" s="15"/>
      <c r="R340" s="167"/>
      <c r="S340" s="15"/>
      <c r="T340" s="15"/>
      <c r="U340" s="4">
        <f t="shared" si="68"/>
        <v>2553</v>
      </c>
    </row>
    <row r="341" spans="1:191" ht="17.25" hidden="1" customHeight="1">
      <c r="A341" s="52"/>
      <c r="B341" s="53"/>
      <c r="C341" s="56"/>
      <c r="D341" s="57"/>
      <c r="E341" s="16" t="s">
        <v>517</v>
      </c>
      <c r="F341" s="10">
        <v>4261</v>
      </c>
      <c r="G341" s="10"/>
      <c r="H341" s="10"/>
      <c r="I341" s="34">
        <v>315.39999999999998</v>
      </c>
      <c r="J341" s="34">
        <v>760.6</v>
      </c>
      <c r="K341" s="34">
        <v>1281.4000000000001</v>
      </c>
      <c r="L341" s="40">
        <v>1855</v>
      </c>
      <c r="M341" s="41">
        <f t="shared" si="65"/>
        <v>17</v>
      </c>
      <c r="N341" s="41">
        <f t="shared" si="66"/>
        <v>41</v>
      </c>
      <c r="O341" s="41">
        <f t="shared" si="67"/>
        <v>69.099999999999994</v>
      </c>
      <c r="P341" s="15"/>
      <c r="Q341" s="15"/>
      <c r="R341" s="167"/>
      <c r="S341" s="15"/>
      <c r="T341" s="15"/>
      <c r="U341" s="4">
        <f t="shared" si="68"/>
        <v>1855</v>
      </c>
    </row>
    <row r="342" spans="1:191" hidden="1">
      <c r="A342" s="52"/>
      <c r="B342" s="53"/>
      <c r="C342" s="56"/>
      <c r="D342" s="57"/>
      <c r="E342" s="16" t="s">
        <v>519</v>
      </c>
      <c r="F342" s="10">
        <v>4264</v>
      </c>
      <c r="G342" s="10"/>
      <c r="H342" s="10"/>
      <c r="I342" s="34">
        <v>705</v>
      </c>
      <c r="J342" s="34">
        <v>1700.3</v>
      </c>
      <c r="K342" s="34">
        <v>2840</v>
      </c>
      <c r="L342" s="40">
        <v>4147</v>
      </c>
      <c r="M342" s="41">
        <f t="shared" si="65"/>
        <v>17</v>
      </c>
      <c r="N342" s="41">
        <f t="shared" si="66"/>
        <v>41</v>
      </c>
      <c r="O342" s="41">
        <f t="shared" si="67"/>
        <v>68.5</v>
      </c>
      <c r="P342" s="15"/>
      <c r="Q342" s="15"/>
      <c r="R342" s="167"/>
      <c r="S342" s="15"/>
      <c r="T342" s="15"/>
      <c r="U342" s="4">
        <f t="shared" si="68"/>
        <v>4147</v>
      </c>
    </row>
    <row r="343" spans="1:191" ht="17.25" hidden="1" customHeight="1">
      <c r="A343" s="52"/>
      <c r="B343" s="53"/>
      <c r="C343" s="56"/>
      <c r="D343" s="57"/>
      <c r="E343" s="16" t="s">
        <v>521</v>
      </c>
      <c r="F343" s="10">
        <v>4267</v>
      </c>
      <c r="G343" s="10"/>
      <c r="H343" s="10"/>
      <c r="I343" s="34">
        <v>68</v>
      </c>
      <c r="J343" s="34">
        <v>164</v>
      </c>
      <c r="K343" s="34">
        <v>292</v>
      </c>
      <c r="L343" s="40">
        <v>400</v>
      </c>
      <c r="M343" s="41">
        <f t="shared" si="65"/>
        <v>17</v>
      </c>
      <c r="N343" s="41">
        <f t="shared" si="66"/>
        <v>41</v>
      </c>
      <c r="O343" s="41">
        <f t="shared" si="67"/>
        <v>73</v>
      </c>
      <c r="P343" s="15"/>
      <c r="Q343" s="15"/>
      <c r="R343" s="167"/>
      <c r="S343" s="15"/>
      <c r="T343" s="15"/>
      <c r="U343" s="4">
        <f t="shared" si="68"/>
        <v>400</v>
      </c>
    </row>
    <row r="344" spans="1:191" ht="17.25" hidden="1" customHeight="1">
      <c r="A344" s="52"/>
      <c r="B344" s="53"/>
      <c r="C344" s="56"/>
      <c r="D344" s="57"/>
      <c r="E344" s="16" t="s">
        <v>522</v>
      </c>
      <c r="F344" s="10" t="s">
        <v>409</v>
      </c>
      <c r="G344" s="10"/>
      <c r="H344" s="10"/>
      <c r="I344" s="34"/>
      <c r="J344" s="34"/>
      <c r="K344" s="34"/>
      <c r="L344" s="40"/>
      <c r="M344" s="41" t="e">
        <f t="shared" si="65"/>
        <v>#DIV/0!</v>
      </c>
      <c r="N344" s="41" t="e">
        <f t="shared" si="66"/>
        <v>#DIV/0!</v>
      </c>
      <c r="O344" s="41" t="e">
        <f t="shared" si="67"/>
        <v>#DIV/0!</v>
      </c>
      <c r="P344" s="15"/>
      <c r="Q344" s="15"/>
      <c r="R344" s="167"/>
      <c r="S344" s="15"/>
      <c r="T344" s="15"/>
      <c r="U344" s="4"/>
    </row>
    <row r="345" spans="1:191" hidden="1">
      <c r="A345" s="52"/>
      <c r="B345" s="53"/>
      <c r="C345" s="56"/>
      <c r="D345" s="57"/>
      <c r="E345" s="16" t="s">
        <v>553</v>
      </c>
      <c r="F345" s="10">
        <v>4823</v>
      </c>
      <c r="G345" s="10"/>
      <c r="H345" s="10"/>
      <c r="I345" s="34">
        <v>40.799999999999997</v>
      </c>
      <c r="J345" s="34">
        <v>98.4</v>
      </c>
      <c r="K345" s="34">
        <v>180</v>
      </c>
      <c r="L345" s="40">
        <v>240</v>
      </c>
      <c r="M345" s="41">
        <f t="shared" si="65"/>
        <v>17</v>
      </c>
      <c r="N345" s="41">
        <f t="shared" si="66"/>
        <v>41</v>
      </c>
      <c r="O345" s="41">
        <f t="shared" si="67"/>
        <v>75</v>
      </c>
      <c r="P345" s="15"/>
      <c r="Q345" s="15"/>
      <c r="R345" s="167"/>
      <c r="S345" s="15"/>
      <c r="T345" s="15"/>
      <c r="U345" s="4">
        <f t="shared" ref="U345:U351" si="69">SUM(L345-T345)</f>
        <v>240</v>
      </c>
    </row>
    <row r="346" spans="1:191" hidden="1">
      <c r="A346" s="52"/>
      <c r="B346" s="53"/>
      <c r="C346" s="56"/>
      <c r="D346" s="57"/>
      <c r="E346" s="16" t="s">
        <v>554</v>
      </c>
      <c r="F346" s="10">
        <v>4861</v>
      </c>
      <c r="G346" s="10"/>
      <c r="H346" s="10"/>
      <c r="I346" s="34"/>
      <c r="J346" s="34"/>
      <c r="K346" s="34"/>
      <c r="L346" s="40">
        <v>1700</v>
      </c>
      <c r="M346" s="41">
        <f t="shared" si="65"/>
        <v>0</v>
      </c>
      <c r="N346" s="41">
        <f t="shared" si="66"/>
        <v>0</v>
      </c>
      <c r="O346" s="41">
        <f t="shared" si="67"/>
        <v>0</v>
      </c>
      <c r="P346" s="15"/>
      <c r="Q346" s="15"/>
      <c r="R346" s="167"/>
      <c r="S346" s="15"/>
      <c r="T346" s="15"/>
      <c r="U346" s="4">
        <f t="shared" si="69"/>
        <v>1700</v>
      </c>
    </row>
    <row r="347" spans="1:191" hidden="1">
      <c r="A347" s="52"/>
      <c r="B347" s="53"/>
      <c r="C347" s="56"/>
      <c r="D347" s="57"/>
      <c r="E347" s="16" t="s">
        <v>560</v>
      </c>
      <c r="F347" s="10">
        <v>5122</v>
      </c>
      <c r="G347" s="10"/>
      <c r="H347" s="10"/>
      <c r="I347" s="34"/>
      <c r="J347" s="34"/>
      <c r="K347" s="34">
        <v>800</v>
      </c>
      <c r="L347" s="40">
        <v>1000</v>
      </c>
      <c r="M347" s="41">
        <f t="shared" si="65"/>
        <v>0</v>
      </c>
      <c r="N347" s="41">
        <f t="shared" si="66"/>
        <v>0</v>
      </c>
      <c r="O347" s="41">
        <f t="shared" si="67"/>
        <v>80</v>
      </c>
      <c r="P347" s="15"/>
      <c r="Q347" s="15"/>
      <c r="R347" s="167"/>
      <c r="S347" s="15"/>
      <c r="T347" s="15"/>
      <c r="U347" s="4">
        <f t="shared" si="69"/>
        <v>1000</v>
      </c>
    </row>
    <row r="348" spans="1:191">
      <c r="A348" s="195"/>
      <c r="B348" s="196"/>
      <c r="C348" s="200"/>
      <c r="D348" s="201"/>
      <c r="E348" s="80" t="s">
        <v>670</v>
      </c>
      <c r="F348" s="123" t="s">
        <v>398</v>
      </c>
      <c r="G348" s="123"/>
      <c r="H348" s="10" t="s">
        <v>394</v>
      </c>
      <c r="I348" s="206">
        <f>SUM(I349:I366)</f>
        <v>73677.5</v>
      </c>
      <c r="J348" s="206">
        <f>SUM(J349:J366)</f>
        <v>191249.30000000002</v>
      </c>
      <c r="K348" s="206">
        <f>SUM(K349:K366)</f>
        <v>303251.39999999991</v>
      </c>
      <c r="L348" s="207">
        <f>SUM(L349:L366)</f>
        <v>455063.89999999997</v>
      </c>
      <c r="M348" s="59">
        <f t="shared" ref="M348:M353" si="70">ROUND(I348/L348*100,1)</f>
        <v>16.2</v>
      </c>
      <c r="N348" s="59">
        <f t="shared" ref="N348:N353" si="71">ROUND(J348/L348*100,1)</f>
        <v>42</v>
      </c>
      <c r="O348" s="59">
        <f t="shared" ref="O348:O353" si="72">ROUND(K348/L348*100,1)</f>
        <v>66.599999999999994</v>
      </c>
      <c r="P348" s="15"/>
      <c r="Q348" s="15"/>
      <c r="R348" s="167"/>
      <c r="S348" s="15"/>
      <c r="T348" s="15"/>
      <c r="U348" s="4">
        <f t="shared" si="69"/>
        <v>455063.89999999997</v>
      </c>
      <c r="W348" s="43" t="s">
        <v>394</v>
      </c>
      <c r="Z348" s="43">
        <v>1</v>
      </c>
      <c r="AA348" s="209"/>
      <c r="AB348" s="209"/>
      <c r="AC348" s="209"/>
      <c r="AD348" s="209"/>
      <c r="AE348" s="209"/>
      <c r="AF348" s="209"/>
      <c r="AG348" s="209"/>
      <c r="AH348" s="209"/>
      <c r="AI348" s="209"/>
      <c r="AJ348" s="209"/>
      <c r="AK348" s="209"/>
      <c r="AL348" s="209"/>
      <c r="AM348" s="209"/>
      <c r="AN348" s="209"/>
      <c r="AO348" s="209"/>
      <c r="AP348" s="209"/>
      <c r="AQ348" s="209"/>
      <c r="AR348" s="209"/>
      <c r="AS348" s="209"/>
      <c r="AT348" s="209"/>
      <c r="AU348" s="209"/>
      <c r="AV348" s="209"/>
      <c r="AW348" s="209"/>
      <c r="AX348" s="209"/>
      <c r="AY348" s="209"/>
      <c r="AZ348" s="209"/>
      <c r="BA348" s="209"/>
      <c r="BB348" s="209"/>
      <c r="BC348" s="209"/>
      <c r="BD348" s="209"/>
      <c r="BE348" s="209"/>
      <c r="BF348" s="209"/>
      <c r="BG348" s="209"/>
      <c r="BH348" s="209"/>
      <c r="BI348" s="209"/>
      <c r="BJ348" s="209"/>
      <c r="BK348" s="209"/>
      <c r="BL348" s="209"/>
      <c r="BM348" s="209"/>
      <c r="BN348" s="209"/>
      <c r="BO348" s="209"/>
      <c r="BP348" s="209"/>
      <c r="BQ348" s="209"/>
      <c r="BR348" s="209"/>
      <c r="BS348" s="209"/>
      <c r="BT348" s="209"/>
      <c r="BU348" s="209"/>
      <c r="BV348" s="209"/>
      <c r="BW348" s="209"/>
      <c r="BX348" s="209"/>
      <c r="BY348" s="209"/>
      <c r="BZ348" s="209"/>
      <c r="CA348" s="209"/>
      <c r="CB348" s="209"/>
      <c r="CC348" s="209"/>
      <c r="CD348" s="209"/>
      <c r="CE348" s="209"/>
      <c r="CF348" s="209"/>
      <c r="CG348" s="209"/>
      <c r="CH348" s="209"/>
      <c r="CI348" s="209"/>
      <c r="CJ348" s="209"/>
      <c r="CK348" s="209"/>
      <c r="CL348" s="209"/>
      <c r="CM348" s="209"/>
      <c r="CN348" s="209"/>
      <c r="CO348" s="209"/>
      <c r="CP348" s="209"/>
      <c r="CQ348" s="209"/>
      <c r="CR348" s="209"/>
      <c r="CS348" s="209"/>
      <c r="CT348" s="209"/>
      <c r="CU348" s="209"/>
      <c r="CV348" s="209"/>
      <c r="CW348" s="209"/>
      <c r="CX348" s="209"/>
      <c r="CY348" s="209"/>
      <c r="CZ348" s="209"/>
      <c r="DA348" s="209"/>
      <c r="DB348" s="209"/>
      <c r="DC348" s="209"/>
      <c r="DD348" s="209"/>
      <c r="DE348" s="209"/>
      <c r="DF348" s="209"/>
      <c r="DG348" s="209"/>
      <c r="DH348" s="209"/>
      <c r="DI348" s="209"/>
      <c r="DJ348" s="209"/>
      <c r="DK348" s="209"/>
      <c r="DL348" s="209"/>
      <c r="DM348" s="209"/>
      <c r="DN348" s="209"/>
      <c r="DO348" s="209"/>
      <c r="DP348" s="209"/>
      <c r="DQ348" s="209"/>
      <c r="DR348" s="209"/>
      <c r="DS348" s="209"/>
      <c r="DT348" s="209"/>
      <c r="DU348" s="209"/>
      <c r="DV348" s="209"/>
      <c r="DW348" s="209"/>
      <c r="DX348" s="209"/>
      <c r="DY348" s="209"/>
      <c r="DZ348" s="209"/>
      <c r="EA348" s="209"/>
      <c r="EB348" s="209"/>
      <c r="EC348" s="209"/>
      <c r="ED348" s="209"/>
      <c r="EE348" s="209"/>
      <c r="EF348" s="209"/>
      <c r="EG348" s="209"/>
      <c r="EH348" s="209"/>
      <c r="EI348" s="209"/>
      <c r="EJ348" s="209"/>
      <c r="EK348" s="209"/>
      <c r="EL348" s="209"/>
      <c r="EM348" s="209"/>
      <c r="EN348" s="209"/>
      <c r="EO348" s="209"/>
      <c r="EP348" s="209"/>
      <c r="EQ348" s="209"/>
      <c r="ER348" s="209"/>
      <c r="ES348" s="209"/>
      <c r="ET348" s="209"/>
      <c r="EU348" s="209"/>
      <c r="EV348" s="209"/>
      <c r="EW348" s="209"/>
      <c r="EX348" s="209"/>
      <c r="EY348" s="209"/>
      <c r="EZ348" s="209"/>
      <c r="FA348" s="209"/>
      <c r="FB348" s="209"/>
      <c r="FC348" s="209"/>
      <c r="FD348" s="209"/>
      <c r="FE348" s="209"/>
      <c r="FF348" s="209"/>
      <c r="FG348" s="209"/>
      <c r="FH348" s="209"/>
      <c r="FI348" s="209"/>
      <c r="FJ348" s="209"/>
      <c r="FK348" s="209"/>
      <c r="FL348" s="209"/>
      <c r="FM348" s="209"/>
      <c r="FN348" s="209"/>
      <c r="FO348" s="209"/>
      <c r="FP348" s="209"/>
      <c r="FQ348" s="209"/>
      <c r="FR348" s="209"/>
      <c r="FS348" s="209"/>
      <c r="FT348" s="209"/>
      <c r="FU348" s="209"/>
      <c r="FV348" s="209"/>
      <c r="FW348" s="209"/>
      <c r="FX348" s="209"/>
      <c r="FY348" s="209"/>
      <c r="FZ348" s="209"/>
      <c r="GA348" s="209"/>
      <c r="GB348" s="209"/>
      <c r="GC348" s="209"/>
      <c r="GD348" s="209"/>
      <c r="GE348" s="209"/>
      <c r="GF348" s="209"/>
      <c r="GG348" s="209"/>
      <c r="GH348" s="209"/>
      <c r="GI348" s="209"/>
    </row>
    <row r="349" spans="1:191" ht="27" hidden="1" customHeight="1">
      <c r="A349" s="52"/>
      <c r="B349" s="53"/>
      <c r="C349" s="56"/>
      <c r="D349" s="57"/>
      <c r="E349" s="16" t="s">
        <v>431</v>
      </c>
      <c r="F349" s="10">
        <v>4111</v>
      </c>
      <c r="G349" s="10"/>
      <c r="H349" s="10"/>
      <c r="I349" s="34">
        <v>65000</v>
      </c>
      <c r="J349" s="34">
        <v>164000</v>
      </c>
      <c r="K349" s="34">
        <v>250000</v>
      </c>
      <c r="L349" s="40">
        <v>373660</v>
      </c>
      <c r="M349" s="41">
        <f t="shared" si="70"/>
        <v>17.399999999999999</v>
      </c>
      <c r="N349" s="41">
        <f t="shared" si="71"/>
        <v>43.9</v>
      </c>
      <c r="O349" s="41">
        <f t="shared" si="72"/>
        <v>66.900000000000006</v>
      </c>
      <c r="P349" s="15"/>
      <c r="Q349" s="15"/>
      <c r="R349" s="167"/>
      <c r="S349" s="15"/>
      <c r="T349" s="15"/>
      <c r="U349" s="4">
        <f t="shared" si="69"/>
        <v>373660</v>
      </c>
    </row>
    <row r="350" spans="1:191" ht="27" hidden="1" customHeight="1">
      <c r="A350" s="52"/>
      <c r="B350" s="53"/>
      <c r="C350" s="56"/>
      <c r="D350" s="57"/>
      <c r="E350" s="16" t="s">
        <v>432</v>
      </c>
      <c r="F350" s="10">
        <v>4112</v>
      </c>
      <c r="G350" s="10"/>
      <c r="H350" s="10"/>
      <c r="I350" s="34">
        <v>3000</v>
      </c>
      <c r="J350" s="34">
        <v>15000</v>
      </c>
      <c r="K350" s="34">
        <v>35000</v>
      </c>
      <c r="L350" s="40">
        <v>54456.5</v>
      </c>
      <c r="M350" s="41">
        <f t="shared" si="70"/>
        <v>5.5</v>
      </c>
      <c r="N350" s="41">
        <f t="shared" si="71"/>
        <v>27.5</v>
      </c>
      <c r="O350" s="41">
        <f t="shared" si="72"/>
        <v>64.3</v>
      </c>
      <c r="P350" s="15"/>
      <c r="Q350" s="15"/>
      <c r="R350" s="167"/>
      <c r="S350" s="15"/>
      <c r="T350" s="15"/>
      <c r="U350" s="4">
        <f t="shared" si="69"/>
        <v>54456.5</v>
      </c>
    </row>
    <row r="351" spans="1:191" hidden="1">
      <c r="A351" s="52"/>
      <c r="B351" s="53"/>
      <c r="C351" s="56"/>
      <c r="D351" s="57"/>
      <c r="E351" s="16" t="s">
        <v>439</v>
      </c>
      <c r="F351" s="10">
        <v>4214</v>
      </c>
      <c r="G351" s="10"/>
      <c r="H351" s="10"/>
      <c r="I351" s="34">
        <v>779.4</v>
      </c>
      <c r="J351" s="34">
        <v>1753.6</v>
      </c>
      <c r="K351" s="34">
        <v>2649.8</v>
      </c>
      <c r="L351" s="40">
        <v>3896.8</v>
      </c>
      <c r="M351" s="41">
        <f t="shared" si="70"/>
        <v>20</v>
      </c>
      <c r="N351" s="41">
        <f t="shared" si="71"/>
        <v>45</v>
      </c>
      <c r="O351" s="41">
        <f t="shared" si="72"/>
        <v>68</v>
      </c>
      <c r="P351" s="15"/>
      <c r="Q351" s="15"/>
      <c r="R351" s="167"/>
      <c r="S351" s="15"/>
      <c r="T351" s="15"/>
      <c r="U351" s="4">
        <f t="shared" si="69"/>
        <v>3896.8</v>
      </c>
    </row>
    <row r="352" spans="1:191" hidden="1">
      <c r="A352" s="52"/>
      <c r="B352" s="53"/>
      <c r="C352" s="56"/>
      <c r="D352" s="57"/>
      <c r="E352" s="9" t="s">
        <v>440</v>
      </c>
      <c r="F352" s="10" t="s">
        <v>415</v>
      </c>
      <c r="G352" s="10"/>
      <c r="H352" s="10"/>
      <c r="I352" s="34">
        <v>180</v>
      </c>
      <c r="J352" s="34">
        <v>180</v>
      </c>
      <c r="K352" s="34">
        <v>180</v>
      </c>
      <c r="L352" s="40">
        <v>180</v>
      </c>
      <c r="M352" s="41">
        <f t="shared" si="70"/>
        <v>100</v>
      </c>
      <c r="N352" s="41">
        <f t="shared" si="71"/>
        <v>100</v>
      </c>
      <c r="O352" s="41">
        <f t="shared" si="72"/>
        <v>100</v>
      </c>
      <c r="P352" s="15"/>
      <c r="Q352" s="15"/>
      <c r="R352" s="167"/>
      <c r="S352" s="15"/>
      <c r="T352" s="15"/>
      <c r="U352" s="4"/>
    </row>
    <row r="353" spans="1:191" hidden="1">
      <c r="A353" s="52"/>
      <c r="B353" s="53"/>
      <c r="C353" s="56"/>
      <c r="D353" s="57"/>
      <c r="E353" s="9" t="s">
        <v>441</v>
      </c>
      <c r="F353" s="10" t="s">
        <v>407</v>
      </c>
      <c r="G353" s="10"/>
      <c r="H353" s="10"/>
      <c r="I353" s="34">
        <v>500</v>
      </c>
      <c r="J353" s="34">
        <v>1200</v>
      </c>
      <c r="K353" s="34">
        <v>1800</v>
      </c>
      <c r="L353" s="40">
        <v>2780</v>
      </c>
      <c r="M353" s="41">
        <f t="shared" si="70"/>
        <v>18</v>
      </c>
      <c r="N353" s="41">
        <f t="shared" si="71"/>
        <v>43.2</v>
      </c>
      <c r="O353" s="41">
        <f t="shared" si="72"/>
        <v>64.7</v>
      </c>
      <c r="P353" s="15"/>
      <c r="Q353" s="15"/>
      <c r="R353" s="167"/>
      <c r="S353" s="15"/>
      <c r="T353" s="15"/>
      <c r="U353" s="4"/>
    </row>
    <row r="354" spans="1:191" hidden="1">
      <c r="A354" s="52"/>
      <c r="B354" s="53"/>
      <c r="C354" s="56"/>
      <c r="D354" s="57"/>
      <c r="E354" s="16" t="s">
        <v>443</v>
      </c>
      <c r="F354" s="10">
        <v>4221</v>
      </c>
      <c r="G354" s="10"/>
      <c r="H354" s="10"/>
      <c r="I354" s="34">
        <v>306.10000000000002</v>
      </c>
      <c r="J354" s="34">
        <v>688.7</v>
      </c>
      <c r="K354" s="34">
        <v>1040.8</v>
      </c>
      <c r="L354" s="40">
        <v>1530.6</v>
      </c>
      <c r="M354" s="41">
        <f t="shared" ref="M354:M401" si="73">ROUND(I354/L354*100,1)</f>
        <v>20</v>
      </c>
      <c r="N354" s="41">
        <f t="shared" ref="N354:N401" si="74">ROUND(J354/L354*100,1)</f>
        <v>45</v>
      </c>
      <c r="O354" s="41">
        <f t="shared" ref="O354:O401" si="75">ROUND(K354/L354*100,1)</f>
        <v>68</v>
      </c>
      <c r="P354" s="15"/>
      <c r="Q354" s="15"/>
      <c r="R354" s="167"/>
      <c r="S354" s="15"/>
      <c r="T354" s="15"/>
      <c r="U354" s="4">
        <f>SUM(L354-T354)</f>
        <v>1530.6</v>
      </c>
    </row>
    <row r="355" spans="1:191" hidden="1">
      <c r="A355" s="52"/>
      <c r="B355" s="53"/>
      <c r="C355" s="56"/>
      <c r="D355" s="57"/>
      <c r="E355" s="16" t="s">
        <v>444</v>
      </c>
      <c r="F355" s="10" t="s">
        <v>468</v>
      </c>
      <c r="G355" s="10"/>
      <c r="H355" s="10"/>
      <c r="I355" s="34">
        <v>44</v>
      </c>
      <c r="J355" s="34">
        <v>99.000000000000014</v>
      </c>
      <c r="K355" s="34">
        <v>149.60000000000002</v>
      </c>
      <c r="L355" s="40">
        <v>420</v>
      </c>
      <c r="M355" s="41">
        <f t="shared" si="73"/>
        <v>10.5</v>
      </c>
      <c r="N355" s="41">
        <f t="shared" si="74"/>
        <v>23.6</v>
      </c>
      <c r="O355" s="41">
        <f t="shared" si="75"/>
        <v>35.6</v>
      </c>
      <c r="P355" s="15"/>
      <c r="Q355" s="15"/>
      <c r="R355" s="167"/>
      <c r="S355" s="15"/>
      <c r="T355" s="15"/>
      <c r="U355" s="4"/>
    </row>
    <row r="356" spans="1:191" hidden="1">
      <c r="A356" s="52"/>
      <c r="B356" s="53"/>
      <c r="C356" s="56"/>
      <c r="D356" s="57"/>
      <c r="E356" s="16" t="s">
        <v>456</v>
      </c>
      <c r="F356" s="10">
        <v>4231</v>
      </c>
      <c r="G356" s="10"/>
      <c r="H356" s="10"/>
      <c r="I356" s="34">
        <v>300</v>
      </c>
      <c r="J356" s="34">
        <v>300</v>
      </c>
      <c r="K356" s="34">
        <v>300</v>
      </c>
      <c r="L356" s="40">
        <v>300</v>
      </c>
      <c r="M356" s="41">
        <f t="shared" si="73"/>
        <v>100</v>
      </c>
      <c r="N356" s="41">
        <f t="shared" si="74"/>
        <v>100</v>
      </c>
      <c r="O356" s="41">
        <f t="shared" si="75"/>
        <v>100</v>
      </c>
      <c r="P356" s="15"/>
      <c r="Q356" s="15"/>
      <c r="R356" s="167"/>
      <c r="S356" s="15"/>
      <c r="T356" s="15"/>
      <c r="U356" s="4">
        <f>SUM(L356-T356)</f>
        <v>300</v>
      </c>
    </row>
    <row r="357" spans="1:191" hidden="1">
      <c r="A357" s="52"/>
      <c r="B357" s="53"/>
      <c r="C357" s="56"/>
      <c r="D357" s="57"/>
      <c r="E357" s="16" t="s">
        <v>457</v>
      </c>
      <c r="F357" s="10" t="s">
        <v>404</v>
      </c>
      <c r="G357" s="10"/>
      <c r="H357" s="10"/>
      <c r="I357" s="34">
        <v>204</v>
      </c>
      <c r="J357" s="34">
        <v>459</v>
      </c>
      <c r="K357" s="34">
        <v>693.6</v>
      </c>
      <c r="L357" s="40">
        <v>1020</v>
      </c>
      <c r="M357" s="41">
        <f t="shared" si="73"/>
        <v>20</v>
      </c>
      <c r="N357" s="41">
        <f t="shared" si="74"/>
        <v>45</v>
      </c>
      <c r="O357" s="41">
        <f t="shared" si="75"/>
        <v>68</v>
      </c>
      <c r="P357" s="15"/>
      <c r="Q357" s="15"/>
      <c r="R357" s="167"/>
      <c r="S357" s="15"/>
      <c r="T357" s="15"/>
      <c r="U357" s="4"/>
    </row>
    <row r="358" spans="1:191" ht="17.25" hidden="1" customHeight="1">
      <c r="A358" s="52"/>
      <c r="B358" s="53"/>
      <c r="C358" s="56"/>
      <c r="D358" s="57"/>
      <c r="E358" s="16" t="s">
        <v>459</v>
      </c>
      <c r="F358" s="10">
        <v>4234</v>
      </c>
      <c r="G358" s="10"/>
      <c r="H358" s="10"/>
      <c r="I358" s="34">
        <v>200</v>
      </c>
      <c r="J358" s="34">
        <v>450</v>
      </c>
      <c r="K358" s="34">
        <v>680</v>
      </c>
      <c r="L358" s="40">
        <v>1000</v>
      </c>
      <c r="M358" s="41">
        <f t="shared" si="73"/>
        <v>20</v>
      </c>
      <c r="N358" s="41">
        <f t="shared" si="74"/>
        <v>45</v>
      </c>
      <c r="O358" s="41">
        <f t="shared" si="75"/>
        <v>68</v>
      </c>
      <c r="P358" s="15"/>
      <c r="Q358" s="15"/>
      <c r="R358" s="167"/>
      <c r="S358" s="15"/>
      <c r="T358" s="15"/>
      <c r="U358" s="4">
        <f t="shared" ref="U358:U369" si="76">SUM(L358-T358)</f>
        <v>1000</v>
      </c>
    </row>
    <row r="359" spans="1:191" hidden="1">
      <c r="A359" s="52"/>
      <c r="B359" s="53"/>
      <c r="C359" s="56"/>
      <c r="D359" s="57"/>
      <c r="E359" s="16" t="s">
        <v>512</v>
      </c>
      <c r="F359" s="10">
        <v>4237</v>
      </c>
      <c r="G359" s="10"/>
      <c r="H359" s="10"/>
      <c r="I359" s="34">
        <v>540</v>
      </c>
      <c r="J359" s="34">
        <v>1215</v>
      </c>
      <c r="K359" s="34">
        <v>1836</v>
      </c>
      <c r="L359" s="40">
        <v>2700</v>
      </c>
      <c r="M359" s="41">
        <f t="shared" si="73"/>
        <v>20</v>
      </c>
      <c r="N359" s="41">
        <f t="shared" si="74"/>
        <v>45</v>
      </c>
      <c r="O359" s="41">
        <f t="shared" si="75"/>
        <v>68</v>
      </c>
      <c r="P359" s="15"/>
      <c r="Q359" s="15"/>
      <c r="R359" s="167"/>
      <c r="S359" s="15"/>
      <c r="T359" s="15"/>
      <c r="U359" s="4">
        <f t="shared" si="76"/>
        <v>2700</v>
      </c>
    </row>
    <row r="360" spans="1:191" ht="27" hidden="1" customHeight="1">
      <c r="A360" s="52"/>
      <c r="B360" s="53"/>
      <c r="C360" s="56"/>
      <c r="D360" s="57"/>
      <c r="E360" s="16" t="s">
        <v>516</v>
      </c>
      <c r="F360" s="10">
        <v>4252</v>
      </c>
      <c r="G360" s="10"/>
      <c r="H360" s="10"/>
      <c r="I360" s="34">
        <v>160</v>
      </c>
      <c r="J360" s="34">
        <v>360</v>
      </c>
      <c r="K360" s="34">
        <v>544</v>
      </c>
      <c r="L360" s="40">
        <v>800</v>
      </c>
      <c r="M360" s="41">
        <f t="shared" si="73"/>
        <v>20</v>
      </c>
      <c r="N360" s="41">
        <f t="shared" si="74"/>
        <v>45</v>
      </c>
      <c r="O360" s="41">
        <f t="shared" si="75"/>
        <v>68</v>
      </c>
      <c r="P360" s="15"/>
      <c r="Q360" s="15"/>
      <c r="R360" s="167"/>
      <c r="S360" s="15"/>
      <c r="T360" s="15"/>
      <c r="U360" s="4">
        <f t="shared" si="76"/>
        <v>800</v>
      </c>
    </row>
    <row r="361" spans="1:191" ht="17.25" hidden="1" customHeight="1">
      <c r="A361" s="52"/>
      <c r="B361" s="53"/>
      <c r="C361" s="56"/>
      <c r="D361" s="57"/>
      <c r="E361" s="16" t="s">
        <v>517</v>
      </c>
      <c r="F361" s="10">
        <v>4261</v>
      </c>
      <c r="G361" s="10"/>
      <c r="H361" s="10"/>
      <c r="I361" s="34">
        <v>340</v>
      </c>
      <c r="J361" s="34">
        <v>765</v>
      </c>
      <c r="K361" s="34">
        <v>1156</v>
      </c>
      <c r="L361" s="40">
        <v>1700</v>
      </c>
      <c r="M361" s="41">
        <f t="shared" si="73"/>
        <v>20</v>
      </c>
      <c r="N361" s="41">
        <f t="shared" si="74"/>
        <v>45</v>
      </c>
      <c r="O361" s="41">
        <f t="shared" si="75"/>
        <v>68</v>
      </c>
      <c r="P361" s="15"/>
      <c r="Q361" s="15"/>
      <c r="R361" s="167"/>
      <c r="S361" s="15"/>
      <c r="T361" s="15"/>
      <c r="U361" s="4">
        <f t="shared" si="76"/>
        <v>1700</v>
      </c>
    </row>
    <row r="362" spans="1:191" hidden="1">
      <c r="A362" s="52"/>
      <c r="B362" s="53"/>
      <c r="C362" s="56"/>
      <c r="D362" s="57"/>
      <c r="E362" s="16" t="s">
        <v>519</v>
      </c>
      <c r="F362" s="10">
        <v>4264</v>
      </c>
      <c r="G362" s="10"/>
      <c r="H362" s="10"/>
      <c r="I362" s="34">
        <v>1400</v>
      </c>
      <c r="J362" s="34">
        <v>3150</v>
      </c>
      <c r="K362" s="34">
        <v>4760</v>
      </c>
      <c r="L362" s="40">
        <v>7000</v>
      </c>
      <c r="M362" s="41">
        <f t="shared" si="73"/>
        <v>20</v>
      </c>
      <c r="N362" s="41">
        <f t="shared" si="74"/>
        <v>45</v>
      </c>
      <c r="O362" s="41">
        <f t="shared" si="75"/>
        <v>68</v>
      </c>
      <c r="P362" s="15"/>
      <c r="Q362" s="15"/>
      <c r="R362" s="167"/>
      <c r="S362" s="15"/>
      <c r="T362" s="15"/>
      <c r="U362" s="4">
        <f t="shared" si="76"/>
        <v>7000</v>
      </c>
    </row>
    <row r="363" spans="1:191" ht="17.25" hidden="1" customHeight="1">
      <c r="A363" s="52"/>
      <c r="B363" s="53"/>
      <c r="C363" s="56"/>
      <c r="D363" s="57"/>
      <c r="E363" s="16" t="s">
        <v>521</v>
      </c>
      <c r="F363" s="10">
        <v>4267</v>
      </c>
      <c r="G363" s="10"/>
      <c r="H363" s="10"/>
      <c r="I363" s="34">
        <v>100</v>
      </c>
      <c r="J363" s="34">
        <v>225</v>
      </c>
      <c r="K363" s="34">
        <v>340</v>
      </c>
      <c r="L363" s="40">
        <v>500</v>
      </c>
      <c r="M363" s="41">
        <f t="shared" si="73"/>
        <v>20</v>
      </c>
      <c r="N363" s="41">
        <f t="shared" si="74"/>
        <v>45</v>
      </c>
      <c r="O363" s="41">
        <f t="shared" si="75"/>
        <v>68</v>
      </c>
      <c r="P363" s="15"/>
      <c r="Q363" s="15"/>
      <c r="R363" s="167"/>
      <c r="S363" s="15"/>
      <c r="T363" s="15"/>
      <c r="U363" s="4">
        <f t="shared" si="76"/>
        <v>500</v>
      </c>
    </row>
    <row r="364" spans="1:191" hidden="1">
      <c r="A364" s="52"/>
      <c r="B364" s="53"/>
      <c r="C364" s="56"/>
      <c r="D364" s="57"/>
      <c r="E364" s="16" t="s">
        <v>553</v>
      </c>
      <c r="F364" s="10">
        <v>4823</v>
      </c>
      <c r="G364" s="10"/>
      <c r="H364" s="10"/>
      <c r="I364" s="34">
        <v>24</v>
      </c>
      <c r="J364" s="34">
        <v>54</v>
      </c>
      <c r="K364" s="34">
        <v>81.599999999999994</v>
      </c>
      <c r="L364" s="40">
        <v>120</v>
      </c>
      <c r="M364" s="41">
        <f t="shared" si="73"/>
        <v>20</v>
      </c>
      <c r="N364" s="41">
        <f t="shared" si="74"/>
        <v>45</v>
      </c>
      <c r="O364" s="41">
        <f t="shared" si="75"/>
        <v>68</v>
      </c>
      <c r="P364" s="15"/>
      <c r="Q364" s="15"/>
      <c r="R364" s="167"/>
      <c r="S364" s="15"/>
      <c r="T364" s="15"/>
      <c r="U364" s="4">
        <f t="shared" si="76"/>
        <v>120</v>
      </c>
    </row>
    <row r="365" spans="1:191" hidden="1">
      <c r="A365" s="52"/>
      <c r="B365" s="53"/>
      <c r="C365" s="56"/>
      <c r="D365" s="57"/>
      <c r="E365" s="16" t="s">
        <v>554</v>
      </c>
      <c r="F365" s="10">
        <v>4861</v>
      </c>
      <c r="G365" s="10"/>
      <c r="H365" s="10"/>
      <c r="I365" s="34">
        <v>400</v>
      </c>
      <c r="J365" s="34">
        <v>900</v>
      </c>
      <c r="K365" s="34">
        <v>1360</v>
      </c>
      <c r="L365" s="40">
        <v>2000</v>
      </c>
      <c r="M365" s="41">
        <f t="shared" si="73"/>
        <v>20</v>
      </c>
      <c r="N365" s="41">
        <f t="shared" si="74"/>
        <v>45</v>
      </c>
      <c r="O365" s="41">
        <f t="shared" si="75"/>
        <v>68</v>
      </c>
      <c r="P365" s="15"/>
      <c r="Q365" s="15"/>
      <c r="R365" s="167"/>
      <c r="S365" s="15"/>
      <c r="T365" s="15"/>
      <c r="U365" s="4">
        <f t="shared" si="76"/>
        <v>2000</v>
      </c>
    </row>
    <row r="366" spans="1:191" hidden="1">
      <c r="A366" s="52"/>
      <c r="B366" s="53"/>
      <c r="C366" s="56"/>
      <c r="D366" s="57"/>
      <c r="E366" s="16" t="s">
        <v>560</v>
      </c>
      <c r="F366" s="10">
        <v>5122</v>
      </c>
      <c r="G366" s="10"/>
      <c r="H366" s="10"/>
      <c r="I366" s="34">
        <v>200</v>
      </c>
      <c r="J366" s="34">
        <v>450</v>
      </c>
      <c r="K366" s="34">
        <v>680</v>
      </c>
      <c r="L366" s="40">
        <v>1000</v>
      </c>
      <c r="M366" s="41">
        <f t="shared" si="73"/>
        <v>20</v>
      </c>
      <c r="N366" s="41">
        <f t="shared" si="74"/>
        <v>45</v>
      </c>
      <c r="O366" s="41">
        <f t="shared" si="75"/>
        <v>68</v>
      </c>
      <c r="P366" s="15"/>
      <c r="Q366" s="15"/>
      <c r="R366" s="167"/>
      <c r="S366" s="15"/>
      <c r="T366" s="15"/>
      <c r="U366" s="4">
        <f t="shared" si="76"/>
        <v>1000</v>
      </c>
    </row>
    <row r="367" spans="1:191">
      <c r="A367" s="195"/>
      <c r="B367" s="196"/>
      <c r="C367" s="200"/>
      <c r="D367" s="201"/>
      <c r="E367" s="80" t="s">
        <v>636</v>
      </c>
      <c r="F367" s="123" t="s">
        <v>398</v>
      </c>
      <c r="G367" s="123"/>
      <c r="H367" s="10" t="s">
        <v>394</v>
      </c>
      <c r="I367" s="206">
        <f>SUM(I368:I382)</f>
        <v>40380.300000000003</v>
      </c>
      <c r="J367" s="206">
        <f>SUM(J368:J382)</f>
        <v>93542.699999999983</v>
      </c>
      <c r="K367" s="206">
        <f>SUM(K368:K382)</f>
        <v>152040.50000000003</v>
      </c>
      <c r="L367" s="207">
        <f>SUM(L368:L382)</f>
        <v>222867.30000000002</v>
      </c>
      <c r="M367" s="59">
        <f t="shared" si="73"/>
        <v>18.100000000000001</v>
      </c>
      <c r="N367" s="59">
        <f t="shared" si="74"/>
        <v>42</v>
      </c>
      <c r="O367" s="59">
        <f t="shared" si="75"/>
        <v>68.2</v>
      </c>
      <c r="P367" s="15"/>
      <c r="Q367" s="15"/>
      <c r="R367" s="167"/>
      <c r="S367" s="15"/>
      <c r="T367" s="15"/>
      <c r="U367" s="4">
        <f t="shared" si="76"/>
        <v>222867.30000000002</v>
      </c>
      <c r="W367" s="43" t="s">
        <v>394</v>
      </c>
      <c r="Z367" s="43">
        <v>1</v>
      </c>
      <c r="AA367" s="209"/>
      <c r="AB367" s="209"/>
      <c r="AC367" s="209"/>
      <c r="AD367" s="209"/>
      <c r="AE367" s="209"/>
      <c r="AF367" s="209"/>
      <c r="AG367" s="209"/>
      <c r="AH367" s="209"/>
      <c r="AI367" s="209"/>
      <c r="AJ367" s="209"/>
      <c r="AK367" s="209"/>
      <c r="AL367" s="209"/>
      <c r="AM367" s="209"/>
      <c r="AN367" s="209"/>
      <c r="AO367" s="209"/>
      <c r="AP367" s="209"/>
      <c r="AQ367" s="209"/>
      <c r="AR367" s="209"/>
      <c r="AS367" s="209"/>
      <c r="AT367" s="209"/>
      <c r="AU367" s="209"/>
      <c r="AV367" s="209"/>
      <c r="AW367" s="209"/>
      <c r="AX367" s="209"/>
      <c r="AY367" s="209"/>
      <c r="AZ367" s="209"/>
      <c r="BA367" s="209"/>
      <c r="BB367" s="209"/>
      <c r="BC367" s="209"/>
      <c r="BD367" s="209"/>
      <c r="BE367" s="209"/>
      <c r="BF367" s="209"/>
      <c r="BG367" s="209"/>
      <c r="BH367" s="209"/>
      <c r="BI367" s="209"/>
      <c r="BJ367" s="209"/>
      <c r="BK367" s="209"/>
      <c r="BL367" s="209"/>
      <c r="BM367" s="209"/>
      <c r="BN367" s="209"/>
      <c r="BO367" s="209"/>
      <c r="BP367" s="209"/>
      <c r="BQ367" s="209"/>
      <c r="BR367" s="209"/>
      <c r="BS367" s="209"/>
      <c r="BT367" s="209"/>
      <c r="BU367" s="209"/>
      <c r="BV367" s="209"/>
      <c r="BW367" s="209"/>
      <c r="BX367" s="209"/>
      <c r="BY367" s="209"/>
      <c r="BZ367" s="209"/>
      <c r="CA367" s="209"/>
      <c r="CB367" s="209"/>
      <c r="CC367" s="209"/>
      <c r="CD367" s="209"/>
      <c r="CE367" s="209"/>
      <c r="CF367" s="209"/>
      <c r="CG367" s="209"/>
      <c r="CH367" s="209"/>
      <c r="CI367" s="209"/>
      <c r="CJ367" s="209"/>
      <c r="CK367" s="209"/>
      <c r="CL367" s="209"/>
      <c r="CM367" s="209"/>
      <c r="CN367" s="209"/>
      <c r="CO367" s="209"/>
      <c r="CP367" s="209"/>
      <c r="CQ367" s="209"/>
      <c r="CR367" s="209"/>
      <c r="CS367" s="209"/>
      <c r="CT367" s="209"/>
      <c r="CU367" s="209"/>
      <c r="CV367" s="209"/>
      <c r="CW367" s="209"/>
      <c r="CX367" s="209"/>
      <c r="CY367" s="209"/>
      <c r="CZ367" s="209"/>
      <c r="DA367" s="209"/>
      <c r="DB367" s="209"/>
      <c r="DC367" s="209"/>
      <c r="DD367" s="209"/>
      <c r="DE367" s="209"/>
      <c r="DF367" s="209"/>
      <c r="DG367" s="209"/>
      <c r="DH367" s="209"/>
      <c r="DI367" s="209"/>
      <c r="DJ367" s="209"/>
      <c r="DK367" s="209"/>
      <c r="DL367" s="209"/>
      <c r="DM367" s="209"/>
      <c r="DN367" s="209"/>
      <c r="DO367" s="209"/>
      <c r="DP367" s="209"/>
      <c r="DQ367" s="209"/>
      <c r="DR367" s="209"/>
      <c r="DS367" s="209"/>
      <c r="DT367" s="209"/>
      <c r="DU367" s="209"/>
      <c r="DV367" s="209"/>
      <c r="DW367" s="209"/>
      <c r="DX367" s="209"/>
      <c r="DY367" s="209"/>
      <c r="DZ367" s="209"/>
      <c r="EA367" s="209"/>
      <c r="EB367" s="209"/>
      <c r="EC367" s="209"/>
      <c r="ED367" s="209"/>
      <c r="EE367" s="209"/>
      <c r="EF367" s="209"/>
      <c r="EG367" s="209"/>
      <c r="EH367" s="209"/>
      <c r="EI367" s="209"/>
      <c r="EJ367" s="209"/>
      <c r="EK367" s="209"/>
      <c r="EL367" s="209"/>
      <c r="EM367" s="209"/>
      <c r="EN367" s="209"/>
      <c r="EO367" s="209"/>
      <c r="EP367" s="209"/>
      <c r="EQ367" s="209"/>
      <c r="ER367" s="209"/>
      <c r="ES367" s="209"/>
      <c r="ET367" s="209"/>
      <c r="EU367" s="209"/>
      <c r="EV367" s="209"/>
      <c r="EW367" s="209"/>
      <c r="EX367" s="209"/>
      <c r="EY367" s="209"/>
      <c r="EZ367" s="209"/>
      <c r="FA367" s="209"/>
      <c r="FB367" s="209"/>
      <c r="FC367" s="209"/>
      <c r="FD367" s="209"/>
      <c r="FE367" s="209"/>
      <c r="FF367" s="209"/>
      <c r="FG367" s="209"/>
      <c r="FH367" s="209"/>
      <c r="FI367" s="209"/>
      <c r="FJ367" s="209"/>
      <c r="FK367" s="209"/>
      <c r="FL367" s="209"/>
      <c r="FM367" s="209"/>
      <c r="FN367" s="209"/>
      <c r="FO367" s="209"/>
      <c r="FP367" s="209"/>
      <c r="FQ367" s="209"/>
      <c r="FR367" s="209"/>
      <c r="FS367" s="209"/>
      <c r="FT367" s="209"/>
      <c r="FU367" s="209"/>
      <c r="FV367" s="209"/>
      <c r="FW367" s="209"/>
      <c r="FX367" s="209"/>
      <c r="FY367" s="209"/>
      <c r="FZ367" s="209"/>
      <c r="GA367" s="209"/>
      <c r="GB367" s="209"/>
      <c r="GC367" s="209"/>
      <c r="GD367" s="209"/>
      <c r="GE367" s="209"/>
      <c r="GF367" s="209"/>
      <c r="GG367" s="209"/>
      <c r="GH367" s="209"/>
      <c r="GI367" s="209"/>
    </row>
    <row r="368" spans="1:191" ht="27" hidden="1" customHeight="1">
      <c r="A368" s="52"/>
      <c r="B368" s="53"/>
      <c r="C368" s="56"/>
      <c r="D368" s="57"/>
      <c r="E368" s="16" t="s">
        <v>431</v>
      </c>
      <c r="F368" s="10">
        <v>4111</v>
      </c>
      <c r="G368" s="10"/>
      <c r="H368" s="10"/>
      <c r="I368" s="34">
        <v>33582.9</v>
      </c>
      <c r="J368" s="34">
        <v>80225.7</v>
      </c>
      <c r="K368" s="34">
        <v>126868.6</v>
      </c>
      <c r="L368" s="149">
        <v>186571.4</v>
      </c>
      <c r="M368" s="41">
        <f t="shared" si="73"/>
        <v>18</v>
      </c>
      <c r="N368" s="41">
        <f t="shared" si="74"/>
        <v>43</v>
      </c>
      <c r="O368" s="41">
        <f t="shared" si="75"/>
        <v>68</v>
      </c>
      <c r="P368" s="15"/>
      <c r="Q368" s="15"/>
      <c r="R368" s="167"/>
      <c r="S368" s="15"/>
      <c r="T368" s="15"/>
      <c r="U368" s="4">
        <f t="shared" si="76"/>
        <v>186571.4</v>
      </c>
    </row>
    <row r="369" spans="1:191" ht="27" hidden="1" customHeight="1">
      <c r="A369" s="52"/>
      <c r="B369" s="53"/>
      <c r="C369" s="56"/>
      <c r="D369" s="57"/>
      <c r="E369" s="16" t="s">
        <v>432</v>
      </c>
      <c r="F369" s="10">
        <v>4112</v>
      </c>
      <c r="G369" s="10"/>
      <c r="H369" s="10"/>
      <c r="I369" s="34">
        <v>500</v>
      </c>
      <c r="J369" s="34">
        <v>4600</v>
      </c>
      <c r="K369" s="34">
        <v>8800</v>
      </c>
      <c r="L369" s="149">
        <v>16507.2</v>
      </c>
      <c r="M369" s="41">
        <f t="shared" si="73"/>
        <v>3</v>
      </c>
      <c r="N369" s="41">
        <f t="shared" si="74"/>
        <v>27.9</v>
      </c>
      <c r="O369" s="41">
        <f t="shared" si="75"/>
        <v>53.3</v>
      </c>
      <c r="P369" s="15"/>
      <c r="Q369" s="15"/>
      <c r="R369" s="167"/>
      <c r="S369" s="15"/>
      <c r="T369" s="15"/>
      <c r="U369" s="4">
        <f t="shared" si="76"/>
        <v>16507.2</v>
      </c>
    </row>
    <row r="370" spans="1:191" ht="27" hidden="1" customHeight="1">
      <c r="A370" s="52"/>
      <c r="B370" s="53"/>
      <c r="C370" s="56"/>
      <c r="D370" s="57"/>
      <c r="E370" s="16" t="s">
        <v>433</v>
      </c>
      <c r="F370" s="10" t="s">
        <v>406</v>
      </c>
      <c r="G370" s="10"/>
      <c r="H370" s="10"/>
      <c r="I370" s="34">
        <v>4555.5</v>
      </c>
      <c r="J370" s="34">
        <v>4555.5</v>
      </c>
      <c r="K370" s="34">
        <v>9111</v>
      </c>
      <c r="L370" s="149">
        <v>9111</v>
      </c>
      <c r="M370" s="41"/>
      <c r="N370" s="41"/>
      <c r="O370" s="41"/>
      <c r="P370" s="15"/>
      <c r="Q370" s="15"/>
      <c r="R370" s="167"/>
      <c r="S370" s="15"/>
      <c r="T370" s="15"/>
      <c r="U370" s="4"/>
    </row>
    <row r="371" spans="1:191" hidden="1">
      <c r="A371" s="52"/>
      <c r="B371" s="53"/>
      <c r="C371" s="56"/>
      <c r="D371" s="57"/>
      <c r="E371" s="16" t="s">
        <v>439</v>
      </c>
      <c r="F371" s="10">
        <v>4214</v>
      </c>
      <c r="G371" s="10"/>
      <c r="H371" s="10"/>
      <c r="I371" s="34">
        <v>352.9</v>
      </c>
      <c r="J371" s="34">
        <v>843.1</v>
      </c>
      <c r="K371" s="34">
        <v>1333.3</v>
      </c>
      <c r="L371" s="149">
        <v>1960.7</v>
      </c>
      <c r="M371" s="41">
        <f t="shared" si="73"/>
        <v>18</v>
      </c>
      <c r="N371" s="41">
        <f t="shared" si="74"/>
        <v>43</v>
      </c>
      <c r="O371" s="41">
        <f t="shared" si="75"/>
        <v>68</v>
      </c>
      <c r="P371" s="15"/>
      <c r="Q371" s="15"/>
      <c r="R371" s="167"/>
      <c r="S371" s="15"/>
      <c r="T371" s="15"/>
      <c r="U371" s="4">
        <f>SUM(L371-T371)</f>
        <v>1960.7</v>
      </c>
    </row>
    <row r="372" spans="1:191" hidden="1">
      <c r="A372" s="52"/>
      <c r="B372" s="53"/>
      <c r="C372" s="56"/>
      <c r="D372" s="57"/>
      <c r="E372" s="9" t="s">
        <v>440</v>
      </c>
      <c r="F372" s="10" t="s">
        <v>415</v>
      </c>
      <c r="G372" s="10"/>
      <c r="H372" s="10"/>
      <c r="I372" s="34">
        <v>22.1</v>
      </c>
      <c r="J372" s="34">
        <v>52.9</v>
      </c>
      <c r="K372" s="34">
        <v>83.6</v>
      </c>
      <c r="L372" s="149">
        <v>123</v>
      </c>
      <c r="M372" s="41">
        <f t="shared" si="73"/>
        <v>18</v>
      </c>
      <c r="N372" s="41">
        <f t="shared" si="74"/>
        <v>43</v>
      </c>
      <c r="O372" s="41">
        <f t="shared" si="75"/>
        <v>68</v>
      </c>
      <c r="P372" s="15"/>
      <c r="Q372" s="15"/>
      <c r="R372" s="167"/>
      <c r="S372" s="15"/>
      <c r="T372" s="15"/>
      <c r="U372" s="4"/>
    </row>
    <row r="373" spans="1:191" hidden="1">
      <c r="A373" s="52"/>
      <c r="B373" s="53"/>
      <c r="C373" s="56"/>
      <c r="D373" s="57"/>
      <c r="E373" s="16" t="s">
        <v>443</v>
      </c>
      <c r="F373" s="10">
        <v>4221</v>
      </c>
      <c r="G373" s="10"/>
      <c r="H373" s="10"/>
      <c r="I373" s="34">
        <v>360</v>
      </c>
      <c r="J373" s="34">
        <v>860</v>
      </c>
      <c r="K373" s="34">
        <v>1360</v>
      </c>
      <c r="L373" s="149">
        <v>2000</v>
      </c>
      <c r="M373" s="41">
        <f t="shared" ref="M373:M382" si="77">ROUND(I373/L373*100,1)</f>
        <v>18</v>
      </c>
      <c r="N373" s="41">
        <f t="shared" ref="N373:N382" si="78">ROUND(J373/L373*100,1)</f>
        <v>43</v>
      </c>
      <c r="O373" s="41">
        <f t="shared" ref="O373:O382" si="79">ROUND(K373/L373*100,1)</f>
        <v>68</v>
      </c>
      <c r="P373" s="15"/>
      <c r="Q373" s="15"/>
      <c r="R373" s="167"/>
      <c r="S373" s="15"/>
      <c r="T373" s="15"/>
      <c r="U373" s="4">
        <f>SUM(L373-T373)</f>
        <v>2000</v>
      </c>
    </row>
    <row r="374" spans="1:191" hidden="1">
      <c r="A374" s="52"/>
      <c r="B374" s="53"/>
      <c r="C374" s="56"/>
      <c r="D374" s="57"/>
      <c r="E374" s="16" t="s">
        <v>457</v>
      </c>
      <c r="F374" s="10" t="s">
        <v>404</v>
      </c>
      <c r="G374" s="10"/>
      <c r="H374" s="10"/>
      <c r="I374" s="34">
        <v>88.2</v>
      </c>
      <c r="J374" s="34">
        <v>210.7</v>
      </c>
      <c r="K374" s="34">
        <v>333.20000000000005</v>
      </c>
      <c r="L374" s="149">
        <v>490</v>
      </c>
      <c r="M374" s="41">
        <f t="shared" si="77"/>
        <v>18</v>
      </c>
      <c r="N374" s="41">
        <f t="shared" si="78"/>
        <v>43</v>
      </c>
      <c r="O374" s="41">
        <f t="shared" si="79"/>
        <v>68</v>
      </c>
      <c r="P374" s="15"/>
      <c r="Q374" s="15"/>
      <c r="R374" s="167"/>
      <c r="S374" s="15"/>
      <c r="T374" s="15"/>
      <c r="U374" s="4"/>
    </row>
    <row r="375" spans="1:191" ht="17.25" hidden="1" customHeight="1">
      <c r="A375" s="52"/>
      <c r="B375" s="53"/>
      <c r="C375" s="56"/>
      <c r="D375" s="57"/>
      <c r="E375" s="16" t="s">
        <v>459</v>
      </c>
      <c r="F375" s="10">
        <v>4234</v>
      </c>
      <c r="G375" s="10"/>
      <c r="H375" s="10"/>
      <c r="I375" s="34">
        <v>2.8</v>
      </c>
      <c r="J375" s="34">
        <v>6.7</v>
      </c>
      <c r="K375" s="34">
        <v>10.6</v>
      </c>
      <c r="L375" s="149">
        <v>15.6</v>
      </c>
      <c r="M375" s="41">
        <f t="shared" si="77"/>
        <v>17.899999999999999</v>
      </c>
      <c r="N375" s="41">
        <f t="shared" si="78"/>
        <v>42.9</v>
      </c>
      <c r="O375" s="41">
        <f t="shared" si="79"/>
        <v>67.900000000000006</v>
      </c>
      <c r="P375" s="15"/>
      <c r="Q375" s="15"/>
      <c r="R375" s="167"/>
      <c r="S375" s="15"/>
      <c r="T375" s="15"/>
      <c r="U375" s="4">
        <f>SUM(L375-T375)</f>
        <v>15.6</v>
      </c>
    </row>
    <row r="376" spans="1:191" hidden="1">
      <c r="A376" s="52"/>
      <c r="B376" s="53"/>
      <c r="C376" s="56"/>
      <c r="D376" s="57"/>
      <c r="E376" s="16" t="s">
        <v>512</v>
      </c>
      <c r="F376" s="10">
        <v>4237</v>
      </c>
      <c r="G376" s="10"/>
      <c r="H376" s="10"/>
      <c r="I376" s="34">
        <v>126</v>
      </c>
      <c r="J376" s="34">
        <v>301</v>
      </c>
      <c r="K376" s="34">
        <v>476.00000000000006</v>
      </c>
      <c r="L376" s="149">
        <v>700</v>
      </c>
      <c r="M376" s="41">
        <f t="shared" si="77"/>
        <v>18</v>
      </c>
      <c r="N376" s="41">
        <f t="shared" si="78"/>
        <v>43</v>
      </c>
      <c r="O376" s="41">
        <f t="shared" si="79"/>
        <v>68</v>
      </c>
      <c r="P376" s="15"/>
      <c r="Q376" s="15"/>
      <c r="R376" s="167"/>
      <c r="S376" s="15"/>
      <c r="T376" s="15"/>
      <c r="U376" s="4">
        <f>SUM(L376-T376)</f>
        <v>700</v>
      </c>
    </row>
    <row r="377" spans="1:191" hidden="1">
      <c r="A377" s="52"/>
      <c r="B377" s="53"/>
      <c r="C377" s="56"/>
      <c r="D377" s="57"/>
      <c r="E377" s="16" t="s">
        <v>514</v>
      </c>
      <c r="F377" s="10" t="s">
        <v>410</v>
      </c>
      <c r="G377" s="10"/>
      <c r="H377" s="10"/>
      <c r="I377" s="34">
        <v>91.1</v>
      </c>
      <c r="J377" s="34">
        <v>217.6</v>
      </c>
      <c r="K377" s="34">
        <v>344.1</v>
      </c>
      <c r="L377" s="149">
        <v>506</v>
      </c>
      <c r="M377" s="41"/>
      <c r="N377" s="41"/>
      <c r="O377" s="41"/>
      <c r="P377" s="15"/>
      <c r="Q377" s="15"/>
      <c r="R377" s="167"/>
      <c r="S377" s="15"/>
      <c r="T377" s="15"/>
      <c r="U377" s="4"/>
    </row>
    <row r="378" spans="1:191" ht="27" hidden="1" customHeight="1">
      <c r="A378" s="52"/>
      <c r="B378" s="53"/>
      <c r="C378" s="56"/>
      <c r="D378" s="57"/>
      <c r="E378" s="16" t="s">
        <v>516</v>
      </c>
      <c r="F378" s="10">
        <v>4252</v>
      </c>
      <c r="G378" s="10"/>
      <c r="H378" s="10"/>
      <c r="I378" s="34">
        <v>109.5</v>
      </c>
      <c r="J378" s="34">
        <v>261.7</v>
      </c>
      <c r="K378" s="34">
        <v>413.8</v>
      </c>
      <c r="L378" s="149">
        <v>608.5</v>
      </c>
      <c r="M378" s="41">
        <f t="shared" si="77"/>
        <v>18</v>
      </c>
      <c r="N378" s="41">
        <f t="shared" si="78"/>
        <v>43</v>
      </c>
      <c r="O378" s="41">
        <f t="shared" si="79"/>
        <v>68</v>
      </c>
      <c r="P378" s="15"/>
      <c r="Q378" s="15"/>
      <c r="R378" s="167"/>
      <c r="S378" s="15"/>
      <c r="T378" s="15"/>
      <c r="U378" s="4">
        <f t="shared" ref="U378:U389" si="80">SUM(L378-T378)</f>
        <v>608.5</v>
      </c>
    </row>
    <row r="379" spans="1:191" ht="17.25" hidden="1" customHeight="1">
      <c r="A379" s="52"/>
      <c r="B379" s="53"/>
      <c r="C379" s="56"/>
      <c r="D379" s="57"/>
      <c r="E379" s="16" t="s">
        <v>517</v>
      </c>
      <c r="F379" s="10">
        <v>4261</v>
      </c>
      <c r="G379" s="10"/>
      <c r="H379" s="10"/>
      <c r="I379" s="34">
        <v>180.8</v>
      </c>
      <c r="J379" s="34">
        <v>431.9</v>
      </c>
      <c r="K379" s="34">
        <v>683</v>
      </c>
      <c r="L379" s="149">
        <v>1004.4</v>
      </c>
      <c r="M379" s="41">
        <f t="shared" si="77"/>
        <v>18</v>
      </c>
      <c r="N379" s="41">
        <f t="shared" si="78"/>
        <v>43</v>
      </c>
      <c r="O379" s="41">
        <f t="shared" si="79"/>
        <v>68</v>
      </c>
      <c r="P379" s="15"/>
      <c r="Q379" s="15"/>
      <c r="R379" s="167"/>
      <c r="S379" s="15"/>
      <c r="T379" s="15"/>
      <c r="U379" s="4">
        <f t="shared" si="80"/>
        <v>1004.4</v>
      </c>
    </row>
    <row r="380" spans="1:191" hidden="1">
      <c r="A380" s="52"/>
      <c r="B380" s="53"/>
      <c r="C380" s="56"/>
      <c r="D380" s="57"/>
      <c r="E380" s="16" t="s">
        <v>519</v>
      </c>
      <c r="F380" s="10">
        <v>4264</v>
      </c>
      <c r="G380" s="10"/>
      <c r="H380" s="10"/>
      <c r="I380" s="34">
        <v>394.2</v>
      </c>
      <c r="J380" s="34">
        <v>941.69999999999993</v>
      </c>
      <c r="K380" s="34">
        <v>1489.2</v>
      </c>
      <c r="L380" s="149">
        <v>2190</v>
      </c>
      <c r="M380" s="41">
        <f t="shared" si="77"/>
        <v>18</v>
      </c>
      <c r="N380" s="41">
        <f t="shared" si="78"/>
        <v>43</v>
      </c>
      <c r="O380" s="41">
        <f t="shared" si="79"/>
        <v>68</v>
      </c>
      <c r="P380" s="15"/>
      <c r="Q380" s="15"/>
      <c r="R380" s="167"/>
      <c r="S380" s="15"/>
      <c r="T380" s="15"/>
      <c r="U380" s="4">
        <f t="shared" si="80"/>
        <v>2190</v>
      </c>
    </row>
    <row r="381" spans="1:191" hidden="1">
      <c r="A381" s="52"/>
      <c r="B381" s="53"/>
      <c r="C381" s="56"/>
      <c r="D381" s="57"/>
      <c r="E381" s="16" t="s">
        <v>553</v>
      </c>
      <c r="F381" s="10">
        <v>4823</v>
      </c>
      <c r="G381" s="10"/>
      <c r="H381" s="10"/>
      <c r="I381" s="34">
        <v>14.3</v>
      </c>
      <c r="J381" s="34">
        <v>34.200000000000003</v>
      </c>
      <c r="K381" s="34">
        <v>54.1</v>
      </c>
      <c r="L381" s="149">
        <v>79.5</v>
      </c>
      <c r="M381" s="41">
        <f t="shared" si="77"/>
        <v>18</v>
      </c>
      <c r="N381" s="41">
        <f t="shared" si="78"/>
        <v>43</v>
      </c>
      <c r="O381" s="41">
        <f t="shared" si="79"/>
        <v>68.099999999999994</v>
      </c>
      <c r="P381" s="15"/>
      <c r="Q381" s="15"/>
      <c r="R381" s="167"/>
      <c r="S381" s="15"/>
      <c r="T381" s="15"/>
      <c r="U381" s="4">
        <f t="shared" si="80"/>
        <v>79.5</v>
      </c>
    </row>
    <row r="382" spans="1:191" hidden="1">
      <c r="A382" s="52"/>
      <c r="B382" s="53"/>
      <c r="C382" s="56"/>
      <c r="D382" s="57"/>
      <c r="E382" s="16" t="s">
        <v>560</v>
      </c>
      <c r="F382" s="10">
        <v>5122</v>
      </c>
      <c r="G382" s="10"/>
      <c r="H382" s="10"/>
      <c r="I382" s="34"/>
      <c r="J382" s="34"/>
      <c r="K382" s="34">
        <v>680</v>
      </c>
      <c r="L382" s="149">
        <v>1000</v>
      </c>
      <c r="M382" s="41">
        <f t="shared" si="77"/>
        <v>0</v>
      </c>
      <c r="N382" s="41">
        <f t="shared" si="78"/>
        <v>0</v>
      </c>
      <c r="O382" s="41">
        <f t="shared" si="79"/>
        <v>68</v>
      </c>
      <c r="P382" s="15"/>
      <c r="Q382" s="15"/>
      <c r="R382" s="167"/>
      <c r="S382" s="15"/>
      <c r="T382" s="15"/>
      <c r="U382" s="4">
        <f t="shared" si="80"/>
        <v>1000</v>
      </c>
    </row>
    <row r="383" spans="1:191" ht="21" customHeight="1">
      <c r="A383" s="195"/>
      <c r="B383" s="196"/>
      <c r="C383" s="200"/>
      <c r="D383" s="201"/>
      <c r="E383" s="80" t="s">
        <v>571</v>
      </c>
      <c r="F383" s="123" t="s">
        <v>398</v>
      </c>
      <c r="G383" s="123"/>
      <c r="H383" s="10" t="s">
        <v>394</v>
      </c>
      <c r="I383" s="206">
        <f>SUM(I384:I405)</f>
        <v>73347.7</v>
      </c>
      <c r="J383" s="206">
        <f>SUM(J384:J405)</f>
        <v>161648.70000000001</v>
      </c>
      <c r="K383" s="206">
        <f>SUM(K384:K405)</f>
        <v>261503.4</v>
      </c>
      <c r="L383" s="207">
        <f>SUM(L384:L405)</f>
        <v>374573.00000000012</v>
      </c>
      <c r="M383" s="59">
        <f t="shared" si="73"/>
        <v>19.600000000000001</v>
      </c>
      <c r="N383" s="59">
        <f t="shared" si="74"/>
        <v>43.2</v>
      </c>
      <c r="O383" s="59">
        <f t="shared" si="75"/>
        <v>69.8</v>
      </c>
      <c r="P383" s="15"/>
      <c r="Q383" s="15"/>
      <c r="R383" s="167"/>
      <c r="S383" s="15"/>
      <c r="T383" s="15"/>
      <c r="U383" s="4">
        <f t="shared" si="80"/>
        <v>374573.00000000012</v>
      </c>
      <c r="W383" s="43" t="s">
        <v>394</v>
      </c>
      <c r="Z383" s="43">
        <v>1</v>
      </c>
      <c r="AA383" s="209"/>
      <c r="AB383" s="209"/>
      <c r="AC383" s="209"/>
      <c r="AD383" s="209"/>
      <c r="AE383" s="209"/>
      <c r="AF383" s="209"/>
      <c r="AG383" s="209"/>
      <c r="AH383" s="209"/>
      <c r="AI383" s="209"/>
      <c r="AJ383" s="209"/>
      <c r="AK383" s="209"/>
      <c r="AL383" s="209"/>
      <c r="AM383" s="209"/>
      <c r="AN383" s="209"/>
      <c r="AO383" s="209"/>
      <c r="AP383" s="209"/>
      <c r="AQ383" s="209"/>
      <c r="AR383" s="209"/>
      <c r="AS383" s="209"/>
      <c r="AT383" s="209"/>
      <c r="AU383" s="209"/>
      <c r="AV383" s="209"/>
      <c r="AW383" s="209"/>
      <c r="AX383" s="209"/>
      <c r="AY383" s="209"/>
      <c r="AZ383" s="209"/>
      <c r="BA383" s="209"/>
      <c r="BB383" s="209"/>
      <c r="BC383" s="209"/>
      <c r="BD383" s="209"/>
      <c r="BE383" s="209"/>
      <c r="BF383" s="209"/>
      <c r="BG383" s="209"/>
      <c r="BH383" s="209"/>
      <c r="BI383" s="209"/>
      <c r="BJ383" s="209"/>
      <c r="BK383" s="209"/>
      <c r="BL383" s="209"/>
      <c r="BM383" s="209"/>
      <c r="BN383" s="209"/>
      <c r="BO383" s="209"/>
      <c r="BP383" s="209"/>
      <c r="BQ383" s="209"/>
      <c r="BR383" s="209"/>
      <c r="BS383" s="209"/>
      <c r="BT383" s="209"/>
      <c r="BU383" s="209"/>
      <c r="BV383" s="209"/>
      <c r="BW383" s="209"/>
      <c r="BX383" s="209"/>
      <c r="BY383" s="209"/>
      <c r="BZ383" s="209"/>
      <c r="CA383" s="209"/>
      <c r="CB383" s="209"/>
      <c r="CC383" s="209"/>
      <c r="CD383" s="209"/>
      <c r="CE383" s="209"/>
      <c r="CF383" s="209"/>
      <c r="CG383" s="209"/>
      <c r="CH383" s="209"/>
      <c r="CI383" s="209"/>
      <c r="CJ383" s="209"/>
      <c r="CK383" s="209"/>
      <c r="CL383" s="209"/>
      <c r="CM383" s="209"/>
      <c r="CN383" s="209"/>
      <c r="CO383" s="209"/>
      <c r="CP383" s="209"/>
      <c r="CQ383" s="209"/>
      <c r="CR383" s="209"/>
      <c r="CS383" s="209"/>
      <c r="CT383" s="209"/>
      <c r="CU383" s="209"/>
      <c r="CV383" s="209"/>
      <c r="CW383" s="209"/>
      <c r="CX383" s="209"/>
      <c r="CY383" s="209"/>
      <c r="CZ383" s="209"/>
      <c r="DA383" s="209"/>
      <c r="DB383" s="209"/>
      <c r="DC383" s="209"/>
      <c r="DD383" s="209"/>
      <c r="DE383" s="209"/>
      <c r="DF383" s="209"/>
      <c r="DG383" s="209"/>
      <c r="DH383" s="209"/>
      <c r="DI383" s="209"/>
      <c r="DJ383" s="209"/>
      <c r="DK383" s="209"/>
      <c r="DL383" s="209"/>
      <c r="DM383" s="209"/>
      <c r="DN383" s="209"/>
      <c r="DO383" s="209"/>
      <c r="DP383" s="209"/>
      <c r="DQ383" s="209"/>
      <c r="DR383" s="209"/>
      <c r="DS383" s="209"/>
      <c r="DT383" s="209"/>
      <c r="DU383" s="209"/>
      <c r="DV383" s="209"/>
      <c r="DW383" s="209"/>
      <c r="DX383" s="209"/>
      <c r="DY383" s="209"/>
      <c r="DZ383" s="209"/>
      <c r="EA383" s="209"/>
      <c r="EB383" s="209"/>
      <c r="EC383" s="209"/>
      <c r="ED383" s="209"/>
      <c r="EE383" s="209"/>
      <c r="EF383" s="209"/>
      <c r="EG383" s="209"/>
      <c r="EH383" s="209"/>
      <c r="EI383" s="209"/>
      <c r="EJ383" s="209"/>
      <c r="EK383" s="209"/>
      <c r="EL383" s="209"/>
      <c r="EM383" s="209"/>
      <c r="EN383" s="209"/>
      <c r="EO383" s="209"/>
      <c r="EP383" s="209"/>
      <c r="EQ383" s="209"/>
      <c r="ER383" s="209"/>
      <c r="ES383" s="209"/>
      <c r="ET383" s="209"/>
      <c r="EU383" s="209"/>
      <c r="EV383" s="209"/>
      <c r="EW383" s="209"/>
      <c r="EX383" s="209"/>
      <c r="EY383" s="209"/>
      <c r="EZ383" s="209"/>
      <c r="FA383" s="209"/>
      <c r="FB383" s="209"/>
      <c r="FC383" s="209"/>
      <c r="FD383" s="209"/>
      <c r="FE383" s="209"/>
      <c r="FF383" s="209"/>
      <c r="FG383" s="209"/>
      <c r="FH383" s="209"/>
      <c r="FI383" s="209"/>
      <c r="FJ383" s="209"/>
      <c r="FK383" s="209"/>
      <c r="FL383" s="209"/>
      <c r="FM383" s="209"/>
      <c r="FN383" s="209"/>
      <c r="FO383" s="209"/>
      <c r="FP383" s="209"/>
      <c r="FQ383" s="209"/>
      <c r="FR383" s="209"/>
      <c r="FS383" s="209"/>
      <c r="FT383" s="209"/>
      <c r="FU383" s="209"/>
      <c r="FV383" s="209"/>
      <c r="FW383" s="209"/>
      <c r="FX383" s="209"/>
      <c r="FY383" s="209"/>
      <c r="FZ383" s="209"/>
      <c r="GA383" s="209"/>
      <c r="GB383" s="209"/>
      <c r="GC383" s="209"/>
      <c r="GD383" s="209"/>
      <c r="GE383" s="209"/>
      <c r="GF383" s="209"/>
      <c r="GG383" s="209"/>
      <c r="GH383" s="209"/>
      <c r="GI383" s="209"/>
    </row>
    <row r="384" spans="1:191" ht="27" hidden="1" customHeight="1">
      <c r="A384" s="52"/>
      <c r="B384" s="53"/>
      <c r="C384" s="56"/>
      <c r="D384" s="57"/>
      <c r="E384" s="16" t="s">
        <v>431</v>
      </c>
      <c r="F384" s="10">
        <v>4111</v>
      </c>
      <c r="G384" s="10"/>
      <c r="H384" s="10"/>
      <c r="I384" s="34">
        <v>50000</v>
      </c>
      <c r="J384" s="34">
        <v>122000</v>
      </c>
      <c r="K384" s="34">
        <v>200000</v>
      </c>
      <c r="L384" s="40">
        <v>284060.80000000005</v>
      </c>
      <c r="M384" s="41">
        <f t="shared" si="73"/>
        <v>17.600000000000001</v>
      </c>
      <c r="N384" s="41">
        <f t="shared" si="74"/>
        <v>42.9</v>
      </c>
      <c r="O384" s="41">
        <f t="shared" si="75"/>
        <v>70.400000000000006</v>
      </c>
      <c r="P384" s="15"/>
      <c r="Q384" s="15"/>
      <c r="R384" s="167"/>
      <c r="S384" s="15"/>
      <c r="T384" s="15"/>
      <c r="U384" s="4">
        <f t="shared" si="80"/>
        <v>284060.80000000005</v>
      </c>
    </row>
    <row r="385" spans="1:21" s="43" customFormat="1" ht="27" hidden="1" customHeight="1">
      <c r="A385" s="52"/>
      <c r="B385" s="53"/>
      <c r="C385" s="56"/>
      <c r="D385" s="57"/>
      <c r="E385" s="16" t="s">
        <v>432</v>
      </c>
      <c r="F385" s="10">
        <v>4112</v>
      </c>
      <c r="G385" s="10"/>
      <c r="H385" s="10"/>
      <c r="I385" s="34">
        <v>500</v>
      </c>
      <c r="J385" s="34">
        <v>5500</v>
      </c>
      <c r="K385" s="34">
        <v>10500</v>
      </c>
      <c r="L385" s="40">
        <v>19655.400000000001</v>
      </c>
      <c r="M385" s="41">
        <f t="shared" si="73"/>
        <v>2.5</v>
      </c>
      <c r="N385" s="41">
        <f t="shared" si="74"/>
        <v>28</v>
      </c>
      <c r="O385" s="41">
        <f t="shared" si="75"/>
        <v>53.4</v>
      </c>
      <c r="P385" s="15"/>
      <c r="Q385" s="15"/>
      <c r="R385" s="167"/>
      <c r="S385" s="15"/>
      <c r="T385" s="15"/>
      <c r="U385" s="4">
        <f t="shared" si="80"/>
        <v>19655.400000000001</v>
      </c>
    </row>
    <row r="386" spans="1:21" s="43" customFormat="1" ht="27" hidden="1" customHeight="1">
      <c r="A386" s="52"/>
      <c r="B386" s="53"/>
      <c r="C386" s="56"/>
      <c r="D386" s="57"/>
      <c r="E386" s="16" t="s">
        <v>433</v>
      </c>
      <c r="F386" s="10">
        <v>4113</v>
      </c>
      <c r="G386" s="10"/>
      <c r="H386" s="10"/>
      <c r="I386" s="34">
        <v>9395.7000000000007</v>
      </c>
      <c r="J386" s="34">
        <v>9395.7000000000007</v>
      </c>
      <c r="K386" s="34">
        <v>18791.400000000001</v>
      </c>
      <c r="L386" s="40">
        <v>18791.400000000001</v>
      </c>
      <c r="M386" s="41">
        <f t="shared" si="73"/>
        <v>50</v>
      </c>
      <c r="N386" s="41">
        <f t="shared" si="74"/>
        <v>50</v>
      </c>
      <c r="O386" s="41">
        <f t="shared" si="75"/>
        <v>100</v>
      </c>
      <c r="P386" s="15"/>
      <c r="Q386" s="15"/>
      <c r="R386" s="167"/>
      <c r="S386" s="15"/>
      <c r="T386" s="15"/>
      <c r="U386" s="4">
        <f t="shared" si="80"/>
        <v>18791.400000000001</v>
      </c>
    </row>
    <row r="387" spans="1:21" s="43" customFormat="1" hidden="1">
      <c r="A387" s="52"/>
      <c r="B387" s="53"/>
      <c r="C387" s="56"/>
      <c r="D387" s="57"/>
      <c r="E387" s="16" t="s">
        <v>437</v>
      </c>
      <c r="F387" s="10">
        <v>4212</v>
      </c>
      <c r="G387" s="10"/>
      <c r="H387" s="10"/>
      <c r="I387" s="34">
        <v>8589</v>
      </c>
      <c r="J387" s="34">
        <v>14000</v>
      </c>
      <c r="K387" s="34">
        <v>15000</v>
      </c>
      <c r="L387" s="40">
        <v>29035.7</v>
      </c>
      <c r="M387" s="41">
        <f t="shared" si="73"/>
        <v>29.6</v>
      </c>
      <c r="N387" s="41">
        <f t="shared" si="74"/>
        <v>48.2</v>
      </c>
      <c r="O387" s="41">
        <f t="shared" si="75"/>
        <v>51.7</v>
      </c>
      <c r="P387" s="15"/>
      <c r="Q387" s="15"/>
      <c r="R387" s="167"/>
      <c r="S387" s="15"/>
      <c r="T387" s="15"/>
      <c r="U387" s="4">
        <f t="shared" si="80"/>
        <v>29035.7</v>
      </c>
    </row>
    <row r="388" spans="1:21" s="43" customFormat="1" hidden="1">
      <c r="A388" s="52"/>
      <c r="B388" s="53"/>
      <c r="C388" s="56"/>
      <c r="D388" s="57"/>
      <c r="E388" s="16" t="s">
        <v>438</v>
      </c>
      <c r="F388" s="10">
        <v>4213</v>
      </c>
      <c r="G388" s="10"/>
      <c r="H388" s="10"/>
      <c r="I388" s="34">
        <v>60</v>
      </c>
      <c r="J388" s="34">
        <v>120</v>
      </c>
      <c r="K388" s="34">
        <v>200</v>
      </c>
      <c r="L388" s="40">
        <v>298.8</v>
      </c>
      <c r="M388" s="41">
        <f t="shared" si="73"/>
        <v>20.100000000000001</v>
      </c>
      <c r="N388" s="41">
        <f t="shared" si="74"/>
        <v>40.200000000000003</v>
      </c>
      <c r="O388" s="41">
        <f t="shared" si="75"/>
        <v>66.900000000000006</v>
      </c>
      <c r="P388" s="15"/>
      <c r="Q388" s="15"/>
      <c r="R388" s="167"/>
      <c r="S388" s="15"/>
      <c r="T388" s="15"/>
      <c r="U388" s="4">
        <f t="shared" si="80"/>
        <v>298.8</v>
      </c>
    </row>
    <row r="389" spans="1:21" s="43" customFormat="1" hidden="1">
      <c r="A389" s="52"/>
      <c r="B389" s="53"/>
      <c r="C389" s="56"/>
      <c r="D389" s="57"/>
      <c r="E389" s="16" t="s">
        <v>439</v>
      </c>
      <c r="F389" s="10">
        <v>4214</v>
      </c>
      <c r="G389" s="10"/>
      <c r="H389" s="10"/>
      <c r="I389" s="34">
        <v>800</v>
      </c>
      <c r="J389" s="34">
        <v>2000</v>
      </c>
      <c r="K389" s="34">
        <v>3000</v>
      </c>
      <c r="L389" s="40">
        <v>4151.8999999999996</v>
      </c>
      <c r="M389" s="41">
        <f t="shared" si="73"/>
        <v>19.3</v>
      </c>
      <c r="N389" s="41">
        <f t="shared" si="74"/>
        <v>48.2</v>
      </c>
      <c r="O389" s="41">
        <f t="shared" si="75"/>
        <v>72.3</v>
      </c>
      <c r="P389" s="15"/>
      <c r="Q389" s="15"/>
      <c r="R389" s="167"/>
      <c r="S389" s="15"/>
      <c r="T389" s="15"/>
      <c r="U389" s="4">
        <f t="shared" si="80"/>
        <v>4151.8999999999996</v>
      </c>
    </row>
    <row r="390" spans="1:21" s="43" customFormat="1" hidden="1">
      <c r="A390" s="52"/>
      <c r="B390" s="53"/>
      <c r="C390" s="56"/>
      <c r="D390" s="57"/>
      <c r="E390" s="9" t="s">
        <v>440</v>
      </c>
      <c r="F390" s="10" t="s">
        <v>415</v>
      </c>
      <c r="G390" s="10"/>
      <c r="H390" s="10"/>
      <c r="I390" s="34">
        <v>23</v>
      </c>
      <c r="J390" s="34">
        <v>23</v>
      </c>
      <c r="K390" s="34">
        <v>23</v>
      </c>
      <c r="L390" s="40">
        <v>90</v>
      </c>
      <c r="M390" s="41">
        <f t="shared" si="73"/>
        <v>25.6</v>
      </c>
      <c r="N390" s="41">
        <f t="shared" si="74"/>
        <v>25.6</v>
      </c>
      <c r="O390" s="41">
        <f t="shared" si="75"/>
        <v>25.6</v>
      </c>
      <c r="P390" s="15"/>
      <c r="Q390" s="15"/>
      <c r="R390" s="167"/>
      <c r="S390" s="15"/>
      <c r="T390" s="15"/>
      <c r="U390" s="4"/>
    </row>
    <row r="391" spans="1:21" s="43" customFormat="1" hidden="1">
      <c r="A391" s="52"/>
      <c r="B391" s="53"/>
      <c r="C391" s="56"/>
      <c r="D391" s="57"/>
      <c r="E391" s="16" t="s">
        <v>443</v>
      </c>
      <c r="F391" s="10">
        <v>4221</v>
      </c>
      <c r="G391" s="10"/>
      <c r="H391" s="10"/>
      <c r="I391" s="34">
        <v>500</v>
      </c>
      <c r="J391" s="34">
        <v>1000</v>
      </c>
      <c r="K391" s="34">
        <v>1500</v>
      </c>
      <c r="L391" s="40">
        <v>2000</v>
      </c>
      <c r="M391" s="41">
        <f t="shared" si="73"/>
        <v>25</v>
      </c>
      <c r="N391" s="41">
        <f t="shared" si="74"/>
        <v>50</v>
      </c>
      <c r="O391" s="41">
        <f t="shared" si="75"/>
        <v>75</v>
      </c>
      <c r="P391" s="15"/>
      <c r="Q391" s="15"/>
      <c r="R391" s="167"/>
      <c r="S391" s="15"/>
      <c r="T391" s="15"/>
      <c r="U391" s="4">
        <f>SUM(L391-T391)</f>
        <v>2000</v>
      </c>
    </row>
    <row r="392" spans="1:21" s="43" customFormat="1" hidden="1">
      <c r="A392" s="52"/>
      <c r="B392" s="53"/>
      <c r="C392" s="56"/>
      <c r="D392" s="57"/>
      <c r="E392" s="16" t="s">
        <v>456</v>
      </c>
      <c r="F392" s="10">
        <v>4231</v>
      </c>
      <c r="G392" s="10"/>
      <c r="H392" s="10"/>
      <c r="I392" s="34">
        <v>100</v>
      </c>
      <c r="J392" s="34">
        <v>250</v>
      </c>
      <c r="K392" s="34">
        <v>400</v>
      </c>
      <c r="L392" s="40">
        <v>600</v>
      </c>
      <c r="M392" s="41">
        <f t="shared" si="73"/>
        <v>16.7</v>
      </c>
      <c r="N392" s="41">
        <f t="shared" si="74"/>
        <v>41.7</v>
      </c>
      <c r="O392" s="41">
        <f t="shared" si="75"/>
        <v>66.7</v>
      </c>
      <c r="P392" s="15"/>
      <c r="Q392" s="15"/>
      <c r="R392" s="167"/>
      <c r="S392" s="15"/>
      <c r="T392" s="15"/>
      <c r="U392" s="4">
        <f>SUM(L392-T392)</f>
        <v>600</v>
      </c>
    </row>
    <row r="393" spans="1:21" s="43" customFormat="1" hidden="1">
      <c r="A393" s="52"/>
      <c r="B393" s="53"/>
      <c r="C393" s="56"/>
      <c r="D393" s="57"/>
      <c r="E393" s="16" t="s">
        <v>457</v>
      </c>
      <c r="F393" s="10" t="s">
        <v>404</v>
      </c>
      <c r="G393" s="10"/>
      <c r="H393" s="10"/>
      <c r="I393" s="34"/>
      <c r="J393" s="34"/>
      <c r="K393" s="34">
        <v>229</v>
      </c>
      <c r="L393" s="40">
        <v>229</v>
      </c>
      <c r="M393" s="41">
        <f t="shared" si="73"/>
        <v>0</v>
      </c>
      <c r="N393" s="41">
        <f t="shared" si="74"/>
        <v>0</v>
      </c>
      <c r="O393" s="41">
        <f t="shared" si="75"/>
        <v>100</v>
      </c>
      <c r="P393" s="15"/>
      <c r="Q393" s="15"/>
      <c r="R393" s="167"/>
      <c r="S393" s="15"/>
      <c r="T393" s="15"/>
      <c r="U393" s="4"/>
    </row>
    <row r="394" spans="1:21" s="43" customFormat="1" ht="17.25" hidden="1" customHeight="1">
      <c r="A394" s="52"/>
      <c r="B394" s="53"/>
      <c r="C394" s="56"/>
      <c r="D394" s="57"/>
      <c r="E394" s="16" t="s">
        <v>459</v>
      </c>
      <c r="F394" s="10">
        <v>4234</v>
      </c>
      <c r="G394" s="10"/>
      <c r="H394" s="10"/>
      <c r="I394" s="34">
        <v>65</v>
      </c>
      <c r="J394" s="34">
        <v>160</v>
      </c>
      <c r="K394" s="34">
        <v>260</v>
      </c>
      <c r="L394" s="40">
        <v>350</v>
      </c>
      <c r="M394" s="41">
        <f t="shared" si="73"/>
        <v>18.600000000000001</v>
      </c>
      <c r="N394" s="41">
        <f t="shared" si="74"/>
        <v>45.7</v>
      </c>
      <c r="O394" s="41">
        <f t="shared" si="75"/>
        <v>74.3</v>
      </c>
      <c r="P394" s="15"/>
      <c r="Q394" s="15"/>
      <c r="R394" s="167"/>
      <c r="S394" s="15"/>
      <c r="T394" s="15"/>
      <c r="U394" s="4">
        <f t="shared" ref="U394:U412" si="81">SUM(L394-T394)</f>
        <v>350</v>
      </c>
    </row>
    <row r="395" spans="1:21" s="43" customFormat="1" hidden="1">
      <c r="A395" s="52"/>
      <c r="B395" s="53"/>
      <c r="C395" s="56"/>
      <c r="D395" s="57"/>
      <c r="E395" s="16" t="s">
        <v>512</v>
      </c>
      <c r="F395" s="10">
        <v>4237</v>
      </c>
      <c r="G395" s="10"/>
      <c r="H395" s="10"/>
      <c r="I395" s="34">
        <v>250</v>
      </c>
      <c r="J395" s="34">
        <v>500</v>
      </c>
      <c r="K395" s="34">
        <v>750</v>
      </c>
      <c r="L395" s="40">
        <v>1000</v>
      </c>
      <c r="M395" s="41">
        <f t="shared" si="73"/>
        <v>25</v>
      </c>
      <c r="N395" s="41">
        <f t="shared" si="74"/>
        <v>50</v>
      </c>
      <c r="O395" s="41">
        <f t="shared" si="75"/>
        <v>75</v>
      </c>
      <c r="P395" s="15"/>
      <c r="Q395" s="15"/>
      <c r="R395" s="167"/>
      <c r="S395" s="15"/>
      <c r="T395" s="15"/>
      <c r="U395" s="4">
        <f t="shared" si="81"/>
        <v>1000</v>
      </c>
    </row>
    <row r="396" spans="1:21" s="43" customFormat="1" ht="17.25" hidden="1" customHeight="1">
      <c r="A396" s="52"/>
      <c r="B396" s="53"/>
      <c r="C396" s="56"/>
      <c r="D396" s="57"/>
      <c r="E396" s="16" t="s">
        <v>514</v>
      </c>
      <c r="F396" s="10">
        <v>4241</v>
      </c>
      <c r="G396" s="10"/>
      <c r="H396" s="10"/>
      <c r="I396" s="34"/>
      <c r="J396" s="34">
        <v>100</v>
      </c>
      <c r="K396" s="34">
        <v>300</v>
      </c>
      <c r="L396" s="40">
        <v>310</v>
      </c>
      <c r="M396" s="41">
        <f t="shared" si="73"/>
        <v>0</v>
      </c>
      <c r="N396" s="41">
        <f t="shared" si="74"/>
        <v>32.299999999999997</v>
      </c>
      <c r="O396" s="41">
        <f t="shared" si="75"/>
        <v>96.8</v>
      </c>
      <c r="P396" s="15"/>
      <c r="Q396" s="15"/>
      <c r="R396" s="167"/>
      <c r="S396" s="15"/>
      <c r="T396" s="15"/>
      <c r="U396" s="4">
        <f t="shared" si="81"/>
        <v>310</v>
      </c>
    </row>
    <row r="397" spans="1:21" s="43" customFormat="1" ht="27" hidden="1" customHeight="1">
      <c r="A397" s="52"/>
      <c r="B397" s="53"/>
      <c r="C397" s="56"/>
      <c r="D397" s="57"/>
      <c r="E397" s="16" t="s">
        <v>515</v>
      </c>
      <c r="F397" s="10">
        <v>4251</v>
      </c>
      <c r="G397" s="10"/>
      <c r="H397" s="10"/>
      <c r="I397" s="34">
        <v>400</v>
      </c>
      <c r="J397" s="34">
        <v>900</v>
      </c>
      <c r="K397" s="34">
        <v>1200</v>
      </c>
      <c r="L397" s="40">
        <v>1500</v>
      </c>
      <c r="M397" s="41">
        <f t="shared" si="73"/>
        <v>26.7</v>
      </c>
      <c r="N397" s="41">
        <f t="shared" si="74"/>
        <v>60</v>
      </c>
      <c r="O397" s="41">
        <f t="shared" si="75"/>
        <v>80</v>
      </c>
      <c r="P397" s="15"/>
      <c r="Q397" s="15"/>
      <c r="R397" s="167"/>
      <c r="S397" s="15"/>
      <c r="T397" s="15"/>
      <c r="U397" s="4">
        <f t="shared" si="81"/>
        <v>1500</v>
      </c>
    </row>
    <row r="398" spans="1:21" s="43" customFormat="1" ht="27" hidden="1" customHeight="1">
      <c r="A398" s="52"/>
      <c r="B398" s="53"/>
      <c r="C398" s="56"/>
      <c r="D398" s="57"/>
      <c r="E398" s="16" t="s">
        <v>516</v>
      </c>
      <c r="F398" s="10">
        <v>4252</v>
      </c>
      <c r="G398" s="10"/>
      <c r="H398" s="10"/>
      <c r="I398" s="34">
        <v>60</v>
      </c>
      <c r="J398" s="34">
        <v>140</v>
      </c>
      <c r="K398" s="34">
        <v>220</v>
      </c>
      <c r="L398" s="40">
        <v>320</v>
      </c>
      <c r="M398" s="41">
        <f t="shared" si="73"/>
        <v>18.8</v>
      </c>
      <c r="N398" s="41">
        <f t="shared" si="74"/>
        <v>43.8</v>
      </c>
      <c r="O398" s="41">
        <f t="shared" si="75"/>
        <v>68.8</v>
      </c>
      <c r="P398" s="15"/>
      <c r="Q398" s="15"/>
      <c r="R398" s="167"/>
      <c r="S398" s="15"/>
      <c r="T398" s="15"/>
      <c r="U398" s="4">
        <f t="shared" si="81"/>
        <v>320</v>
      </c>
    </row>
    <row r="399" spans="1:21" s="43" customFormat="1" ht="17.25" hidden="1" customHeight="1">
      <c r="A399" s="52"/>
      <c r="B399" s="53"/>
      <c r="C399" s="56"/>
      <c r="D399" s="57"/>
      <c r="E399" s="16" t="s">
        <v>517</v>
      </c>
      <c r="F399" s="10">
        <v>4261</v>
      </c>
      <c r="G399" s="10"/>
      <c r="H399" s="10"/>
      <c r="I399" s="34">
        <v>600</v>
      </c>
      <c r="J399" s="34">
        <v>1700</v>
      </c>
      <c r="K399" s="34">
        <v>2600</v>
      </c>
      <c r="L399" s="40">
        <v>3440</v>
      </c>
      <c r="M399" s="41">
        <f t="shared" si="73"/>
        <v>17.399999999999999</v>
      </c>
      <c r="N399" s="41">
        <f t="shared" si="74"/>
        <v>49.4</v>
      </c>
      <c r="O399" s="41">
        <f t="shared" si="75"/>
        <v>75.599999999999994</v>
      </c>
      <c r="P399" s="15"/>
      <c r="Q399" s="15"/>
      <c r="R399" s="167"/>
      <c r="S399" s="15"/>
      <c r="T399" s="15"/>
      <c r="U399" s="4">
        <f t="shared" si="81"/>
        <v>3440</v>
      </c>
    </row>
    <row r="400" spans="1:21" s="43" customFormat="1" hidden="1">
      <c r="A400" s="52"/>
      <c r="B400" s="53"/>
      <c r="C400" s="56"/>
      <c r="D400" s="57"/>
      <c r="E400" s="16" t="s">
        <v>519</v>
      </c>
      <c r="F400" s="10">
        <v>4264</v>
      </c>
      <c r="G400" s="10"/>
      <c r="H400" s="10"/>
      <c r="I400" s="34">
        <v>700</v>
      </c>
      <c r="J400" s="34">
        <v>1400</v>
      </c>
      <c r="K400" s="34">
        <v>2100</v>
      </c>
      <c r="L400" s="40">
        <v>2760</v>
      </c>
      <c r="M400" s="41">
        <f t="shared" si="73"/>
        <v>25.4</v>
      </c>
      <c r="N400" s="41">
        <f t="shared" si="74"/>
        <v>50.7</v>
      </c>
      <c r="O400" s="41">
        <f t="shared" si="75"/>
        <v>76.099999999999994</v>
      </c>
      <c r="P400" s="15"/>
      <c r="Q400" s="15"/>
      <c r="R400" s="167"/>
      <c r="S400" s="15"/>
      <c r="T400" s="15"/>
      <c r="U400" s="4">
        <f t="shared" si="81"/>
        <v>2760</v>
      </c>
    </row>
    <row r="401" spans="1:191" ht="17.25" hidden="1" customHeight="1">
      <c r="A401" s="52"/>
      <c r="B401" s="53"/>
      <c r="C401" s="56"/>
      <c r="D401" s="57"/>
      <c r="E401" s="16" t="s">
        <v>521</v>
      </c>
      <c r="F401" s="10">
        <v>4267</v>
      </c>
      <c r="G401" s="10"/>
      <c r="H401" s="10"/>
      <c r="I401" s="34">
        <v>250</v>
      </c>
      <c r="J401" s="34">
        <v>600</v>
      </c>
      <c r="K401" s="34">
        <v>950</v>
      </c>
      <c r="L401" s="40">
        <v>1400</v>
      </c>
      <c r="M401" s="41">
        <f t="shared" si="73"/>
        <v>17.899999999999999</v>
      </c>
      <c r="N401" s="41">
        <f t="shared" si="74"/>
        <v>42.9</v>
      </c>
      <c r="O401" s="41">
        <f t="shared" si="75"/>
        <v>67.900000000000006</v>
      </c>
      <c r="P401" s="15"/>
      <c r="Q401" s="15"/>
      <c r="R401" s="167"/>
      <c r="S401" s="15"/>
      <c r="T401" s="15"/>
      <c r="U401" s="4">
        <f t="shared" si="81"/>
        <v>1400</v>
      </c>
    </row>
    <row r="402" spans="1:191" ht="17.25" hidden="1" customHeight="1">
      <c r="A402" s="52"/>
      <c r="B402" s="53"/>
      <c r="C402" s="56"/>
      <c r="D402" s="57"/>
      <c r="E402" s="16" t="s">
        <v>522</v>
      </c>
      <c r="F402" s="10">
        <v>4269</v>
      </c>
      <c r="G402" s="10"/>
      <c r="H402" s="10"/>
      <c r="I402" s="34">
        <v>50</v>
      </c>
      <c r="J402" s="34">
        <v>50</v>
      </c>
      <c r="K402" s="34">
        <v>50</v>
      </c>
      <c r="L402" s="40">
        <v>50</v>
      </c>
      <c r="M402" s="41">
        <f t="shared" ref="M402:M429" si="82">ROUND(I402/L402*100,1)</f>
        <v>100</v>
      </c>
      <c r="N402" s="41">
        <f t="shared" ref="N402:N429" si="83">ROUND(J402/L402*100,1)</f>
        <v>100</v>
      </c>
      <c r="O402" s="41">
        <f t="shared" ref="O402:O429" si="84">ROUND(K402/L402*100,1)</f>
        <v>100</v>
      </c>
      <c r="P402" s="15"/>
      <c r="Q402" s="15"/>
      <c r="R402" s="167"/>
      <c r="S402" s="15"/>
      <c r="T402" s="15"/>
      <c r="U402" s="4">
        <f t="shared" si="81"/>
        <v>50</v>
      </c>
    </row>
    <row r="403" spans="1:191" hidden="1">
      <c r="A403" s="52"/>
      <c r="B403" s="53"/>
      <c r="C403" s="56"/>
      <c r="D403" s="57"/>
      <c r="E403" s="16" t="s">
        <v>553</v>
      </c>
      <c r="F403" s="10">
        <v>4823</v>
      </c>
      <c r="G403" s="10"/>
      <c r="H403" s="10"/>
      <c r="I403" s="34">
        <v>5</v>
      </c>
      <c r="J403" s="34">
        <v>10</v>
      </c>
      <c r="K403" s="34">
        <v>30</v>
      </c>
      <c r="L403" s="40">
        <v>30</v>
      </c>
      <c r="M403" s="41">
        <f t="shared" si="82"/>
        <v>16.7</v>
      </c>
      <c r="N403" s="41">
        <f t="shared" si="83"/>
        <v>33.299999999999997</v>
      </c>
      <c r="O403" s="41">
        <f t="shared" si="84"/>
        <v>100</v>
      </c>
      <c r="P403" s="15"/>
      <c r="Q403" s="15"/>
      <c r="R403" s="167"/>
      <c r="S403" s="15"/>
      <c r="T403" s="15"/>
      <c r="U403" s="4">
        <f t="shared" si="81"/>
        <v>30</v>
      </c>
    </row>
    <row r="404" spans="1:191" hidden="1">
      <c r="A404" s="52"/>
      <c r="B404" s="53"/>
      <c r="C404" s="56"/>
      <c r="D404" s="57"/>
      <c r="E404" s="16" t="s">
        <v>554</v>
      </c>
      <c r="F404" s="10">
        <v>4861</v>
      </c>
      <c r="G404" s="10"/>
      <c r="H404" s="10"/>
      <c r="I404" s="34">
        <v>1000</v>
      </c>
      <c r="J404" s="34">
        <v>1800</v>
      </c>
      <c r="K404" s="34">
        <v>2600</v>
      </c>
      <c r="L404" s="40">
        <v>3000</v>
      </c>
      <c r="M404" s="41">
        <f t="shared" si="82"/>
        <v>33.299999999999997</v>
      </c>
      <c r="N404" s="41">
        <f t="shared" si="83"/>
        <v>60</v>
      </c>
      <c r="O404" s="41">
        <f t="shared" si="84"/>
        <v>86.7</v>
      </c>
      <c r="P404" s="15"/>
      <c r="Q404" s="15"/>
      <c r="R404" s="167"/>
      <c r="S404" s="15"/>
      <c r="T404" s="15"/>
      <c r="U404" s="4">
        <f t="shared" si="81"/>
        <v>3000</v>
      </c>
    </row>
    <row r="405" spans="1:191" hidden="1">
      <c r="A405" s="52"/>
      <c r="B405" s="53"/>
      <c r="C405" s="56"/>
      <c r="D405" s="57"/>
      <c r="E405" s="16" t="s">
        <v>560</v>
      </c>
      <c r="F405" s="10">
        <v>5122</v>
      </c>
      <c r="G405" s="10"/>
      <c r="H405" s="10"/>
      <c r="I405" s="34"/>
      <c r="J405" s="34"/>
      <c r="K405" s="34">
        <v>800</v>
      </c>
      <c r="L405" s="40">
        <v>1500</v>
      </c>
      <c r="M405" s="41">
        <f t="shared" si="82"/>
        <v>0</v>
      </c>
      <c r="N405" s="41">
        <f t="shared" si="83"/>
        <v>0</v>
      </c>
      <c r="O405" s="41">
        <f t="shared" si="84"/>
        <v>53.3</v>
      </c>
      <c r="P405" s="15"/>
      <c r="Q405" s="15"/>
      <c r="R405" s="167"/>
      <c r="S405" s="15"/>
      <c r="T405" s="15"/>
      <c r="U405" s="4">
        <f t="shared" si="81"/>
        <v>1500</v>
      </c>
    </row>
    <row r="406" spans="1:191">
      <c r="A406" s="195"/>
      <c r="B406" s="196"/>
      <c r="C406" s="200"/>
      <c r="D406" s="201"/>
      <c r="E406" s="80" t="s">
        <v>572</v>
      </c>
      <c r="F406" s="123" t="s">
        <v>398</v>
      </c>
      <c r="G406" s="123"/>
      <c r="H406" s="10" t="s">
        <v>394</v>
      </c>
      <c r="I406" s="206">
        <f>SUM(I407:I427)</f>
        <v>37096.400000000001</v>
      </c>
      <c r="J406" s="206">
        <f>SUM(J407:J427)</f>
        <v>85856.7</v>
      </c>
      <c r="K406" s="206">
        <f>SUM(K407:K427)</f>
        <v>138728.5</v>
      </c>
      <c r="L406" s="207">
        <f>SUM(L407:L427)</f>
        <v>208053.4</v>
      </c>
      <c r="M406" s="59">
        <f t="shared" si="82"/>
        <v>17.8</v>
      </c>
      <c r="N406" s="59">
        <f t="shared" si="83"/>
        <v>41.3</v>
      </c>
      <c r="O406" s="59">
        <f t="shared" si="84"/>
        <v>66.7</v>
      </c>
      <c r="P406" s="15"/>
      <c r="Q406" s="15"/>
      <c r="R406" s="167"/>
      <c r="S406" s="15"/>
      <c r="T406" s="15"/>
      <c r="U406" s="4">
        <f t="shared" si="81"/>
        <v>208053.4</v>
      </c>
      <c r="W406" s="43" t="s">
        <v>394</v>
      </c>
      <c r="Z406" s="43">
        <v>1</v>
      </c>
      <c r="AA406" s="209"/>
      <c r="AB406" s="209"/>
      <c r="AC406" s="209"/>
      <c r="AD406" s="209"/>
      <c r="AE406" s="209"/>
      <c r="AF406" s="209"/>
      <c r="AG406" s="209"/>
      <c r="AH406" s="209"/>
      <c r="AI406" s="209"/>
      <c r="AJ406" s="209"/>
      <c r="AK406" s="209"/>
      <c r="AL406" s="209"/>
      <c r="AM406" s="209"/>
      <c r="AN406" s="209"/>
      <c r="AO406" s="209"/>
      <c r="AP406" s="209"/>
      <c r="AQ406" s="209"/>
      <c r="AR406" s="209"/>
      <c r="AS406" s="209"/>
      <c r="AT406" s="209"/>
      <c r="AU406" s="209"/>
      <c r="AV406" s="209"/>
      <c r="AW406" s="209"/>
      <c r="AX406" s="209"/>
      <c r="AY406" s="209"/>
      <c r="AZ406" s="209"/>
      <c r="BA406" s="209"/>
      <c r="BB406" s="209"/>
      <c r="BC406" s="209"/>
      <c r="BD406" s="209"/>
      <c r="BE406" s="209"/>
      <c r="BF406" s="209"/>
      <c r="BG406" s="209"/>
      <c r="BH406" s="209"/>
      <c r="BI406" s="209"/>
      <c r="BJ406" s="209"/>
      <c r="BK406" s="209"/>
      <c r="BL406" s="209"/>
      <c r="BM406" s="209"/>
      <c r="BN406" s="209"/>
      <c r="BO406" s="209"/>
      <c r="BP406" s="209"/>
      <c r="BQ406" s="209"/>
      <c r="BR406" s="209"/>
      <c r="BS406" s="209"/>
      <c r="BT406" s="209"/>
      <c r="BU406" s="209"/>
      <c r="BV406" s="209"/>
      <c r="BW406" s="209"/>
      <c r="BX406" s="209"/>
      <c r="BY406" s="209"/>
      <c r="BZ406" s="209"/>
      <c r="CA406" s="209"/>
      <c r="CB406" s="209"/>
      <c r="CC406" s="209"/>
      <c r="CD406" s="209"/>
      <c r="CE406" s="209"/>
      <c r="CF406" s="209"/>
      <c r="CG406" s="209"/>
      <c r="CH406" s="209"/>
      <c r="CI406" s="209"/>
      <c r="CJ406" s="209"/>
      <c r="CK406" s="209"/>
      <c r="CL406" s="209"/>
      <c r="CM406" s="209"/>
      <c r="CN406" s="209"/>
      <c r="CO406" s="209"/>
      <c r="CP406" s="209"/>
      <c r="CQ406" s="209"/>
      <c r="CR406" s="209"/>
      <c r="CS406" s="209"/>
      <c r="CT406" s="209"/>
      <c r="CU406" s="209"/>
      <c r="CV406" s="209"/>
      <c r="CW406" s="209"/>
      <c r="CX406" s="209"/>
      <c r="CY406" s="209"/>
      <c r="CZ406" s="209"/>
      <c r="DA406" s="209"/>
      <c r="DB406" s="209"/>
      <c r="DC406" s="209"/>
      <c r="DD406" s="209"/>
      <c r="DE406" s="209"/>
      <c r="DF406" s="209"/>
      <c r="DG406" s="209"/>
      <c r="DH406" s="209"/>
      <c r="DI406" s="209"/>
      <c r="DJ406" s="209"/>
      <c r="DK406" s="209"/>
      <c r="DL406" s="209"/>
      <c r="DM406" s="209"/>
      <c r="DN406" s="209"/>
      <c r="DO406" s="209"/>
      <c r="DP406" s="209"/>
      <c r="DQ406" s="209"/>
      <c r="DR406" s="209"/>
      <c r="DS406" s="209"/>
      <c r="DT406" s="209"/>
      <c r="DU406" s="209"/>
      <c r="DV406" s="209"/>
      <c r="DW406" s="209"/>
      <c r="DX406" s="209"/>
      <c r="DY406" s="209"/>
      <c r="DZ406" s="209"/>
      <c r="EA406" s="209"/>
      <c r="EB406" s="209"/>
      <c r="EC406" s="209"/>
      <c r="ED406" s="209"/>
      <c r="EE406" s="209"/>
      <c r="EF406" s="209"/>
      <c r="EG406" s="209"/>
      <c r="EH406" s="209"/>
      <c r="EI406" s="209"/>
      <c r="EJ406" s="209"/>
      <c r="EK406" s="209"/>
      <c r="EL406" s="209"/>
      <c r="EM406" s="209"/>
      <c r="EN406" s="209"/>
      <c r="EO406" s="209"/>
      <c r="EP406" s="209"/>
      <c r="EQ406" s="209"/>
      <c r="ER406" s="209"/>
      <c r="ES406" s="209"/>
      <c r="ET406" s="209"/>
      <c r="EU406" s="209"/>
      <c r="EV406" s="209"/>
      <c r="EW406" s="209"/>
      <c r="EX406" s="209"/>
      <c r="EY406" s="209"/>
      <c r="EZ406" s="209"/>
      <c r="FA406" s="209"/>
      <c r="FB406" s="209"/>
      <c r="FC406" s="209"/>
      <c r="FD406" s="209"/>
      <c r="FE406" s="209"/>
      <c r="FF406" s="209"/>
      <c r="FG406" s="209"/>
      <c r="FH406" s="209"/>
      <c r="FI406" s="209"/>
      <c r="FJ406" s="209"/>
      <c r="FK406" s="209"/>
      <c r="FL406" s="209"/>
      <c r="FM406" s="209"/>
      <c r="FN406" s="209"/>
      <c r="FO406" s="209"/>
      <c r="FP406" s="209"/>
      <c r="FQ406" s="209"/>
      <c r="FR406" s="209"/>
      <c r="FS406" s="209"/>
      <c r="FT406" s="209"/>
      <c r="FU406" s="209"/>
      <c r="FV406" s="209"/>
      <c r="FW406" s="209"/>
      <c r="FX406" s="209"/>
      <c r="FY406" s="209"/>
      <c r="FZ406" s="209"/>
      <c r="GA406" s="209"/>
      <c r="GB406" s="209"/>
      <c r="GC406" s="209"/>
      <c r="GD406" s="209"/>
      <c r="GE406" s="209"/>
      <c r="GF406" s="209"/>
      <c r="GG406" s="209"/>
      <c r="GH406" s="209"/>
      <c r="GI406" s="209"/>
    </row>
    <row r="407" spans="1:191" hidden="1">
      <c r="A407" s="52"/>
      <c r="B407" s="53"/>
      <c r="C407" s="56"/>
      <c r="D407" s="57"/>
      <c r="E407" s="16" t="s">
        <v>431</v>
      </c>
      <c r="F407" s="10">
        <v>4111</v>
      </c>
      <c r="G407" s="10"/>
      <c r="H407" s="10"/>
      <c r="I407" s="34">
        <v>27410</v>
      </c>
      <c r="J407" s="34">
        <v>68295</v>
      </c>
      <c r="K407" s="34">
        <v>109180</v>
      </c>
      <c r="L407" s="40">
        <v>163540.70000000001</v>
      </c>
      <c r="M407" s="41">
        <f t="shared" si="82"/>
        <v>16.8</v>
      </c>
      <c r="N407" s="41">
        <f t="shared" si="83"/>
        <v>41.8</v>
      </c>
      <c r="O407" s="41">
        <f t="shared" si="84"/>
        <v>66.8</v>
      </c>
      <c r="P407" s="15"/>
      <c r="Q407" s="15"/>
      <c r="R407" s="167"/>
      <c r="S407" s="15"/>
      <c r="T407" s="15"/>
      <c r="U407" s="4">
        <f t="shared" si="81"/>
        <v>163540.70000000001</v>
      </c>
    </row>
    <row r="408" spans="1:191" ht="27" hidden="1" customHeight="1">
      <c r="A408" s="52"/>
      <c r="B408" s="53"/>
      <c r="C408" s="56"/>
      <c r="D408" s="57"/>
      <c r="E408" s="16" t="s">
        <v>432</v>
      </c>
      <c r="F408" s="10">
        <v>4112</v>
      </c>
      <c r="G408" s="10"/>
      <c r="H408" s="10"/>
      <c r="I408" s="34">
        <v>500</v>
      </c>
      <c r="J408" s="34">
        <v>4500</v>
      </c>
      <c r="K408" s="34">
        <v>8500</v>
      </c>
      <c r="L408" s="40">
        <v>15952.4</v>
      </c>
      <c r="M408" s="41">
        <f t="shared" si="82"/>
        <v>3.1</v>
      </c>
      <c r="N408" s="41">
        <f t="shared" si="83"/>
        <v>28.2</v>
      </c>
      <c r="O408" s="41">
        <f t="shared" si="84"/>
        <v>53.3</v>
      </c>
      <c r="P408" s="15"/>
      <c r="Q408" s="15"/>
      <c r="R408" s="167"/>
      <c r="S408" s="15"/>
      <c r="T408" s="15"/>
      <c r="U408" s="4">
        <f t="shared" si="81"/>
        <v>15952.4</v>
      </c>
    </row>
    <row r="409" spans="1:191" ht="27" hidden="1" customHeight="1">
      <c r="A409" s="52"/>
      <c r="B409" s="53"/>
      <c r="C409" s="56"/>
      <c r="D409" s="57"/>
      <c r="E409" s="16" t="s">
        <v>433</v>
      </c>
      <c r="F409" s="10">
        <v>4113</v>
      </c>
      <c r="G409" s="10"/>
      <c r="H409" s="10"/>
      <c r="I409" s="34">
        <v>3340</v>
      </c>
      <c r="J409" s="34">
        <v>3340</v>
      </c>
      <c r="K409" s="34">
        <v>6679.5</v>
      </c>
      <c r="L409" s="40">
        <v>6679.5</v>
      </c>
      <c r="M409" s="41">
        <f t="shared" si="82"/>
        <v>50</v>
      </c>
      <c r="N409" s="41">
        <f t="shared" si="83"/>
        <v>50</v>
      </c>
      <c r="O409" s="41">
        <f t="shared" si="84"/>
        <v>100</v>
      </c>
      <c r="P409" s="15"/>
      <c r="Q409" s="15"/>
      <c r="R409" s="167"/>
      <c r="S409" s="15"/>
      <c r="T409" s="15"/>
      <c r="U409" s="4">
        <f t="shared" si="81"/>
        <v>6679.5</v>
      </c>
    </row>
    <row r="410" spans="1:191" hidden="1">
      <c r="A410" s="52"/>
      <c r="B410" s="53"/>
      <c r="C410" s="56"/>
      <c r="D410" s="57"/>
      <c r="E410" s="16" t="s">
        <v>437</v>
      </c>
      <c r="F410" s="10">
        <v>4212</v>
      </c>
      <c r="G410" s="10"/>
      <c r="H410" s="10"/>
      <c r="I410" s="34">
        <v>3750</v>
      </c>
      <c r="J410" s="34">
        <v>4850</v>
      </c>
      <c r="K410" s="34">
        <v>5300</v>
      </c>
      <c r="L410" s="40">
        <v>8930.4</v>
      </c>
      <c r="M410" s="41">
        <f t="shared" si="82"/>
        <v>42</v>
      </c>
      <c r="N410" s="41">
        <f t="shared" si="83"/>
        <v>54.3</v>
      </c>
      <c r="O410" s="41">
        <f t="shared" si="84"/>
        <v>59.3</v>
      </c>
      <c r="P410" s="15"/>
      <c r="Q410" s="15"/>
      <c r="R410" s="167"/>
      <c r="S410" s="15"/>
      <c r="T410" s="15"/>
      <c r="U410" s="4">
        <f t="shared" si="81"/>
        <v>8930.4</v>
      </c>
    </row>
    <row r="411" spans="1:191" hidden="1">
      <c r="A411" s="52"/>
      <c r="B411" s="53"/>
      <c r="C411" s="56"/>
      <c r="D411" s="57"/>
      <c r="E411" s="16" t="s">
        <v>438</v>
      </c>
      <c r="F411" s="10">
        <v>4213</v>
      </c>
      <c r="G411" s="10"/>
      <c r="H411" s="10"/>
      <c r="I411" s="34">
        <v>84</v>
      </c>
      <c r="J411" s="34">
        <v>187.7</v>
      </c>
      <c r="K411" s="34">
        <v>256</v>
      </c>
      <c r="L411" s="40">
        <v>375</v>
      </c>
      <c r="M411" s="41">
        <f t="shared" si="82"/>
        <v>22.4</v>
      </c>
      <c r="N411" s="41">
        <f t="shared" si="83"/>
        <v>50.1</v>
      </c>
      <c r="O411" s="41">
        <f t="shared" si="84"/>
        <v>68.3</v>
      </c>
      <c r="P411" s="15"/>
      <c r="Q411" s="15"/>
      <c r="R411" s="167"/>
      <c r="S411" s="15"/>
      <c r="T411" s="15"/>
      <c r="U411" s="4">
        <f t="shared" si="81"/>
        <v>375</v>
      </c>
    </row>
    <row r="412" spans="1:191" hidden="1">
      <c r="A412" s="52"/>
      <c r="B412" s="53"/>
      <c r="C412" s="56"/>
      <c r="D412" s="57"/>
      <c r="E412" s="16" t="s">
        <v>439</v>
      </c>
      <c r="F412" s="10">
        <v>4214</v>
      </c>
      <c r="G412" s="10"/>
      <c r="H412" s="10"/>
      <c r="I412" s="34">
        <v>257.39999999999998</v>
      </c>
      <c r="J412" s="34">
        <v>569</v>
      </c>
      <c r="K412" s="34">
        <v>888</v>
      </c>
      <c r="L412" s="40">
        <v>1260.3999999999999</v>
      </c>
      <c r="M412" s="41">
        <f t="shared" si="82"/>
        <v>20.399999999999999</v>
      </c>
      <c r="N412" s="41">
        <f t="shared" si="83"/>
        <v>45.1</v>
      </c>
      <c r="O412" s="41">
        <f t="shared" si="84"/>
        <v>70.5</v>
      </c>
      <c r="P412" s="15"/>
      <c r="Q412" s="15"/>
      <c r="R412" s="167"/>
      <c r="S412" s="15"/>
      <c r="T412" s="15"/>
      <c r="U412" s="4">
        <f t="shared" si="81"/>
        <v>1260.3999999999999</v>
      </c>
    </row>
    <row r="413" spans="1:191" hidden="1">
      <c r="A413" s="52"/>
      <c r="B413" s="53"/>
      <c r="C413" s="56"/>
      <c r="D413" s="57"/>
      <c r="E413" s="9" t="s">
        <v>440</v>
      </c>
      <c r="F413" s="10" t="s">
        <v>415</v>
      </c>
      <c r="G413" s="10"/>
      <c r="H413" s="10"/>
      <c r="I413" s="34">
        <v>105</v>
      </c>
      <c r="J413" s="34">
        <v>155</v>
      </c>
      <c r="K413" s="34">
        <v>155</v>
      </c>
      <c r="L413" s="40">
        <v>160</v>
      </c>
      <c r="M413" s="41">
        <f t="shared" si="82"/>
        <v>65.599999999999994</v>
      </c>
      <c r="N413" s="41">
        <f t="shared" si="83"/>
        <v>96.9</v>
      </c>
      <c r="O413" s="41">
        <f t="shared" si="84"/>
        <v>96.9</v>
      </c>
      <c r="P413" s="15"/>
      <c r="Q413" s="15"/>
      <c r="R413" s="167"/>
      <c r="S413" s="15"/>
      <c r="T413" s="15"/>
      <c r="U413" s="4"/>
    </row>
    <row r="414" spans="1:191" hidden="1">
      <c r="A414" s="52"/>
      <c r="B414" s="53"/>
      <c r="C414" s="56"/>
      <c r="D414" s="57"/>
      <c r="E414" s="16" t="s">
        <v>443</v>
      </c>
      <c r="F414" s="10">
        <v>4221</v>
      </c>
      <c r="G414" s="10"/>
      <c r="H414" s="10"/>
      <c r="I414" s="34"/>
      <c r="J414" s="34"/>
      <c r="K414" s="34"/>
      <c r="L414" s="40"/>
      <c r="M414" s="41" t="e">
        <f t="shared" si="82"/>
        <v>#DIV/0!</v>
      </c>
      <c r="N414" s="41" t="e">
        <f t="shared" si="83"/>
        <v>#DIV/0!</v>
      </c>
      <c r="O414" s="41" t="e">
        <f t="shared" si="84"/>
        <v>#DIV/0!</v>
      </c>
      <c r="P414" s="15"/>
      <c r="Q414" s="15"/>
      <c r="R414" s="167"/>
      <c r="S414" s="15"/>
      <c r="T414" s="15"/>
      <c r="U414" s="4">
        <f>SUM(L414-T414)</f>
        <v>0</v>
      </c>
    </row>
    <row r="415" spans="1:191" hidden="1">
      <c r="A415" s="52"/>
      <c r="B415" s="53"/>
      <c r="C415" s="56"/>
      <c r="D415" s="57"/>
      <c r="E415" s="16" t="s">
        <v>456</v>
      </c>
      <c r="F415" s="10">
        <v>4231</v>
      </c>
      <c r="G415" s="10"/>
      <c r="H415" s="10"/>
      <c r="I415" s="34"/>
      <c r="J415" s="34"/>
      <c r="K415" s="34"/>
      <c r="L415" s="40">
        <v>120</v>
      </c>
      <c r="M415" s="41">
        <f t="shared" si="82"/>
        <v>0</v>
      </c>
      <c r="N415" s="41">
        <f t="shared" si="83"/>
        <v>0</v>
      </c>
      <c r="O415" s="41">
        <f t="shared" si="84"/>
        <v>0</v>
      </c>
      <c r="P415" s="15"/>
      <c r="Q415" s="15"/>
      <c r="R415" s="167"/>
      <c r="S415" s="15"/>
      <c r="T415" s="15"/>
      <c r="U415" s="4"/>
    </row>
    <row r="416" spans="1:191" hidden="1">
      <c r="A416" s="52"/>
      <c r="B416" s="53"/>
      <c r="C416" s="56"/>
      <c r="D416" s="57"/>
      <c r="E416" s="16" t="s">
        <v>457</v>
      </c>
      <c r="F416" s="10" t="s">
        <v>404</v>
      </c>
      <c r="G416" s="10"/>
      <c r="H416" s="10"/>
      <c r="I416" s="34"/>
      <c r="J416" s="34"/>
      <c r="K416" s="34">
        <v>105</v>
      </c>
      <c r="L416" s="40">
        <v>105</v>
      </c>
      <c r="M416" s="41">
        <f t="shared" si="82"/>
        <v>0</v>
      </c>
      <c r="N416" s="41">
        <f t="shared" si="83"/>
        <v>0</v>
      </c>
      <c r="O416" s="41">
        <f t="shared" si="84"/>
        <v>100</v>
      </c>
      <c r="P416" s="15"/>
      <c r="Q416" s="15"/>
      <c r="R416" s="167"/>
      <c r="S416" s="15"/>
      <c r="T416" s="15"/>
      <c r="U416" s="4"/>
    </row>
    <row r="417" spans="1:191" ht="17.25" hidden="1" customHeight="1">
      <c r="A417" s="52"/>
      <c r="B417" s="53"/>
      <c r="C417" s="56"/>
      <c r="D417" s="57"/>
      <c r="E417" s="16" t="s">
        <v>459</v>
      </c>
      <c r="F417" s="10">
        <v>4234</v>
      </c>
      <c r="G417" s="10"/>
      <c r="H417" s="10"/>
      <c r="I417" s="34"/>
      <c r="J417" s="34"/>
      <c r="K417" s="34"/>
      <c r="L417" s="40">
        <v>185</v>
      </c>
      <c r="M417" s="41">
        <f t="shared" si="82"/>
        <v>0</v>
      </c>
      <c r="N417" s="41">
        <f t="shared" si="83"/>
        <v>0</v>
      </c>
      <c r="O417" s="41">
        <f t="shared" si="84"/>
        <v>0</v>
      </c>
      <c r="P417" s="15"/>
      <c r="Q417" s="15"/>
      <c r="R417" s="167"/>
      <c r="S417" s="15"/>
      <c r="T417" s="15"/>
      <c r="U417" s="4"/>
    </row>
    <row r="418" spans="1:191" hidden="1">
      <c r="A418" s="52"/>
      <c r="B418" s="53"/>
      <c r="C418" s="56"/>
      <c r="D418" s="57"/>
      <c r="E418" s="16" t="s">
        <v>512</v>
      </c>
      <c r="F418" s="10">
        <v>4237</v>
      </c>
      <c r="G418" s="10"/>
      <c r="H418" s="10"/>
      <c r="I418" s="34">
        <v>300</v>
      </c>
      <c r="J418" s="34">
        <v>700</v>
      </c>
      <c r="K418" s="34">
        <v>1100</v>
      </c>
      <c r="L418" s="40">
        <v>1500</v>
      </c>
      <c r="M418" s="41">
        <f t="shared" si="82"/>
        <v>20</v>
      </c>
      <c r="N418" s="41">
        <f t="shared" si="83"/>
        <v>46.7</v>
      </c>
      <c r="O418" s="41">
        <f t="shared" si="84"/>
        <v>73.3</v>
      </c>
      <c r="P418" s="15"/>
      <c r="Q418" s="15"/>
      <c r="R418" s="167"/>
      <c r="S418" s="15"/>
      <c r="T418" s="15"/>
      <c r="U418" s="4">
        <f>SUM(L418-T418)</f>
        <v>1500</v>
      </c>
    </row>
    <row r="419" spans="1:191" ht="17.25" hidden="1" customHeight="1">
      <c r="A419" s="52"/>
      <c r="B419" s="53"/>
      <c r="C419" s="56"/>
      <c r="D419" s="57"/>
      <c r="E419" s="16" t="s">
        <v>514</v>
      </c>
      <c r="F419" s="10">
        <v>4241</v>
      </c>
      <c r="G419" s="10"/>
      <c r="H419" s="10"/>
      <c r="I419" s="34"/>
      <c r="J419" s="34"/>
      <c r="K419" s="34"/>
      <c r="L419" s="40">
        <v>50</v>
      </c>
      <c r="M419" s="41">
        <f t="shared" si="82"/>
        <v>0</v>
      </c>
      <c r="N419" s="41">
        <f t="shared" si="83"/>
        <v>0</v>
      </c>
      <c r="O419" s="41">
        <f t="shared" si="84"/>
        <v>0</v>
      </c>
      <c r="P419" s="15"/>
      <c r="Q419" s="15"/>
      <c r="R419" s="167"/>
      <c r="S419" s="15"/>
      <c r="T419" s="15"/>
      <c r="U419" s="4"/>
    </row>
    <row r="420" spans="1:191" ht="18" hidden="1" customHeight="1">
      <c r="A420" s="52"/>
      <c r="B420" s="53"/>
      <c r="C420" s="56"/>
      <c r="D420" s="57"/>
      <c r="E420" s="16" t="s">
        <v>515</v>
      </c>
      <c r="F420" s="10">
        <v>4251</v>
      </c>
      <c r="G420" s="10"/>
      <c r="H420" s="10"/>
      <c r="I420" s="34"/>
      <c r="J420" s="34"/>
      <c r="K420" s="34">
        <v>500</v>
      </c>
      <c r="L420" s="40">
        <v>1000</v>
      </c>
      <c r="M420" s="41">
        <f t="shared" si="82"/>
        <v>0</v>
      </c>
      <c r="N420" s="41">
        <f t="shared" si="83"/>
        <v>0</v>
      </c>
      <c r="O420" s="41">
        <f t="shared" si="84"/>
        <v>50</v>
      </c>
      <c r="P420" s="15"/>
      <c r="Q420" s="15"/>
      <c r="R420" s="167"/>
      <c r="S420" s="15"/>
      <c r="T420" s="15"/>
      <c r="U420" s="4">
        <f t="shared" ref="U420:U431" si="85">SUM(L420-T420)</f>
        <v>1000</v>
      </c>
    </row>
    <row r="421" spans="1:191" ht="27" hidden="1" customHeight="1">
      <c r="A421" s="52"/>
      <c r="B421" s="53"/>
      <c r="C421" s="56"/>
      <c r="D421" s="57"/>
      <c r="E421" s="16" t="s">
        <v>516</v>
      </c>
      <c r="F421" s="10">
        <v>4252</v>
      </c>
      <c r="G421" s="10"/>
      <c r="H421" s="10"/>
      <c r="I421" s="34">
        <v>0</v>
      </c>
      <c r="J421" s="34">
        <v>100</v>
      </c>
      <c r="K421" s="34">
        <v>100</v>
      </c>
      <c r="L421" s="40">
        <v>200</v>
      </c>
      <c r="M421" s="41">
        <f t="shared" si="82"/>
        <v>0</v>
      </c>
      <c r="N421" s="41">
        <f t="shared" si="83"/>
        <v>50</v>
      </c>
      <c r="O421" s="41">
        <f t="shared" si="84"/>
        <v>50</v>
      </c>
      <c r="P421" s="15"/>
      <c r="Q421" s="15"/>
      <c r="R421" s="167"/>
      <c r="S421" s="15"/>
      <c r="T421" s="15"/>
      <c r="U421" s="4">
        <f t="shared" si="85"/>
        <v>200</v>
      </c>
    </row>
    <row r="422" spans="1:191" ht="17.25" hidden="1" customHeight="1">
      <c r="A422" s="52"/>
      <c r="B422" s="53"/>
      <c r="C422" s="56"/>
      <c r="D422" s="57"/>
      <c r="E422" s="16" t="s">
        <v>517</v>
      </c>
      <c r="F422" s="10">
        <v>4261</v>
      </c>
      <c r="G422" s="10"/>
      <c r="H422" s="10"/>
      <c r="I422" s="34">
        <v>150</v>
      </c>
      <c r="J422" s="34">
        <v>320</v>
      </c>
      <c r="K422" s="34">
        <v>485</v>
      </c>
      <c r="L422" s="40">
        <v>665</v>
      </c>
      <c r="M422" s="41">
        <f t="shared" si="82"/>
        <v>22.6</v>
      </c>
      <c r="N422" s="41">
        <f t="shared" si="83"/>
        <v>48.1</v>
      </c>
      <c r="O422" s="41">
        <f t="shared" si="84"/>
        <v>72.900000000000006</v>
      </c>
      <c r="P422" s="15"/>
      <c r="Q422" s="15"/>
      <c r="R422" s="167"/>
      <c r="S422" s="15"/>
      <c r="T422" s="15"/>
      <c r="U422" s="4">
        <f t="shared" si="85"/>
        <v>665</v>
      </c>
    </row>
    <row r="423" spans="1:191" hidden="1">
      <c r="A423" s="52"/>
      <c r="B423" s="53"/>
      <c r="C423" s="56"/>
      <c r="D423" s="57"/>
      <c r="E423" s="16" t="s">
        <v>519</v>
      </c>
      <c r="F423" s="10">
        <v>4264</v>
      </c>
      <c r="G423" s="10"/>
      <c r="H423" s="10"/>
      <c r="I423" s="34">
        <v>670</v>
      </c>
      <c r="J423" s="34">
        <v>1840</v>
      </c>
      <c r="K423" s="34">
        <v>2710</v>
      </c>
      <c r="L423" s="40">
        <v>3640</v>
      </c>
      <c r="M423" s="41">
        <f t="shared" si="82"/>
        <v>18.399999999999999</v>
      </c>
      <c r="N423" s="41">
        <f t="shared" si="83"/>
        <v>50.5</v>
      </c>
      <c r="O423" s="41">
        <f t="shared" si="84"/>
        <v>74.5</v>
      </c>
      <c r="P423" s="15"/>
      <c r="Q423" s="15"/>
      <c r="R423" s="167"/>
      <c r="S423" s="15"/>
      <c r="T423" s="15"/>
      <c r="U423" s="4">
        <f t="shared" si="85"/>
        <v>3640</v>
      </c>
    </row>
    <row r="424" spans="1:191" ht="17.25" hidden="1" customHeight="1">
      <c r="A424" s="52"/>
      <c r="B424" s="53"/>
      <c r="C424" s="56"/>
      <c r="D424" s="57"/>
      <c r="E424" s="16" t="s">
        <v>521</v>
      </c>
      <c r="F424" s="10">
        <v>4267</v>
      </c>
      <c r="G424" s="10"/>
      <c r="H424" s="10"/>
      <c r="I424" s="34">
        <v>30</v>
      </c>
      <c r="J424" s="34">
        <v>50</v>
      </c>
      <c r="K424" s="34">
        <v>70</v>
      </c>
      <c r="L424" s="40">
        <v>90</v>
      </c>
      <c r="M424" s="41">
        <f t="shared" si="82"/>
        <v>33.299999999999997</v>
      </c>
      <c r="N424" s="41">
        <f t="shared" si="83"/>
        <v>55.6</v>
      </c>
      <c r="O424" s="41">
        <f t="shared" si="84"/>
        <v>77.8</v>
      </c>
      <c r="P424" s="15"/>
      <c r="Q424" s="15"/>
      <c r="R424" s="167"/>
      <c r="S424" s="15"/>
      <c r="T424" s="15"/>
      <c r="U424" s="4">
        <f t="shared" si="85"/>
        <v>90</v>
      </c>
    </row>
    <row r="425" spans="1:191" hidden="1">
      <c r="A425" s="52"/>
      <c r="B425" s="53"/>
      <c r="C425" s="56"/>
      <c r="D425" s="57"/>
      <c r="E425" s="16" t="s">
        <v>553</v>
      </c>
      <c r="F425" s="10">
        <v>4823</v>
      </c>
      <c r="G425" s="10"/>
      <c r="H425" s="10"/>
      <c r="I425" s="34"/>
      <c r="J425" s="34">
        <v>50</v>
      </c>
      <c r="K425" s="34">
        <v>100</v>
      </c>
      <c r="L425" s="40">
        <v>100</v>
      </c>
      <c r="M425" s="41">
        <f t="shared" si="82"/>
        <v>0</v>
      </c>
      <c r="N425" s="41">
        <f t="shared" si="83"/>
        <v>50</v>
      </c>
      <c r="O425" s="41">
        <f t="shared" si="84"/>
        <v>100</v>
      </c>
      <c r="P425" s="15"/>
      <c r="Q425" s="15"/>
      <c r="R425" s="167"/>
      <c r="S425" s="15"/>
      <c r="T425" s="15"/>
      <c r="U425" s="4">
        <f t="shared" si="85"/>
        <v>100</v>
      </c>
    </row>
    <row r="426" spans="1:191" hidden="1">
      <c r="A426" s="52"/>
      <c r="B426" s="53"/>
      <c r="C426" s="56"/>
      <c r="D426" s="57"/>
      <c r="E426" s="16" t="s">
        <v>554</v>
      </c>
      <c r="F426" s="10">
        <v>4861</v>
      </c>
      <c r="G426" s="10"/>
      <c r="H426" s="10"/>
      <c r="I426" s="34">
        <v>500</v>
      </c>
      <c r="J426" s="34">
        <v>900</v>
      </c>
      <c r="K426" s="34">
        <v>1600</v>
      </c>
      <c r="L426" s="40">
        <v>2500</v>
      </c>
      <c r="M426" s="41">
        <f t="shared" si="82"/>
        <v>20</v>
      </c>
      <c r="N426" s="41">
        <f t="shared" si="83"/>
        <v>36</v>
      </c>
      <c r="O426" s="41">
        <f t="shared" si="84"/>
        <v>64</v>
      </c>
      <c r="P426" s="15"/>
      <c r="Q426" s="15"/>
      <c r="R426" s="167"/>
      <c r="S426" s="15"/>
      <c r="T426" s="15"/>
      <c r="U426" s="4">
        <f t="shared" si="85"/>
        <v>2500</v>
      </c>
    </row>
    <row r="427" spans="1:191" hidden="1">
      <c r="A427" s="52"/>
      <c r="B427" s="53"/>
      <c r="C427" s="56"/>
      <c r="D427" s="57"/>
      <c r="E427" s="16" t="s">
        <v>560</v>
      </c>
      <c r="F427" s="10">
        <v>5122</v>
      </c>
      <c r="G427" s="10"/>
      <c r="H427" s="10"/>
      <c r="I427" s="34"/>
      <c r="J427" s="34"/>
      <c r="K427" s="34">
        <v>1000</v>
      </c>
      <c r="L427" s="40">
        <v>1000</v>
      </c>
      <c r="M427" s="41">
        <f t="shared" si="82"/>
        <v>0</v>
      </c>
      <c r="N427" s="41">
        <f t="shared" si="83"/>
        <v>0</v>
      </c>
      <c r="O427" s="41">
        <f t="shared" si="84"/>
        <v>100</v>
      </c>
      <c r="P427" s="15"/>
      <c r="Q427" s="15"/>
      <c r="R427" s="167"/>
      <c r="S427" s="15"/>
      <c r="T427" s="15"/>
      <c r="U427" s="4">
        <f t="shared" si="85"/>
        <v>1000</v>
      </c>
    </row>
    <row r="428" spans="1:191">
      <c r="A428" s="195"/>
      <c r="B428" s="196"/>
      <c r="C428" s="200"/>
      <c r="D428" s="201"/>
      <c r="E428" s="80" t="s">
        <v>573</v>
      </c>
      <c r="F428" s="123" t="s">
        <v>398</v>
      </c>
      <c r="G428" s="123"/>
      <c r="H428" s="10" t="s">
        <v>394</v>
      </c>
      <c r="I428" s="206">
        <f>SUM(I429:I447)</f>
        <v>15965</v>
      </c>
      <c r="J428" s="206">
        <f>SUM(J429:J447)</f>
        <v>40010</v>
      </c>
      <c r="K428" s="206">
        <f>SUM(K429:K447)</f>
        <v>64496.4</v>
      </c>
      <c r="L428" s="207">
        <f>SUM(L429:L447)</f>
        <v>94172.7</v>
      </c>
      <c r="M428" s="59">
        <f>ROUND(I428/L428*100,1)</f>
        <v>17</v>
      </c>
      <c r="N428" s="59">
        <f t="shared" si="83"/>
        <v>42.5</v>
      </c>
      <c r="O428" s="59">
        <f t="shared" si="84"/>
        <v>68.5</v>
      </c>
      <c r="P428" s="15"/>
      <c r="Q428" s="15"/>
      <c r="R428" s="167"/>
      <c r="S428" s="15"/>
      <c r="T428" s="15"/>
      <c r="U428" s="4">
        <f t="shared" si="85"/>
        <v>94172.7</v>
      </c>
      <c r="W428" s="43" t="s">
        <v>394</v>
      </c>
      <c r="Z428" s="43">
        <v>1</v>
      </c>
      <c r="AA428" s="209"/>
      <c r="AB428" s="209"/>
      <c r="AC428" s="209"/>
      <c r="AD428" s="209"/>
      <c r="AE428" s="209"/>
      <c r="AF428" s="209"/>
      <c r="AG428" s="209"/>
      <c r="AH428" s="209"/>
      <c r="AI428" s="209"/>
      <c r="AJ428" s="209"/>
      <c r="AK428" s="209"/>
      <c r="AL428" s="209"/>
      <c r="AM428" s="209"/>
      <c r="AN428" s="209"/>
      <c r="AO428" s="209"/>
      <c r="AP428" s="209"/>
      <c r="AQ428" s="209"/>
      <c r="AR428" s="209"/>
      <c r="AS428" s="209"/>
      <c r="AT428" s="209"/>
      <c r="AU428" s="209"/>
      <c r="AV428" s="209"/>
      <c r="AW428" s="209"/>
      <c r="AX428" s="209"/>
      <c r="AY428" s="209"/>
      <c r="AZ428" s="209"/>
      <c r="BA428" s="209"/>
      <c r="BB428" s="209"/>
      <c r="BC428" s="209"/>
      <c r="BD428" s="209"/>
      <c r="BE428" s="209"/>
      <c r="BF428" s="209"/>
      <c r="BG428" s="209"/>
      <c r="BH428" s="209"/>
      <c r="BI428" s="209"/>
      <c r="BJ428" s="209"/>
      <c r="BK428" s="209"/>
      <c r="BL428" s="209"/>
      <c r="BM428" s="209"/>
      <c r="BN428" s="209"/>
      <c r="BO428" s="209"/>
      <c r="BP428" s="209"/>
      <c r="BQ428" s="209"/>
      <c r="BR428" s="209"/>
      <c r="BS428" s="209"/>
      <c r="BT428" s="209"/>
      <c r="BU428" s="209"/>
      <c r="BV428" s="209"/>
      <c r="BW428" s="209"/>
      <c r="BX428" s="209"/>
      <c r="BY428" s="209"/>
      <c r="BZ428" s="209"/>
      <c r="CA428" s="209"/>
      <c r="CB428" s="209"/>
      <c r="CC428" s="209"/>
      <c r="CD428" s="209"/>
      <c r="CE428" s="209"/>
      <c r="CF428" s="209"/>
      <c r="CG428" s="209"/>
      <c r="CH428" s="209"/>
      <c r="CI428" s="209"/>
      <c r="CJ428" s="209"/>
      <c r="CK428" s="209"/>
      <c r="CL428" s="209"/>
      <c r="CM428" s="209"/>
      <c r="CN428" s="209"/>
      <c r="CO428" s="209"/>
      <c r="CP428" s="209"/>
      <c r="CQ428" s="209"/>
      <c r="CR428" s="209"/>
      <c r="CS428" s="209"/>
      <c r="CT428" s="209"/>
      <c r="CU428" s="209"/>
      <c r="CV428" s="209"/>
      <c r="CW428" s="209"/>
      <c r="CX428" s="209"/>
      <c r="CY428" s="209"/>
      <c r="CZ428" s="209"/>
      <c r="DA428" s="209"/>
      <c r="DB428" s="209"/>
      <c r="DC428" s="209"/>
      <c r="DD428" s="209"/>
      <c r="DE428" s="209"/>
      <c r="DF428" s="209"/>
      <c r="DG428" s="209"/>
      <c r="DH428" s="209"/>
      <c r="DI428" s="209"/>
      <c r="DJ428" s="209"/>
      <c r="DK428" s="209"/>
      <c r="DL428" s="209"/>
      <c r="DM428" s="209"/>
      <c r="DN428" s="209"/>
      <c r="DO428" s="209"/>
      <c r="DP428" s="209"/>
      <c r="DQ428" s="209"/>
      <c r="DR428" s="209"/>
      <c r="DS428" s="209"/>
      <c r="DT428" s="209"/>
      <c r="DU428" s="209"/>
      <c r="DV428" s="209"/>
      <c r="DW428" s="209"/>
      <c r="DX428" s="209"/>
      <c r="DY428" s="209"/>
      <c r="DZ428" s="209"/>
      <c r="EA428" s="209"/>
      <c r="EB428" s="209"/>
      <c r="EC428" s="209"/>
      <c r="ED428" s="209"/>
      <c r="EE428" s="209"/>
      <c r="EF428" s="209"/>
      <c r="EG428" s="209"/>
      <c r="EH428" s="209"/>
      <c r="EI428" s="209"/>
      <c r="EJ428" s="209"/>
      <c r="EK428" s="209"/>
      <c r="EL428" s="209"/>
      <c r="EM428" s="209"/>
      <c r="EN428" s="209"/>
      <c r="EO428" s="209"/>
      <c r="EP428" s="209"/>
      <c r="EQ428" s="209"/>
      <c r="ER428" s="209"/>
      <c r="ES428" s="209"/>
      <c r="ET428" s="209"/>
      <c r="EU428" s="209"/>
      <c r="EV428" s="209"/>
      <c r="EW428" s="209"/>
      <c r="EX428" s="209"/>
      <c r="EY428" s="209"/>
      <c r="EZ428" s="209"/>
      <c r="FA428" s="209"/>
      <c r="FB428" s="209"/>
      <c r="FC428" s="209"/>
      <c r="FD428" s="209"/>
      <c r="FE428" s="209"/>
      <c r="FF428" s="209"/>
      <c r="FG428" s="209"/>
      <c r="FH428" s="209"/>
      <c r="FI428" s="209"/>
      <c r="FJ428" s="209"/>
      <c r="FK428" s="209"/>
      <c r="FL428" s="209"/>
      <c r="FM428" s="209"/>
      <c r="FN428" s="209"/>
      <c r="FO428" s="209"/>
      <c r="FP428" s="209"/>
      <c r="FQ428" s="209"/>
      <c r="FR428" s="209"/>
      <c r="FS428" s="209"/>
      <c r="FT428" s="209"/>
      <c r="FU428" s="209"/>
      <c r="FV428" s="209"/>
      <c r="FW428" s="209"/>
      <c r="FX428" s="209"/>
      <c r="FY428" s="209"/>
      <c r="FZ428" s="209"/>
      <c r="GA428" s="209"/>
      <c r="GB428" s="209"/>
      <c r="GC428" s="209"/>
      <c r="GD428" s="209"/>
      <c r="GE428" s="209"/>
      <c r="GF428" s="209"/>
      <c r="GG428" s="209"/>
      <c r="GH428" s="209"/>
      <c r="GI428" s="209"/>
    </row>
    <row r="429" spans="1:191" ht="17.25" hidden="1" customHeight="1">
      <c r="A429" s="52"/>
      <c r="B429" s="53"/>
      <c r="C429" s="56"/>
      <c r="D429" s="57"/>
      <c r="E429" s="16" t="s">
        <v>431</v>
      </c>
      <c r="F429" s="10">
        <v>4111</v>
      </c>
      <c r="G429" s="10"/>
      <c r="H429" s="10"/>
      <c r="I429" s="34">
        <v>12200</v>
      </c>
      <c r="J429" s="34">
        <v>32000</v>
      </c>
      <c r="K429" s="34">
        <v>50000</v>
      </c>
      <c r="L429" s="40">
        <v>72975</v>
      </c>
      <c r="M429" s="41">
        <f t="shared" si="82"/>
        <v>16.7</v>
      </c>
      <c r="N429" s="41">
        <f t="shared" si="83"/>
        <v>43.9</v>
      </c>
      <c r="O429" s="41">
        <f t="shared" si="84"/>
        <v>68.5</v>
      </c>
      <c r="P429" s="15"/>
      <c r="Q429" s="15"/>
      <c r="R429" s="167"/>
      <c r="S429" s="15"/>
      <c r="T429" s="15"/>
      <c r="U429" s="4">
        <f t="shared" si="85"/>
        <v>72975</v>
      </c>
    </row>
    <row r="430" spans="1:191" ht="30" hidden="1" customHeight="1">
      <c r="A430" s="52"/>
      <c r="B430" s="53"/>
      <c r="C430" s="56"/>
      <c r="D430" s="57"/>
      <c r="E430" s="16" t="s">
        <v>432</v>
      </c>
      <c r="F430" s="10">
        <v>4112</v>
      </c>
      <c r="G430" s="10"/>
      <c r="H430" s="10"/>
      <c r="I430" s="34">
        <v>300</v>
      </c>
      <c r="J430" s="34">
        <v>2000</v>
      </c>
      <c r="K430" s="34">
        <v>3700</v>
      </c>
      <c r="L430" s="40">
        <v>6754</v>
      </c>
      <c r="M430" s="41">
        <f t="shared" ref="M430:M443" si="86">ROUND(I430/L430*100,1)</f>
        <v>4.4000000000000004</v>
      </c>
      <c r="N430" s="41">
        <f t="shared" ref="N430:N443" si="87">ROUND(J430/L430*100,1)</f>
        <v>29.6</v>
      </c>
      <c r="O430" s="41">
        <f t="shared" ref="O430:O443" si="88">ROUND(K430/L430*100,1)</f>
        <v>54.8</v>
      </c>
      <c r="P430" s="15"/>
      <c r="Q430" s="15"/>
      <c r="R430" s="167"/>
      <c r="S430" s="15"/>
      <c r="T430" s="15"/>
      <c r="U430" s="4">
        <f t="shared" si="85"/>
        <v>6754</v>
      </c>
    </row>
    <row r="431" spans="1:191" ht="30" hidden="1" customHeight="1">
      <c r="A431" s="52"/>
      <c r="B431" s="53"/>
      <c r="C431" s="56"/>
      <c r="D431" s="57"/>
      <c r="E431" s="16" t="s">
        <v>433</v>
      </c>
      <c r="F431" s="10">
        <v>4113</v>
      </c>
      <c r="G431" s="10"/>
      <c r="H431" s="10"/>
      <c r="I431" s="34">
        <v>1700</v>
      </c>
      <c r="J431" s="34">
        <v>1700</v>
      </c>
      <c r="K431" s="34">
        <v>3376.4</v>
      </c>
      <c r="L431" s="40">
        <v>3376.4</v>
      </c>
      <c r="M431" s="41">
        <f t="shared" si="86"/>
        <v>50.3</v>
      </c>
      <c r="N431" s="41">
        <f t="shared" si="87"/>
        <v>50.3</v>
      </c>
      <c r="O431" s="41">
        <f t="shared" si="88"/>
        <v>100</v>
      </c>
      <c r="P431" s="15"/>
      <c r="Q431" s="15"/>
      <c r="R431" s="167"/>
      <c r="S431" s="15"/>
      <c r="T431" s="15"/>
      <c r="U431" s="4">
        <f t="shared" si="85"/>
        <v>3376.4</v>
      </c>
    </row>
    <row r="432" spans="1:191" ht="21.75" hidden="1" customHeight="1">
      <c r="A432" s="52"/>
      <c r="B432" s="53"/>
      <c r="C432" s="56"/>
      <c r="D432" s="57"/>
      <c r="E432" s="16" t="s">
        <v>437</v>
      </c>
      <c r="F432" s="10" t="s">
        <v>469</v>
      </c>
      <c r="G432" s="10"/>
      <c r="H432" s="10"/>
      <c r="I432" s="34"/>
      <c r="J432" s="34"/>
      <c r="K432" s="34"/>
      <c r="L432" s="40"/>
      <c r="M432" s="41" t="e">
        <f t="shared" si="86"/>
        <v>#DIV/0!</v>
      </c>
      <c r="N432" s="41" t="e">
        <f t="shared" si="87"/>
        <v>#DIV/0!</v>
      </c>
      <c r="O432" s="41" t="e">
        <f t="shared" si="88"/>
        <v>#DIV/0!</v>
      </c>
      <c r="P432" s="15"/>
      <c r="Q432" s="15"/>
      <c r="R432" s="167"/>
      <c r="S432" s="15"/>
      <c r="T432" s="15"/>
      <c r="U432" s="4"/>
    </row>
    <row r="433" spans="1:191" ht="21.75" hidden="1" customHeight="1">
      <c r="A433" s="52"/>
      <c r="B433" s="53"/>
      <c r="C433" s="56"/>
      <c r="D433" s="57"/>
      <c r="E433" s="16" t="s">
        <v>438</v>
      </c>
      <c r="F433" s="10" t="s">
        <v>470</v>
      </c>
      <c r="G433" s="10"/>
      <c r="H433" s="10"/>
      <c r="I433" s="34">
        <v>15</v>
      </c>
      <c r="J433" s="34">
        <v>40</v>
      </c>
      <c r="K433" s="34">
        <v>65</v>
      </c>
      <c r="L433" s="40">
        <v>110.30000000000001</v>
      </c>
      <c r="M433" s="41">
        <f t="shared" si="86"/>
        <v>13.6</v>
      </c>
      <c r="N433" s="41">
        <f t="shared" si="87"/>
        <v>36.299999999999997</v>
      </c>
      <c r="O433" s="41">
        <f t="shared" si="88"/>
        <v>58.9</v>
      </c>
      <c r="P433" s="15"/>
      <c r="Q433" s="15"/>
      <c r="R433" s="167"/>
      <c r="S433" s="15"/>
      <c r="T433" s="15"/>
      <c r="U433" s="4"/>
    </row>
    <row r="434" spans="1:191" ht="21.75" hidden="1" customHeight="1">
      <c r="A434" s="52"/>
      <c r="B434" s="53"/>
      <c r="C434" s="56"/>
      <c r="D434" s="57"/>
      <c r="E434" s="16" t="s">
        <v>439</v>
      </c>
      <c r="F434" s="10" t="s">
        <v>396</v>
      </c>
      <c r="G434" s="10"/>
      <c r="H434" s="10"/>
      <c r="I434" s="34">
        <v>50</v>
      </c>
      <c r="J434" s="34">
        <v>150</v>
      </c>
      <c r="K434" s="34">
        <v>300</v>
      </c>
      <c r="L434" s="40">
        <v>522</v>
      </c>
      <c r="M434" s="41">
        <f t="shared" si="86"/>
        <v>9.6</v>
      </c>
      <c r="N434" s="41">
        <f t="shared" si="87"/>
        <v>28.7</v>
      </c>
      <c r="O434" s="41">
        <f t="shared" si="88"/>
        <v>57.5</v>
      </c>
      <c r="P434" s="15"/>
      <c r="Q434" s="15"/>
      <c r="R434" s="167"/>
      <c r="S434" s="15"/>
      <c r="T434" s="15"/>
      <c r="U434" s="4"/>
    </row>
    <row r="435" spans="1:191" hidden="1">
      <c r="A435" s="52"/>
      <c r="B435" s="53"/>
      <c r="C435" s="56"/>
      <c r="D435" s="57"/>
      <c r="E435" s="16" t="s">
        <v>440</v>
      </c>
      <c r="F435" s="10" t="s">
        <v>415</v>
      </c>
      <c r="G435" s="10"/>
      <c r="H435" s="10"/>
      <c r="I435" s="34"/>
      <c r="J435" s="34"/>
      <c r="K435" s="34">
        <v>40</v>
      </c>
      <c r="L435" s="40">
        <v>40</v>
      </c>
      <c r="M435" s="41">
        <f>ROUND(I435/L435*100,1)</f>
        <v>0</v>
      </c>
      <c r="N435" s="41">
        <f>ROUND(J435/L435*100,1)</f>
        <v>0</v>
      </c>
      <c r="O435" s="41">
        <f>ROUND(K435/L435*100,1)</f>
        <v>100</v>
      </c>
      <c r="P435" s="15"/>
      <c r="Q435" s="15"/>
      <c r="R435" s="167"/>
      <c r="S435" s="15"/>
      <c r="T435" s="15"/>
      <c r="U435" s="4"/>
    </row>
    <row r="436" spans="1:191" ht="21.75" hidden="1" customHeight="1">
      <c r="A436" s="52"/>
      <c r="B436" s="53"/>
      <c r="C436" s="56"/>
      <c r="D436" s="57"/>
      <c r="E436" s="16" t="s">
        <v>441</v>
      </c>
      <c r="F436" s="10" t="s">
        <v>407</v>
      </c>
      <c r="G436" s="10"/>
      <c r="H436" s="10"/>
      <c r="I436" s="34">
        <v>990</v>
      </c>
      <c r="J436" s="34">
        <v>2475</v>
      </c>
      <c r="K436" s="34">
        <v>3960</v>
      </c>
      <c r="L436" s="40">
        <v>5940</v>
      </c>
      <c r="M436" s="41"/>
      <c r="N436" s="41"/>
      <c r="O436" s="41"/>
      <c r="P436" s="15"/>
      <c r="Q436" s="15"/>
      <c r="R436" s="167"/>
      <c r="S436" s="15"/>
      <c r="T436" s="15"/>
      <c r="U436" s="4"/>
    </row>
    <row r="437" spans="1:191" hidden="1">
      <c r="A437" s="52"/>
      <c r="B437" s="53"/>
      <c r="C437" s="56"/>
      <c r="D437" s="57"/>
      <c r="E437" s="16" t="s">
        <v>443</v>
      </c>
      <c r="F437" s="10">
        <v>4221</v>
      </c>
      <c r="G437" s="10"/>
      <c r="H437" s="10"/>
      <c r="I437" s="34">
        <v>50</v>
      </c>
      <c r="J437" s="34">
        <v>100</v>
      </c>
      <c r="K437" s="34">
        <v>300</v>
      </c>
      <c r="L437" s="40">
        <v>500</v>
      </c>
      <c r="M437" s="41">
        <f t="shared" si="86"/>
        <v>10</v>
      </c>
      <c r="N437" s="41">
        <f t="shared" si="87"/>
        <v>20</v>
      </c>
      <c r="O437" s="41">
        <f t="shared" si="88"/>
        <v>60</v>
      </c>
      <c r="P437" s="15"/>
      <c r="Q437" s="15"/>
      <c r="R437" s="167"/>
      <c r="S437" s="15"/>
      <c r="T437" s="15"/>
      <c r="U437" s="4"/>
    </row>
    <row r="438" spans="1:191" hidden="1">
      <c r="A438" s="52"/>
      <c r="B438" s="53"/>
      <c r="C438" s="56"/>
      <c r="D438" s="57"/>
      <c r="E438" s="16" t="s">
        <v>457</v>
      </c>
      <c r="F438" s="10" t="s">
        <v>404</v>
      </c>
      <c r="G438" s="10"/>
      <c r="H438" s="10"/>
      <c r="I438" s="34"/>
      <c r="J438" s="34">
        <v>105</v>
      </c>
      <c r="K438" s="34">
        <v>105</v>
      </c>
      <c r="L438" s="40">
        <v>105</v>
      </c>
      <c r="M438" s="41">
        <f t="shared" si="86"/>
        <v>0</v>
      </c>
      <c r="N438" s="41">
        <f t="shared" si="87"/>
        <v>100</v>
      </c>
      <c r="O438" s="41">
        <f t="shared" si="88"/>
        <v>100</v>
      </c>
      <c r="P438" s="15"/>
      <c r="Q438" s="15"/>
      <c r="R438" s="167"/>
      <c r="S438" s="15"/>
      <c r="T438" s="15"/>
      <c r="U438" s="4"/>
    </row>
    <row r="439" spans="1:191" hidden="1">
      <c r="A439" s="52"/>
      <c r="B439" s="53"/>
      <c r="C439" s="56"/>
      <c r="D439" s="57"/>
      <c r="E439" s="16" t="s">
        <v>512</v>
      </c>
      <c r="F439" s="10" t="s">
        <v>622</v>
      </c>
      <c r="G439" s="10"/>
      <c r="H439" s="10"/>
      <c r="I439" s="34">
        <v>100</v>
      </c>
      <c r="J439" s="34">
        <v>200</v>
      </c>
      <c r="K439" s="34">
        <v>450</v>
      </c>
      <c r="L439" s="40">
        <v>700</v>
      </c>
      <c r="M439" s="41">
        <f t="shared" si="86"/>
        <v>14.3</v>
      </c>
      <c r="N439" s="41">
        <f t="shared" si="87"/>
        <v>28.6</v>
      </c>
      <c r="O439" s="41">
        <f t="shared" si="88"/>
        <v>64.3</v>
      </c>
      <c r="P439" s="15"/>
      <c r="Q439" s="15"/>
      <c r="R439" s="167"/>
      <c r="S439" s="15"/>
      <c r="T439" s="15"/>
      <c r="U439" s="4"/>
    </row>
    <row r="440" spans="1:191" hidden="1">
      <c r="A440" s="52"/>
      <c r="B440" s="53"/>
      <c r="C440" s="56"/>
      <c r="D440" s="57"/>
      <c r="E440" s="16" t="s">
        <v>515</v>
      </c>
      <c r="F440" s="10" t="s">
        <v>408</v>
      </c>
      <c r="G440" s="10"/>
      <c r="H440" s="10"/>
      <c r="I440" s="34"/>
      <c r="J440" s="34">
        <v>20</v>
      </c>
      <c r="K440" s="34">
        <v>50</v>
      </c>
      <c r="L440" s="40">
        <v>100</v>
      </c>
      <c r="M440" s="41">
        <f t="shared" si="86"/>
        <v>0</v>
      </c>
      <c r="N440" s="41">
        <f t="shared" si="87"/>
        <v>20</v>
      </c>
      <c r="O440" s="41">
        <f t="shared" si="88"/>
        <v>50</v>
      </c>
      <c r="P440" s="15"/>
      <c r="Q440" s="15"/>
      <c r="R440" s="167"/>
      <c r="S440" s="15"/>
      <c r="T440" s="15"/>
      <c r="U440" s="4"/>
    </row>
    <row r="441" spans="1:191" ht="27" hidden="1" customHeight="1">
      <c r="A441" s="52"/>
      <c r="B441" s="53"/>
      <c r="C441" s="56"/>
      <c r="D441" s="57"/>
      <c r="E441" s="16" t="s">
        <v>516</v>
      </c>
      <c r="F441" s="10">
        <v>4252</v>
      </c>
      <c r="G441" s="10"/>
      <c r="H441" s="10"/>
      <c r="I441" s="34">
        <v>100</v>
      </c>
      <c r="J441" s="34">
        <v>200</v>
      </c>
      <c r="K441" s="34">
        <v>300</v>
      </c>
      <c r="L441" s="40">
        <v>450</v>
      </c>
      <c r="M441" s="41">
        <f t="shared" si="86"/>
        <v>22.2</v>
      </c>
      <c r="N441" s="41">
        <f t="shared" si="87"/>
        <v>44.4</v>
      </c>
      <c r="O441" s="41">
        <f t="shared" si="88"/>
        <v>66.7</v>
      </c>
      <c r="P441" s="15"/>
      <c r="Q441" s="15"/>
      <c r="R441" s="167"/>
      <c r="S441" s="15"/>
      <c r="T441" s="15"/>
      <c r="U441" s="4">
        <f>SUM(L441-T441)</f>
        <v>450</v>
      </c>
    </row>
    <row r="442" spans="1:191" ht="17.25" hidden="1" customHeight="1">
      <c r="A442" s="52"/>
      <c r="B442" s="53"/>
      <c r="C442" s="56"/>
      <c r="D442" s="57"/>
      <c r="E442" s="16" t="s">
        <v>517</v>
      </c>
      <c r="F442" s="10">
        <v>4261</v>
      </c>
      <c r="G442" s="10"/>
      <c r="H442" s="10"/>
      <c r="I442" s="34">
        <v>50</v>
      </c>
      <c r="J442" s="34">
        <v>100</v>
      </c>
      <c r="K442" s="34">
        <v>200</v>
      </c>
      <c r="L442" s="40">
        <v>340</v>
      </c>
      <c r="M442" s="41">
        <f t="shared" si="86"/>
        <v>14.7</v>
      </c>
      <c r="N442" s="41">
        <f t="shared" si="87"/>
        <v>29.4</v>
      </c>
      <c r="O442" s="41">
        <f t="shared" si="88"/>
        <v>58.8</v>
      </c>
      <c r="P442" s="15"/>
      <c r="Q442" s="15"/>
      <c r="R442" s="167"/>
      <c r="S442" s="15"/>
      <c r="T442" s="15"/>
      <c r="U442" s="4">
        <f>SUM(L442-T442)</f>
        <v>340</v>
      </c>
    </row>
    <row r="443" spans="1:191" hidden="1">
      <c r="A443" s="52"/>
      <c r="B443" s="53"/>
      <c r="C443" s="56"/>
      <c r="D443" s="57"/>
      <c r="E443" s="16" t="s">
        <v>519</v>
      </c>
      <c r="F443" s="10">
        <v>4264</v>
      </c>
      <c r="G443" s="10"/>
      <c r="H443" s="10"/>
      <c r="I443" s="34">
        <v>200</v>
      </c>
      <c r="J443" s="34">
        <v>400</v>
      </c>
      <c r="K443" s="34">
        <v>600</v>
      </c>
      <c r="L443" s="40">
        <v>700</v>
      </c>
      <c r="M443" s="41">
        <f t="shared" si="86"/>
        <v>28.6</v>
      </c>
      <c r="N443" s="41">
        <f t="shared" si="87"/>
        <v>57.1</v>
      </c>
      <c r="O443" s="41">
        <f t="shared" si="88"/>
        <v>85.7</v>
      </c>
      <c r="P443" s="15"/>
      <c r="Q443" s="15"/>
      <c r="R443" s="167"/>
      <c r="S443" s="15"/>
      <c r="T443" s="15"/>
      <c r="U443" s="4">
        <f>SUM(L443-T443)</f>
        <v>700</v>
      </c>
    </row>
    <row r="444" spans="1:191" hidden="1">
      <c r="A444" s="52"/>
      <c r="B444" s="53"/>
      <c r="C444" s="56"/>
      <c r="D444" s="57"/>
      <c r="E444" s="16" t="s">
        <v>521</v>
      </c>
      <c r="F444" s="10" t="s">
        <v>277</v>
      </c>
      <c r="G444" s="10"/>
      <c r="H444" s="10"/>
      <c r="I444" s="34">
        <v>10</v>
      </c>
      <c r="J444" s="34">
        <v>20</v>
      </c>
      <c r="K444" s="34">
        <v>40</v>
      </c>
      <c r="L444" s="40">
        <v>50</v>
      </c>
      <c r="M444" s="41">
        <f>ROUND(I444/L444*100,1)</f>
        <v>20</v>
      </c>
      <c r="N444" s="41">
        <f>ROUND(J444/L444*100,1)</f>
        <v>40</v>
      </c>
      <c r="O444" s="41">
        <f>ROUND(K444/L444*100,1)</f>
        <v>80</v>
      </c>
      <c r="P444" s="15"/>
      <c r="Q444" s="15"/>
      <c r="R444" s="167"/>
      <c r="S444" s="15"/>
      <c r="T444" s="15"/>
      <c r="U444" s="4"/>
    </row>
    <row r="445" spans="1:191" hidden="1">
      <c r="A445" s="52"/>
      <c r="B445" s="53"/>
      <c r="C445" s="56"/>
      <c r="D445" s="57"/>
      <c r="E445" s="16" t="s">
        <v>553</v>
      </c>
      <c r="F445" s="10">
        <v>4823</v>
      </c>
      <c r="G445" s="10"/>
      <c r="H445" s="10"/>
      <c r="I445" s="34"/>
      <c r="J445" s="34"/>
      <c r="K445" s="34">
        <v>10</v>
      </c>
      <c r="L445" s="40">
        <v>10</v>
      </c>
      <c r="M445" s="41">
        <f>ROUND(I445/L445*100,1)</f>
        <v>0</v>
      </c>
      <c r="N445" s="41">
        <f>ROUND(J445/L445*100,1)</f>
        <v>0</v>
      </c>
      <c r="O445" s="41">
        <f>ROUND(K445/L445*100,1)</f>
        <v>100</v>
      </c>
      <c r="P445" s="15"/>
      <c r="Q445" s="15"/>
      <c r="R445" s="167"/>
      <c r="S445" s="15"/>
      <c r="T445" s="15"/>
      <c r="U445" s="4">
        <f>SUM(L445-T445)</f>
        <v>10</v>
      </c>
    </row>
    <row r="446" spans="1:191" hidden="1">
      <c r="A446" s="52"/>
      <c r="B446" s="53"/>
      <c r="C446" s="56"/>
      <c r="D446" s="57"/>
      <c r="E446" s="16" t="s">
        <v>554</v>
      </c>
      <c r="F446" s="10">
        <v>4861</v>
      </c>
      <c r="G446" s="10"/>
      <c r="H446" s="10"/>
      <c r="I446" s="34">
        <v>200</v>
      </c>
      <c r="J446" s="34">
        <v>500</v>
      </c>
      <c r="K446" s="34">
        <v>750</v>
      </c>
      <c r="L446" s="40">
        <v>1000</v>
      </c>
      <c r="M446" s="41">
        <f>ROUND(I446/L446*100,1)</f>
        <v>20</v>
      </c>
      <c r="N446" s="41">
        <f>ROUND(J446/L446*100,1)</f>
        <v>50</v>
      </c>
      <c r="O446" s="41">
        <f>ROUND(K446/L446*100,1)</f>
        <v>75</v>
      </c>
      <c r="P446" s="15"/>
      <c r="Q446" s="15"/>
      <c r="R446" s="167"/>
      <c r="S446" s="15"/>
      <c r="T446" s="15"/>
      <c r="U446" s="4"/>
    </row>
    <row r="447" spans="1:191" hidden="1">
      <c r="A447" s="52"/>
      <c r="B447" s="53"/>
      <c r="C447" s="56"/>
      <c r="D447" s="57"/>
      <c r="E447" s="16" t="s">
        <v>560</v>
      </c>
      <c r="F447" s="10">
        <v>5122</v>
      </c>
      <c r="G447" s="10"/>
      <c r="H447" s="10"/>
      <c r="I447" s="34"/>
      <c r="J447" s="34"/>
      <c r="K447" s="34">
        <v>250</v>
      </c>
      <c r="L447" s="40">
        <v>500</v>
      </c>
      <c r="M447" s="41">
        <f>ROUND(I447/L447*100,1)</f>
        <v>0</v>
      </c>
      <c r="N447" s="41">
        <f>ROUND(J447/L447*100,1)</f>
        <v>0</v>
      </c>
      <c r="O447" s="41">
        <f>ROUND(K447/L447*100,1)</f>
        <v>50</v>
      </c>
      <c r="P447" s="15"/>
      <c r="Q447" s="15"/>
      <c r="R447" s="167"/>
      <c r="S447" s="15"/>
      <c r="T447" s="15"/>
      <c r="U447" s="4"/>
    </row>
    <row r="448" spans="1:191">
      <c r="A448" s="195"/>
      <c r="B448" s="196"/>
      <c r="C448" s="200"/>
      <c r="D448" s="201"/>
      <c r="E448" s="80" t="s">
        <v>574</v>
      </c>
      <c r="F448" s="123" t="s">
        <v>398</v>
      </c>
      <c r="G448" s="123"/>
      <c r="H448" s="10" t="s">
        <v>394</v>
      </c>
      <c r="I448" s="206">
        <f>SUM(I449:I472)</f>
        <v>37536.5</v>
      </c>
      <c r="J448" s="206">
        <f>SUM(J449:J472)</f>
        <v>84871.9</v>
      </c>
      <c r="K448" s="206">
        <f>SUM(K449:K472)</f>
        <v>133807.59999999998</v>
      </c>
      <c r="L448" s="207">
        <f>SUM(L449:L472)</f>
        <v>202589.79999999996</v>
      </c>
      <c r="M448" s="59">
        <f t="shared" ref="M448:M480" si="89">ROUND(I448/L448*100,1)</f>
        <v>18.5</v>
      </c>
      <c r="N448" s="59">
        <f t="shared" ref="N448:N480" si="90">ROUND(J448/L448*100,1)</f>
        <v>41.9</v>
      </c>
      <c r="O448" s="59">
        <f t="shared" ref="O448:O480" si="91">ROUND(K448/L448*100,1)</f>
        <v>66</v>
      </c>
      <c r="P448" s="15"/>
      <c r="Q448" s="15"/>
      <c r="R448" s="167"/>
      <c r="S448" s="15"/>
      <c r="T448" s="15"/>
      <c r="U448" s="4">
        <f t="shared" ref="U448:U454" si="92">SUM(L448-T448)</f>
        <v>202589.79999999996</v>
      </c>
      <c r="W448" s="43" t="s">
        <v>394</v>
      </c>
      <c r="Z448" s="43">
        <v>1</v>
      </c>
      <c r="AA448" s="209"/>
      <c r="AB448" s="209"/>
      <c r="AC448" s="209"/>
      <c r="AD448" s="209"/>
      <c r="AE448" s="209"/>
      <c r="AF448" s="209"/>
      <c r="AG448" s="209"/>
      <c r="AH448" s="209"/>
      <c r="AI448" s="209"/>
      <c r="AJ448" s="209"/>
      <c r="AK448" s="209"/>
      <c r="AL448" s="209"/>
      <c r="AM448" s="209"/>
      <c r="AN448" s="209"/>
      <c r="AO448" s="209"/>
      <c r="AP448" s="209"/>
      <c r="AQ448" s="209"/>
      <c r="AR448" s="209"/>
      <c r="AS448" s="209"/>
      <c r="AT448" s="209"/>
      <c r="AU448" s="209"/>
      <c r="AV448" s="209"/>
      <c r="AW448" s="209"/>
      <c r="AX448" s="209"/>
      <c r="AY448" s="209"/>
      <c r="AZ448" s="209"/>
      <c r="BA448" s="209"/>
      <c r="BB448" s="209"/>
      <c r="BC448" s="209"/>
      <c r="BD448" s="209"/>
      <c r="BE448" s="209"/>
      <c r="BF448" s="209"/>
      <c r="BG448" s="209"/>
      <c r="BH448" s="209"/>
      <c r="BI448" s="209"/>
      <c r="BJ448" s="209"/>
      <c r="BK448" s="209"/>
      <c r="BL448" s="209"/>
      <c r="BM448" s="209"/>
      <c r="BN448" s="209"/>
      <c r="BO448" s="209"/>
      <c r="BP448" s="209"/>
      <c r="BQ448" s="209"/>
      <c r="BR448" s="209"/>
      <c r="BS448" s="209"/>
      <c r="BT448" s="209"/>
      <c r="BU448" s="209"/>
      <c r="BV448" s="209"/>
      <c r="BW448" s="209"/>
      <c r="BX448" s="209"/>
      <c r="BY448" s="209"/>
      <c r="BZ448" s="209"/>
      <c r="CA448" s="209"/>
      <c r="CB448" s="209"/>
      <c r="CC448" s="209"/>
      <c r="CD448" s="209"/>
      <c r="CE448" s="209"/>
      <c r="CF448" s="209"/>
      <c r="CG448" s="209"/>
      <c r="CH448" s="209"/>
      <c r="CI448" s="209"/>
      <c r="CJ448" s="209"/>
      <c r="CK448" s="209"/>
      <c r="CL448" s="209"/>
      <c r="CM448" s="209"/>
      <c r="CN448" s="209"/>
      <c r="CO448" s="209"/>
      <c r="CP448" s="209"/>
      <c r="CQ448" s="209"/>
      <c r="CR448" s="209"/>
      <c r="CS448" s="209"/>
      <c r="CT448" s="209"/>
      <c r="CU448" s="209"/>
      <c r="CV448" s="209"/>
      <c r="CW448" s="209"/>
      <c r="CX448" s="209"/>
      <c r="CY448" s="209"/>
      <c r="CZ448" s="209"/>
      <c r="DA448" s="209"/>
      <c r="DB448" s="209"/>
      <c r="DC448" s="209"/>
      <c r="DD448" s="209"/>
      <c r="DE448" s="209"/>
      <c r="DF448" s="209"/>
      <c r="DG448" s="209"/>
      <c r="DH448" s="209"/>
      <c r="DI448" s="209"/>
      <c r="DJ448" s="209"/>
      <c r="DK448" s="209"/>
      <c r="DL448" s="209"/>
      <c r="DM448" s="209"/>
      <c r="DN448" s="209"/>
      <c r="DO448" s="209"/>
      <c r="DP448" s="209"/>
      <c r="DQ448" s="209"/>
      <c r="DR448" s="209"/>
      <c r="DS448" s="209"/>
      <c r="DT448" s="209"/>
      <c r="DU448" s="209"/>
      <c r="DV448" s="209"/>
      <c r="DW448" s="209"/>
      <c r="DX448" s="209"/>
      <c r="DY448" s="209"/>
      <c r="DZ448" s="209"/>
      <c r="EA448" s="209"/>
      <c r="EB448" s="209"/>
      <c r="EC448" s="209"/>
      <c r="ED448" s="209"/>
      <c r="EE448" s="209"/>
      <c r="EF448" s="209"/>
      <c r="EG448" s="209"/>
      <c r="EH448" s="209"/>
      <c r="EI448" s="209"/>
      <c r="EJ448" s="209"/>
      <c r="EK448" s="209"/>
      <c r="EL448" s="209"/>
      <c r="EM448" s="209"/>
      <c r="EN448" s="209"/>
      <c r="EO448" s="209"/>
      <c r="EP448" s="209"/>
      <c r="EQ448" s="209"/>
      <c r="ER448" s="209"/>
      <c r="ES448" s="209"/>
      <c r="ET448" s="209"/>
      <c r="EU448" s="209"/>
      <c r="EV448" s="209"/>
      <c r="EW448" s="209"/>
      <c r="EX448" s="209"/>
      <c r="EY448" s="209"/>
      <c r="EZ448" s="209"/>
      <c r="FA448" s="209"/>
      <c r="FB448" s="209"/>
      <c r="FC448" s="209"/>
      <c r="FD448" s="209"/>
      <c r="FE448" s="209"/>
      <c r="FF448" s="209"/>
      <c r="FG448" s="209"/>
      <c r="FH448" s="209"/>
      <c r="FI448" s="209"/>
      <c r="FJ448" s="209"/>
      <c r="FK448" s="209"/>
      <c r="FL448" s="209"/>
      <c r="FM448" s="209"/>
      <c r="FN448" s="209"/>
      <c r="FO448" s="209"/>
      <c r="FP448" s="209"/>
      <c r="FQ448" s="209"/>
      <c r="FR448" s="209"/>
      <c r="FS448" s="209"/>
      <c r="FT448" s="209"/>
      <c r="FU448" s="209"/>
      <c r="FV448" s="209"/>
      <c r="FW448" s="209"/>
      <c r="FX448" s="209"/>
      <c r="FY448" s="209"/>
      <c r="FZ448" s="209"/>
      <c r="GA448" s="209"/>
      <c r="GB448" s="209"/>
      <c r="GC448" s="209"/>
      <c r="GD448" s="209"/>
      <c r="GE448" s="209"/>
      <c r="GF448" s="209"/>
      <c r="GG448" s="209"/>
      <c r="GH448" s="209"/>
      <c r="GI448" s="209"/>
    </row>
    <row r="449" spans="1:21" s="43" customFormat="1" hidden="1">
      <c r="A449" s="52"/>
      <c r="B449" s="53"/>
      <c r="C449" s="56"/>
      <c r="D449" s="57"/>
      <c r="E449" s="16" t="s">
        <v>431</v>
      </c>
      <c r="F449" s="10">
        <v>4111</v>
      </c>
      <c r="G449" s="10"/>
      <c r="H449" s="10"/>
      <c r="I449" s="34">
        <v>26468</v>
      </c>
      <c r="J449" s="34">
        <v>64958.2</v>
      </c>
      <c r="K449" s="34">
        <v>100000</v>
      </c>
      <c r="L449" s="40">
        <v>154815.4</v>
      </c>
      <c r="M449" s="41">
        <f t="shared" si="89"/>
        <v>17.100000000000001</v>
      </c>
      <c r="N449" s="41">
        <f t="shared" si="90"/>
        <v>42</v>
      </c>
      <c r="O449" s="41">
        <f t="shared" si="91"/>
        <v>64.599999999999994</v>
      </c>
      <c r="P449" s="15"/>
      <c r="Q449" s="15"/>
      <c r="R449" s="167"/>
      <c r="S449" s="15"/>
      <c r="T449" s="15"/>
      <c r="U449" s="4">
        <f t="shared" si="92"/>
        <v>154815.4</v>
      </c>
    </row>
    <row r="450" spans="1:21" s="43" customFormat="1" ht="27" hidden="1" customHeight="1">
      <c r="A450" s="52"/>
      <c r="B450" s="53"/>
      <c r="C450" s="56"/>
      <c r="D450" s="57"/>
      <c r="E450" s="16" t="s">
        <v>432</v>
      </c>
      <c r="F450" s="10">
        <v>4112</v>
      </c>
      <c r="G450" s="10"/>
      <c r="H450" s="10"/>
      <c r="I450" s="34">
        <v>500</v>
      </c>
      <c r="J450" s="34">
        <v>4000</v>
      </c>
      <c r="K450" s="34">
        <v>8000</v>
      </c>
      <c r="L450" s="40">
        <v>14927.3</v>
      </c>
      <c r="M450" s="41">
        <f t="shared" si="89"/>
        <v>3.3</v>
      </c>
      <c r="N450" s="41">
        <f t="shared" si="90"/>
        <v>26.8</v>
      </c>
      <c r="O450" s="41">
        <f t="shared" si="91"/>
        <v>53.6</v>
      </c>
      <c r="P450" s="15"/>
      <c r="Q450" s="15"/>
      <c r="R450" s="167"/>
      <c r="S450" s="15"/>
      <c r="T450" s="15"/>
      <c r="U450" s="4">
        <f t="shared" si="92"/>
        <v>14927.3</v>
      </c>
    </row>
    <row r="451" spans="1:21" s="43" customFormat="1" ht="27" hidden="1" customHeight="1">
      <c r="A451" s="52"/>
      <c r="B451" s="53"/>
      <c r="C451" s="56"/>
      <c r="D451" s="57"/>
      <c r="E451" s="16" t="s">
        <v>433</v>
      </c>
      <c r="F451" s="10">
        <v>4113</v>
      </c>
      <c r="G451" s="10"/>
      <c r="H451" s="10"/>
      <c r="I451" s="34">
        <v>3234.2</v>
      </c>
      <c r="J451" s="34">
        <v>3234.2</v>
      </c>
      <c r="K451" s="34">
        <v>6468.4</v>
      </c>
      <c r="L451" s="40">
        <v>6468.4</v>
      </c>
      <c r="M451" s="41">
        <f t="shared" si="89"/>
        <v>50</v>
      </c>
      <c r="N451" s="41">
        <f t="shared" si="90"/>
        <v>50</v>
      </c>
      <c r="O451" s="41">
        <f t="shared" si="91"/>
        <v>100</v>
      </c>
      <c r="P451" s="15"/>
      <c r="Q451" s="15"/>
      <c r="R451" s="167"/>
      <c r="S451" s="15"/>
      <c r="T451" s="15"/>
      <c r="U451" s="4">
        <f t="shared" si="92"/>
        <v>6468.4</v>
      </c>
    </row>
    <row r="452" spans="1:21" s="43" customFormat="1" hidden="1">
      <c r="A452" s="52"/>
      <c r="B452" s="53"/>
      <c r="C452" s="56"/>
      <c r="D452" s="57"/>
      <c r="E452" s="16" t="s">
        <v>437</v>
      </c>
      <c r="F452" s="10">
        <v>4212</v>
      </c>
      <c r="G452" s="10"/>
      <c r="H452" s="10"/>
      <c r="I452" s="34">
        <v>3500</v>
      </c>
      <c r="J452" s="34">
        <v>4650</v>
      </c>
      <c r="K452" s="34">
        <v>6200</v>
      </c>
      <c r="L452" s="40">
        <v>8044.2999999999993</v>
      </c>
      <c r="M452" s="41">
        <f t="shared" si="89"/>
        <v>43.5</v>
      </c>
      <c r="N452" s="41">
        <f t="shared" si="90"/>
        <v>57.8</v>
      </c>
      <c r="O452" s="41">
        <f t="shared" si="91"/>
        <v>77.099999999999994</v>
      </c>
      <c r="P452" s="15"/>
      <c r="Q452" s="15"/>
      <c r="R452" s="167"/>
      <c r="S452" s="15"/>
      <c r="T452" s="15"/>
      <c r="U452" s="4">
        <f t="shared" si="92"/>
        <v>8044.2999999999993</v>
      </c>
    </row>
    <row r="453" spans="1:21" s="43" customFormat="1" hidden="1">
      <c r="A453" s="52"/>
      <c r="B453" s="53"/>
      <c r="C453" s="56"/>
      <c r="D453" s="57"/>
      <c r="E453" s="16" t="s">
        <v>438</v>
      </c>
      <c r="F453" s="10">
        <v>4213</v>
      </c>
      <c r="G453" s="10"/>
      <c r="H453" s="10"/>
      <c r="I453" s="34">
        <v>55</v>
      </c>
      <c r="J453" s="34">
        <v>130</v>
      </c>
      <c r="K453" s="34">
        <v>248</v>
      </c>
      <c r="L453" s="40">
        <v>340</v>
      </c>
      <c r="M453" s="41">
        <f t="shared" si="89"/>
        <v>16.2</v>
      </c>
      <c r="N453" s="41">
        <f t="shared" si="90"/>
        <v>38.200000000000003</v>
      </c>
      <c r="O453" s="41">
        <f t="shared" si="91"/>
        <v>72.900000000000006</v>
      </c>
      <c r="P453" s="15"/>
      <c r="Q453" s="15"/>
      <c r="R453" s="167"/>
      <c r="S453" s="15"/>
      <c r="T453" s="15"/>
      <c r="U453" s="4">
        <f t="shared" si="92"/>
        <v>340</v>
      </c>
    </row>
    <row r="454" spans="1:21" s="43" customFormat="1" hidden="1">
      <c r="A454" s="52"/>
      <c r="B454" s="53"/>
      <c r="C454" s="56"/>
      <c r="D454" s="57"/>
      <c r="E454" s="16" t="s">
        <v>439</v>
      </c>
      <c r="F454" s="10">
        <v>4214</v>
      </c>
      <c r="G454" s="10"/>
      <c r="H454" s="10"/>
      <c r="I454" s="34">
        <v>480</v>
      </c>
      <c r="J454" s="34">
        <v>1050</v>
      </c>
      <c r="K454" s="34">
        <v>1763.4</v>
      </c>
      <c r="L454" s="40">
        <v>1967.4</v>
      </c>
      <c r="M454" s="41">
        <f t="shared" si="89"/>
        <v>24.4</v>
      </c>
      <c r="N454" s="41">
        <f t="shared" si="90"/>
        <v>53.4</v>
      </c>
      <c r="O454" s="41">
        <f t="shared" si="91"/>
        <v>89.6</v>
      </c>
      <c r="P454" s="15"/>
      <c r="Q454" s="15"/>
      <c r="R454" s="167"/>
      <c r="S454" s="15"/>
      <c r="T454" s="15"/>
      <c r="U454" s="4">
        <f t="shared" si="92"/>
        <v>1967.4</v>
      </c>
    </row>
    <row r="455" spans="1:21" s="43" customFormat="1" hidden="1">
      <c r="A455" s="52"/>
      <c r="B455" s="53"/>
      <c r="C455" s="56"/>
      <c r="D455" s="57"/>
      <c r="E455" s="9" t="s">
        <v>440</v>
      </c>
      <c r="F455" s="10" t="s">
        <v>415</v>
      </c>
      <c r="G455" s="10"/>
      <c r="H455" s="10"/>
      <c r="I455" s="34">
        <v>60</v>
      </c>
      <c r="J455" s="34">
        <v>120</v>
      </c>
      <c r="K455" s="34">
        <v>180</v>
      </c>
      <c r="L455" s="40">
        <v>249</v>
      </c>
      <c r="M455" s="41">
        <f t="shared" si="89"/>
        <v>24.1</v>
      </c>
      <c r="N455" s="41">
        <f t="shared" si="90"/>
        <v>48.2</v>
      </c>
      <c r="O455" s="41">
        <f t="shared" si="91"/>
        <v>72.3</v>
      </c>
      <c r="P455" s="15"/>
      <c r="Q455" s="15"/>
      <c r="R455" s="167"/>
      <c r="S455" s="15"/>
      <c r="T455" s="15"/>
      <c r="U455" s="4"/>
    </row>
    <row r="456" spans="1:21" s="43" customFormat="1" ht="17.25" hidden="1" customHeight="1">
      <c r="A456" s="52"/>
      <c r="B456" s="53"/>
      <c r="C456" s="56"/>
      <c r="D456" s="57"/>
      <c r="E456" s="16" t="s">
        <v>441</v>
      </c>
      <c r="F456" s="10">
        <v>4216</v>
      </c>
      <c r="G456" s="10"/>
      <c r="H456" s="10"/>
      <c r="I456" s="34">
        <v>200</v>
      </c>
      <c r="J456" s="34">
        <v>500</v>
      </c>
      <c r="K456" s="34">
        <v>800</v>
      </c>
      <c r="L456" s="40">
        <v>1200</v>
      </c>
      <c r="M456" s="41">
        <f t="shared" si="89"/>
        <v>16.7</v>
      </c>
      <c r="N456" s="41">
        <f t="shared" si="90"/>
        <v>41.7</v>
      </c>
      <c r="O456" s="41">
        <f t="shared" si="91"/>
        <v>66.7</v>
      </c>
      <c r="P456" s="15"/>
      <c r="Q456" s="15"/>
      <c r="R456" s="167"/>
      <c r="S456" s="15"/>
      <c r="T456" s="15"/>
      <c r="U456" s="4"/>
    </row>
    <row r="457" spans="1:21" s="43" customFormat="1" hidden="1">
      <c r="A457" s="52"/>
      <c r="B457" s="53"/>
      <c r="C457" s="56"/>
      <c r="D457" s="57"/>
      <c r="E457" s="16" t="s">
        <v>443</v>
      </c>
      <c r="F457" s="10">
        <v>4221</v>
      </c>
      <c r="G457" s="10"/>
      <c r="H457" s="10"/>
      <c r="I457" s="34">
        <v>50</v>
      </c>
      <c r="J457" s="34">
        <v>250</v>
      </c>
      <c r="K457" s="34">
        <v>500</v>
      </c>
      <c r="L457" s="40">
        <v>800</v>
      </c>
      <c r="M457" s="41">
        <f t="shared" si="89"/>
        <v>6.3</v>
      </c>
      <c r="N457" s="41">
        <f t="shared" si="90"/>
        <v>31.3</v>
      </c>
      <c r="O457" s="41">
        <f t="shared" si="91"/>
        <v>62.5</v>
      </c>
      <c r="P457" s="15"/>
      <c r="Q457" s="15"/>
      <c r="R457" s="167"/>
      <c r="S457" s="15"/>
      <c r="T457" s="15"/>
      <c r="U457" s="4">
        <f>SUM(L457-T457)</f>
        <v>800</v>
      </c>
    </row>
    <row r="458" spans="1:21" s="43" customFormat="1" hidden="1">
      <c r="A458" s="52"/>
      <c r="B458" s="53"/>
      <c r="C458" s="56"/>
      <c r="D458" s="57"/>
      <c r="E458" s="16" t="s">
        <v>456</v>
      </c>
      <c r="F458" s="10">
        <v>4231</v>
      </c>
      <c r="G458" s="10"/>
      <c r="H458" s="10"/>
      <c r="I458" s="34">
        <v>50</v>
      </c>
      <c r="J458" s="34">
        <v>100</v>
      </c>
      <c r="K458" s="34">
        <v>200</v>
      </c>
      <c r="L458" s="40">
        <v>200</v>
      </c>
      <c r="M458" s="41">
        <f t="shared" si="89"/>
        <v>25</v>
      </c>
      <c r="N458" s="41">
        <f t="shared" si="90"/>
        <v>50</v>
      </c>
      <c r="O458" s="41">
        <f t="shared" si="91"/>
        <v>100</v>
      </c>
      <c r="P458" s="15"/>
      <c r="Q458" s="15"/>
      <c r="R458" s="167"/>
      <c r="S458" s="15"/>
      <c r="T458" s="15"/>
      <c r="U458" s="4"/>
    </row>
    <row r="459" spans="1:21" s="43" customFormat="1" ht="17.25" hidden="1" customHeight="1">
      <c r="A459" s="52"/>
      <c r="B459" s="53"/>
      <c r="C459" s="56"/>
      <c r="D459" s="57"/>
      <c r="E459" s="16" t="s">
        <v>457</v>
      </c>
      <c r="F459" s="10">
        <v>4232</v>
      </c>
      <c r="G459" s="10"/>
      <c r="H459" s="10"/>
      <c r="I459" s="34">
        <v>229</v>
      </c>
      <c r="J459" s="34">
        <v>229</v>
      </c>
      <c r="K459" s="34">
        <v>229</v>
      </c>
      <c r="L459" s="40">
        <v>229</v>
      </c>
      <c r="M459" s="41">
        <f t="shared" si="89"/>
        <v>100</v>
      </c>
      <c r="N459" s="41">
        <f t="shared" si="90"/>
        <v>100</v>
      </c>
      <c r="O459" s="41">
        <f t="shared" si="91"/>
        <v>100</v>
      </c>
      <c r="P459" s="15"/>
      <c r="Q459" s="15"/>
      <c r="R459" s="167"/>
      <c r="S459" s="15"/>
      <c r="T459" s="15"/>
      <c r="U459" s="4"/>
    </row>
    <row r="460" spans="1:21" s="43" customFormat="1" ht="17.25" hidden="1" customHeight="1">
      <c r="A460" s="52"/>
      <c r="B460" s="53"/>
      <c r="C460" s="56"/>
      <c r="D460" s="57"/>
      <c r="E460" s="16" t="s">
        <v>459</v>
      </c>
      <c r="F460" s="10">
        <v>4234</v>
      </c>
      <c r="G460" s="10"/>
      <c r="H460" s="10"/>
      <c r="I460" s="34"/>
      <c r="J460" s="34"/>
      <c r="K460" s="34"/>
      <c r="L460" s="40">
        <v>9</v>
      </c>
      <c r="M460" s="41">
        <f t="shared" si="89"/>
        <v>0</v>
      </c>
      <c r="N460" s="41">
        <f t="shared" si="90"/>
        <v>0</v>
      </c>
      <c r="O460" s="41">
        <f t="shared" si="91"/>
        <v>0</v>
      </c>
      <c r="P460" s="15"/>
      <c r="Q460" s="15"/>
      <c r="R460" s="167"/>
      <c r="S460" s="15"/>
      <c r="T460" s="15"/>
      <c r="U460" s="4">
        <f>SUM(L460-T460)</f>
        <v>9</v>
      </c>
    </row>
    <row r="461" spans="1:21" s="43" customFormat="1" hidden="1">
      <c r="A461" s="52"/>
      <c r="B461" s="53"/>
      <c r="C461" s="56"/>
      <c r="D461" s="57"/>
      <c r="E461" s="16" t="s">
        <v>512</v>
      </c>
      <c r="F461" s="10">
        <v>4237</v>
      </c>
      <c r="G461" s="10"/>
      <c r="H461" s="10"/>
      <c r="I461" s="34">
        <v>375</v>
      </c>
      <c r="J461" s="34">
        <v>750</v>
      </c>
      <c r="K461" s="34">
        <v>1125</v>
      </c>
      <c r="L461" s="40">
        <v>1500</v>
      </c>
      <c r="M461" s="41">
        <f t="shared" si="89"/>
        <v>25</v>
      </c>
      <c r="N461" s="41">
        <f t="shared" si="90"/>
        <v>50</v>
      </c>
      <c r="O461" s="41">
        <f t="shared" si="91"/>
        <v>75</v>
      </c>
      <c r="P461" s="15"/>
      <c r="Q461" s="15"/>
      <c r="R461" s="167"/>
      <c r="S461" s="15"/>
      <c r="T461" s="15"/>
      <c r="U461" s="4">
        <f>SUM(L461-T461)</f>
        <v>1500</v>
      </c>
    </row>
    <row r="462" spans="1:21" s="43" customFormat="1" ht="17.25" hidden="1" customHeight="1">
      <c r="A462" s="52"/>
      <c r="B462" s="53"/>
      <c r="C462" s="56"/>
      <c r="D462" s="57"/>
      <c r="E462" s="16" t="s">
        <v>514</v>
      </c>
      <c r="F462" s="10">
        <v>4241</v>
      </c>
      <c r="G462" s="10"/>
      <c r="H462" s="10"/>
      <c r="I462" s="34"/>
      <c r="J462" s="34"/>
      <c r="K462" s="34">
        <v>158</v>
      </c>
      <c r="L462" s="40">
        <v>158</v>
      </c>
      <c r="M462" s="41">
        <f t="shared" si="89"/>
        <v>0</v>
      </c>
      <c r="N462" s="41">
        <f t="shared" si="90"/>
        <v>0</v>
      </c>
      <c r="O462" s="41">
        <f t="shared" si="91"/>
        <v>100</v>
      </c>
      <c r="P462" s="15"/>
      <c r="Q462" s="15"/>
      <c r="R462" s="167"/>
      <c r="S462" s="15"/>
      <c r="T462" s="15"/>
      <c r="U462" s="4"/>
    </row>
    <row r="463" spans="1:21" s="43" customFormat="1" ht="27" hidden="1" customHeight="1">
      <c r="A463" s="52"/>
      <c r="B463" s="53"/>
      <c r="C463" s="56"/>
      <c r="D463" s="57"/>
      <c r="E463" s="16" t="s">
        <v>515</v>
      </c>
      <c r="F463" s="10">
        <v>4251</v>
      </c>
      <c r="G463" s="10"/>
      <c r="H463" s="10"/>
      <c r="I463" s="34">
        <v>30</v>
      </c>
      <c r="J463" s="34">
        <v>80</v>
      </c>
      <c r="K463" s="34">
        <v>300</v>
      </c>
      <c r="L463" s="40">
        <v>500</v>
      </c>
      <c r="M463" s="41">
        <f t="shared" si="89"/>
        <v>6</v>
      </c>
      <c r="N463" s="41">
        <f t="shared" si="90"/>
        <v>16</v>
      </c>
      <c r="O463" s="41">
        <f t="shared" si="91"/>
        <v>60</v>
      </c>
      <c r="P463" s="15"/>
      <c r="Q463" s="15"/>
      <c r="R463" s="167"/>
      <c r="S463" s="15"/>
      <c r="T463" s="15"/>
      <c r="U463" s="4"/>
    </row>
    <row r="464" spans="1:21" s="43" customFormat="1" ht="27.75" hidden="1" customHeight="1">
      <c r="A464" s="52"/>
      <c r="B464" s="53"/>
      <c r="C464" s="56"/>
      <c r="D464" s="57"/>
      <c r="E464" s="16" t="s">
        <v>516</v>
      </c>
      <c r="F464" s="10">
        <v>4252</v>
      </c>
      <c r="G464" s="10"/>
      <c r="H464" s="10"/>
      <c r="I464" s="34">
        <v>112.5</v>
      </c>
      <c r="J464" s="34">
        <v>225</v>
      </c>
      <c r="K464" s="34">
        <v>337.5</v>
      </c>
      <c r="L464" s="40">
        <v>450</v>
      </c>
      <c r="M464" s="41">
        <f t="shared" si="89"/>
        <v>25</v>
      </c>
      <c r="N464" s="41">
        <f t="shared" si="90"/>
        <v>50</v>
      </c>
      <c r="O464" s="41">
        <f t="shared" si="91"/>
        <v>75</v>
      </c>
      <c r="P464" s="15"/>
      <c r="Q464" s="15"/>
      <c r="R464" s="167"/>
      <c r="S464" s="15"/>
      <c r="T464" s="15"/>
      <c r="U464" s="4">
        <f>SUM(L464-T464)</f>
        <v>450</v>
      </c>
    </row>
    <row r="465" spans="1:191" ht="17.25" hidden="1" customHeight="1">
      <c r="A465" s="52"/>
      <c r="B465" s="53"/>
      <c r="C465" s="56"/>
      <c r="D465" s="57"/>
      <c r="E465" s="16" t="s">
        <v>517</v>
      </c>
      <c r="F465" s="10">
        <v>4261</v>
      </c>
      <c r="G465" s="10"/>
      <c r="H465" s="10"/>
      <c r="I465" s="34">
        <v>200</v>
      </c>
      <c r="J465" s="34">
        <v>400</v>
      </c>
      <c r="K465" s="34">
        <v>550</v>
      </c>
      <c r="L465" s="40">
        <v>661</v>
      </c>
      <c r="M465" s="41">
        <f t="shared" si="89"/>
        <v>30.3</v>
      </c>
      <c r="N465" s="41">
        <f t="shared" si="90"/>
        <v>60.5</v>
      </c>
      <c r="O465" s="41">
        <f t="shared" si="91"/>
        <v>83.2</v>
      </c>
      <c r="P465" s="15"/>
      <c r="Q465" s="15"/>
      <c r="R465" s="167"/>
      <c r="S465" s="15"/>
      <c r="T465" s="15"/>
      <c r="U465" s="4">
        <f>SUM(L465-T465)</f>
        <v>661</v>
      </c>
    </row>
    <row r="466" spans="1:191" hidden="1">
      <c r="A466" s="52"/>
      <c r="B466" s="53"/>
      <c r="C466" s="56"/>
      <c r="D466" s="57"/>
      <c r="E466" s="16" t="s">
        <v>519</v>
      </c>
      <c r="F466" s="10">
        <v>4264</v>
      </c>
      <c r="G466" s="10"/>
      <c r="H466" s="10"/>
      <c r="I466" s="34">
        <v>1422.8</v>
      </c>
      <c r="J466" s="34">
        <v>2845.5</v>
      </c>
      <c r="K466" s="34">
        <v>4268.3</v>
      </c>
      <c r="L466" s="40">
        <v>5691</v>
      </c>
      <c r="M466" s="41">
        <f t="shared" si="89"/>
        <v>25</v>
      </c>
      <c r="N466" s="41">
        <f t="shared" si="90"/>
        <v>50</v>
      </c>
      <c r="O466" s="41">
        <f t="shared" si="91"/>
        <v>75</v>
      </c>
      <c r="P466" s="15"/>
      <c r="Q466" s="15"/>
      <c r="R466" s="167"/>
      <c r="S466" s="15"/>
      <c r="T466" s="15"/>
      <c r="U466" s="4">
        <f>SUM(L466-T466)</f>
        <v>5691</v>
      </c>
    </row>
    <row r="467" spans="1:191" ht="17.25" hidden="1" customHeight="1">
      <c r="A467" s="52"/>
      <c r="B467" s="53"/>
      <c r="C467" s="56"/>
      <c r="D467" s="57"/>
      <c r="E467" s="16" t="s">
        <v>520</v>
      </c>
      <c r="F467" s="10" t="s">
        <v>401</v>
      </c>
      <c r="G467" s="10"/>
      <c r="H467" s="10"/>
      <c r="I467" s="34"/>
      <c r="J467" s="34"/>
      <c r="K467" s="34"/>
      <c r="L467" s="40">
        <v>100</v>
      </c>
      <c r="M467" s="41">
        <f t="shared" si="89"/>
        <v>0</v>
      </c>
      <c r="N467" s="41">
        <f t="shared" si="90"/>
        <v>0</v>
      </c>
      <c r="O467" s="41">
        <f t="shared" si="91"/>
        <v>0</v>
      </c>
      <c r="P467" s="15"/>
      <c r="Q467" s="15"/>
      <c r="R467" s="167"/>
      <c r="S467" s="15"/>
      <c r="T467" s="15"/>
      <c r="U467" s="4"/>
    </row>
    <row r="468" spans="1:191" ht="17.25" hidden="1" customHeight="1">
      <c r="A468" s="52"/>
      <c r="B468" s="53"/>
      <c r="C468" s="56"/>
      <c r="D468" s="57"/>
      <c r="E468" s="16" t="s">
        <v>521</v>
      </c>
      <c r="F468" s="10">
        <v>4267</v>
      </c>
      <c r="G468" s="10"/>
      <c r="H468" s="10"/>
      <c r="I468" s="34">
        <v>50</v>
      </c>
      <c r="J468" s="34">
        <v>100</v>
      </c>
      <c r="K468" s="34">
        <v>150</v>
      </c>
      <c r="L468" s="40">
        <v>200</v>
      </c>
      <c r="M468" s="41">
        <f t="shared" si="89"/>
        <v>25</v>
      </c>
      <c r="N468" s="41">
        <f t="shared" si="90"/>
        <v>50</v>
      </c>
      <c r="O468" s="41">
        <f t="shared" si="91"/>
        <v>75</v>
      </c>
      <c r="P468" s="15"/>
      <c r="Q468" s="15"/>
      <c r="R468" s="167"/>
      <c r="S468" s="15"/>
      <c r="T468" s="15"/>
      <c r="U468" s="4">
        <f>SUM(L468-T468)</f>
        <v>200</v>
      </c>
    </row>
    <row r="469" spans="1:191" ht="17.25" hidden="1" customHeight="1">
      <c r="A469" s="52"/>
      <c r="B469" s="53"/>
      <c r="C469" s="56"/>
      <c r="D469" s="57"/>
      <c r="E469" s="16" t="s">
        <v>522</v>
      </c>
      <c r="F469" s="10" t="s">
        <v>409</v>
      </c>
      <c r="G469" s="10"/>
      <c r="H469" s="10"/>
      <c r="I469" s="34"/>
      <c r="J469" s="34"/>
      <c r="K469" s="34"/>
      <c r="L469" s="40">
        <v>120</v>
      </c>
      <c r="M469" s="41"/>
      <c r="N469" s="41"/>
      <c r="O469" s="41"/>
      <c r="P469" s="15"/>
      <c r="Q469" s="15"/>
      <c r="R469" s="167"/>
      <c r="S469" s="15"/>
      <c r="T469" s="15"/>
      <c r="U469" s="4"/>
    </row>
    <row r="470" spans="1:191" hidden="1">
      <c r="A470" s="52"/>
      <c r="B470" s="53"/>
      <c r="C470" s="56"/>
      <c r="D470" s="57"/>
      <c r="E470" s="16" t="s">
        <v>553</v>
      </c>
      <c r="F470" s="10">
        <v>4823</v>
      </c>
      <c r="G470" s="10"/>
      <c r="H470" s="10"/>
      <c r="I470" s="34">
        <v>120</v>
      </c>
      <c r="J470" s="34">
        <v>300</v>
      </c>
      <c r="K470" s="34">
        <v>380</v>
      </c>
      <c r="L470" s="40">
        <v>460</v>
      </c>
      <c r="M470" s="41">
        <f t="shared" si="89"/>
        <v>26.1</v>
      </c>
      <c r="N470" s="41">
        <f t="shared" si="90"/>
        <v>65.2</v>
      </c>
      <c r="O470" s="41">
        <f t="shared" si="91"/>
        <v>82.6</v>
      </c>
      <c r="P470" s="15"/>
      <c r="Q470" s="15"/>
      <c r="R470" s="167"/>
      <c r="S470" s="15"/>
      <c r="T470" s="15"/>
      <c r="U470" s="4">
        <f t="shared" ref="U470:U479" si="93">SUM(L470-T470)</f>
        <v>460</v>
      </c>
    </row>
    <row r="471" spans="1:191" hidden="1">
      <c r="A471" s="52"/>
      <c r="B471" s="53"/>
      <c r="C471" s="56"/>
      <c r="D471" s="57"/>
      <c r="E471" s="16" t="s">
        <v>554</v>
      </c>
      <c r="F471" s="10">
        <v>4861</v>
      </c>
      <c r="G471" s="10"/>
      <c r="H471" s="10"/>
      <c r="I471" s="34">
        <v>400</v>
      </c>
      <c r="J471" s="34">
        <v>950</v>
      </c>
      <c r="K471" s="34">
        <v>1450</v>
      </c>
      <c r="L471" s="40">
        <v>2500</v>
      </c>
      <c r="M471" s="41">
        <f t="shared" si="89"/>
        <v>16</v>
      </c>
      <c r="N471" s="41">
        <f t="shared" si="90"/>
        <v>38</v>
      </c>
      <c r="O471" s="41">
        <f t="shared" si="91"/>
        <v>58</v>
      </c>
      <c r="P471" s="15"/>
      <c r="Q471" s="15"/>
      <c r="R471" s="167"/>
      <c r="S471" s="15"/>
      <c r="T471" s="15"/>
      <c r="U471" s="4">
        <f t="shared" si="93"/>
        <v>2500</v>
      </c>
    </row>
    <row r="472" spans="1:191" hidden="1">
      <c r="A472" s="52"/>
      <c r="B472" s="53"/>
      <c r="C472" s="56"/>
      <c r="D472" s="57"/>
      <c r="E472" s="16" t="s">
        <v>560</v>
      </c>
      <c r="F472" s="10">
        <v>5122</v>
      </c>
      <c r="G472" s="10"/>
      <c r="H472" s="10"/>
      <c r="I472" s="34"/>
      <c r="J472" s="34"/>
      <c r="K472" s="34">
        <v>500</v>
      </c>
      <c r="L472" s="40">
        <v>1000</v>
      </c>
      <c r="M472" s="41">
        <f t="shared" si="89"/>
        <v>0</v>
      </c>
      <c r="N472" s="41">
        <f t="shared" si="90"/>
        <v>0</v>
      </c>
      <c r="O472" s="41">
        <f t="shared" si="91"/>
        <v>50</v>
      </c>
      <c r="P472" s="15"/>
      <c r="Q472" s="15"/>
      <c r="R472" s="167"/>
      <c r="S472" s="15"/>
      <c r="T472" s="15"/>
      <c r="U472" s="4">
        <f t="shared" si="93"/>
        <v>1000</v>
      </c>
    </row>
    <row r="473" spans="1:191">
      <c r="A473" s="195"/>
      <c r="B473" s="196"/>
      <c r="C473" s="200"/>
      <c r="D473" s="201"/>
      <c r="E473" s="80" t="s">
        <v>575</v>
      </c>
      <c r="F473" s="123" t="s">
        <v>398</v>
      </c>
      <c r="G473" s="123"/>
      <c r="H473" s="10" t="s">
        <v>394</v>
      </c>
      <c r="I473" s="206">
        <f>SUM(I474:I494)</f>
        <v>35094.799999999988</v>
      </c>
      <c r="J473" s="206">
        <f>SUM(J474:J494)</f>
        <v>82361.500000000029</v>
      </c>
      <c r="K473" s="206">
        <f>SUM(K474:K494)</f>
        <v>130310.3</v>
      </c>
      <c r="L473" s="207">
        <f>SUM(L474:L494)</f>
        <v>194097.8</v>
      </c>
      <c r="M473" s="59">
        <f t="shared" si="89"/>
        <v>18.100000000000001</v>
      </c>
      <c r="N473" s="59">
        <f t="shared" si="90"/>
        <v>42.4</v>
      </c>
      <c r="O473" s="59">
        <f t="shared" si="91"/>
        <v>67.099999999999994</v>
      </c>
      <c r="P473" s="15"/>
      <c r="Q473" s="15"/>
      <c r="R473" s="167"/>
      <c r="S473" s="15"/>
      <c r="T473" s="15"/>
      <c r="U473" s="4">
        <f t="shared" si="93"/>
        <v>194097.8</v>
      </c>
      <c r="W473" s="43" t="s">
        <v>394</v>
      </c>
      <c r="Z473" s="43">
        <v>1</v>
      </c>
      <c r="AA473" s="209"/>
      <c r="AB473" s="209"/>
      <c r="AC473" s="209"/>
      <c r="AD473" s="209"/>
      <c r="AE473" s="209"/>
      <c r="AF473" s="209"/>
      <c r="AG473" s="209"/>
      <c r="AH473" s="209"/>
      <c r="AI473" s="209"/>
      <c r="AJ473" s="209"/>
      <c r="AK473" s="209"/>
      <c r="AL473" s="209"/>
      <c r="AM473" s="209"/>
      <c r="AN473" s="209"/>
      <c r="AO473" s="209"/>
      <c r="AP473" s="209"/>
      <c r="AQ473" s="209"/>
      <c r="AR473" s="209"/>
      <c r="AS473" s="209"/>
      <c r="AT473" s="209"/>
      <c r="AU473" s="209"/>
      <c r="AV473" s="209"/>
      <c r="AW473" s="209"/>
      <c r="AX473" s="209"/>
      <c r="AY473" s="209"/>
      <c r="AZ473" s="209"/>
      <c r="BA473" s="209"/>
      <c r="BB473" s="209"/>
      <c r="BC473" s="209"/>
      <c r="BD473" s="209"/>
      <c r="BE473" s="209"/>
      <c r="BF473" s="209"/>
      <c r="BG473" s="209"/>
      <c r="BH473" s="209"/>
      <c r="BI473" s="209"/>
      <c r="BJ473" s="209"/>
      <c r="BK473" s="209"/>
      <c r="BL473" s="209"/>
      <c r="BM473" s="209"/>
      <c r="BN473" s="209"/>
      <c r="BO473" s="209"/>
      <c r="BP473" s="209"/>
      <c r="BQ473" s="209"/>
      <c r="BR473" s="209"/>
      <c r="BS473" s="209"/>
      <c r="BT473" s="209"/>
      <c r="BU473" s="209"/>
      <c r="BV473" s="209"/>
      <c r="BW473" s="209"/>
      <c r="BX473" s="209"/>
      <c r="BY473" s="209"/>
      <c r="BZ473" s="209"/>
      <c r="CA473" s="209"/>
      <c r="CB473" s="209"/>
      <c r="CC473" s="209"/>
      <c r="CD473" s="209"/>
      <c r="CE473" s="209"/>
      <c r="CF473" s="209"/>
      <c r="CG473" s="209"/>
      <c r="CH473" s="209"/>
      <c r="CI473" s="209"/>
      <c r="CJ473" s="209"/>
      <c r="CK473" s="209"/>
      <c r="CL473" s="209"/>
      <c r="CM473" s="209"/>
      <c r="CN473" s="209"/>
      <c r="CO473" s="209"/>
      <c r="CP473" s="209"/>
      <c r="CQ473" s="209"/>
      <c r="CR473" s="209"/>
      <c r="CS473" s="209"/>
      <c r="CT473" s="209"/>
      <c r="CU473" s="209"/>
      <c r="CV473" s="209"/>
      <c r="CW473" s="209"/>
      <c r="CX473" s="209"/>
      <c r="CY473" s="209"/>
      <c r="CZ473" s="209"/>
      <c r="DA473" s="209"/>
      <c r="DB473" s="209"/>
      <c r="DC473" s="209"/>
      <c r="DD473" s="209"/>
      <c r="DE473" s="209"/>
      <c r="DF473" s="209"/>
      <c r="DG473" s="209"/>
      <c r="DH473" s="209"/>
      <c r="DI473" s="209"/>
      <c r="DJ473" s="209"/>
      <c r="DK473" s="209"/>
      <c r="DL473" s="209"/>
      <c r="DM473" s="209"/>
      <c r="DN473" s="209"/>
      <c r="DO473" s="209"/>
      <c r="DP473" s="209"/>
      <c r="DQ473" s="209"/>
      <c r="DR473" s="209"/>
      <c r="DS473" s="209"/>
      <c r="DT473" s="209"/>
      <c r="DU473" s="209"/>
      <c r="DV473" s="209"/>
      <c r="DW473" s="209"/>
      <c r="DX473" s="209"/>
      <c r="DY473" s="209"/>
      <c r="DZ473" s="209"/>
      <c r="EA473" s="209"/>
      <c r="EB473" s="209"/>
      <c r="EC473" s="209"/>
      <c r="ED473" s="209"/>
      <c r="EE473" s="209"/>
      <c r="EF473" s="209"/>
      <c r="EG473" s="209"/>
      <c r="EH473" s="209"/>
      <c r="EI473" s="209"/>
      <c r="EJ473" s="209"/>
      <c r="EK473" s="209"/>
      <c r="EL473" s="209"/>
      <c r="EM473" s="209"/>
      <c r="EN473" s="209"/>
      <c r="EO473" s="209"/>
      <c r="EP473" s="209"/>
      <c r="EQ473" s="209"/>
      <c r="ER473" s="209"/>
      <c r="ES473" s="209"/>
      <c r="ET473" s="209"/>
      <c r="EU473" s="209"/>
      <c r="EV473" s="209"/>
      <c r="EW473" s="209"/>
      <c r="EX473" s="209"/>
      <c r="EY473" s="209"/>
      <c r="EZ473" s="209"/>
      <c r="FA473" s="209"/>
      <c r="FB473" s="209"/>
      <c r="FC473" s="209"/>
      <c r="FD473" s="209"/>
      <c r="FE473" s="209"/>
      <c r="FF473" s="209"/>
      <c r="FG473" s="209"/>
      <c r="FH473" s="209"/>
      <c r="FI473" s="209"/>
      <c r="FJ473" s="209"/>
      <c r="FK473" s="209"/>
      <c r="FL473" s="209"/>
      <c r="FM473" s="209"/>
      <c r="FN473" s="209"/>
      <c r="FO473" s="209"/>
      <c r="FP473" s="209"/>
      <c r="FQ473" s="209"/>
      <c r="FR473" s="209"/>
      <c r="FS473" s="209"/>
      <c r="FT473" s="209"/>
      <c r="FU473" s="209"/>
      <c r="FV473" s="209"/>
      <c r="FW473" s="209"/>
      <c r="FX473" s="209"/>
      <c r="FY473" s="209"/>
      <c r="FZ473" s="209"/>
      <c r="GA473" s="209"/>
      <c r="GB473" s="209"/>
      <c r="GC473" s="209"/>
      <c r="GD473" s="209"/>
      <c r="GE473" s="209"/>
      <c r="GF473" s="209"/>
      <c r="GG473" s="209"/>
      <c r="GH473" s="209"/>
      <c r="GI473" s="209"/>
    </row>
    <row r="474" spans="1:191" ht="20.25" hidden="1" customHeight="1">
      <c r="A474" s="52"/>
      <c r="B474" s="53"/>
      <c r="C474" s="56"/>
      <c r="D474" s="57"/>
      <c r="E474" s="16" t="s">
        <v>431</v>
      </c>
      <c r="F474" s="10">
        <v>4111</v>
      </c>
      <c r="G474" s="10"/>
      <c r="H474" s="10"/>
      <c r="I474" s="34">
        <v>26604.6</v>
      </c>
      <c r="J474" s="34">
        <v>63555.4</v>
      </c>
      <c r="K474" s="34">
        <v>100506.2</v>
      </c>
      <c r="L474" s="40">
        <v>147803.20000000001</v>
      </c>
      <c r="M474" s="41">
        <f t="shared" si="89"/>
        <v>18</v>
      </c>
      <c r="N474" s="41">
        <f t="shared" si="90"/>
        <v>43</v>
      </c>
      <c r="O474" s="41">
        <f t="shared" si="91"/>
        <v>68</v>
      </c>
      <c r="P474" s="15"/>
      <c r="Q474" s="15"/>
      <c r="R474" s="167"/>
      <c r="S474" s="15"/>
      <c r="T474" s="15"/>
      <c r="U474" s="4">
        <f t="shared" si="93"/>
        <v>147803.20000000001</v>
      </c>
    </row>
    <row r="475" spans="1:191" ht="27" hidden="1" customHeight="1">
      <c r="A475" s="52"/>
      <c r="B475" s="53"/>
      <c r="C475" s="56"/>
      <c r="D475" s="57"/>
      <c r="E475" s="16" t="s">
        <v>432</v>
      </c>
      <c r="F475" s="10">
        <v>4112</v>
      </c>
      <c r="G475" s="10"/>
      <c r="H475" s="10"/>
      <c r="I475" s="34"/>
      <c r="J475" s="34">
        <v>3718.3</v>
      </c>
      <c r="K475" s="34">
        <v>7436.6</v>
      </c>
      <c r="L475" s="40">
        <v>14873.3</v>
      </c>
      <c r="M475" s="41">
        <f t="shared" si="89"/>
        <v>0</v>
      </c>
      <c r="N475" s="41">
        <f t="shared" si="90"/>
        <v>25</v>
      </c>
      <c r="O475" s="41">
        <f t="shared" si="91"/>
        <v>50</v>
      </c>
      <c r="P475" s="15"/>
      <c r="Q475" s="15"/>
      <c r="R475" s="167"/>
      <c r="S475" s="15"/>
      <c r="T475" s="15"/>
      <c r="U475" s="4">
        <f t="shared" si="93"/>
        <v>14873.3</v>
      </c>
    </row>
    <row r="476" spans="1:191" ht="27" hidden="1" customHeight="1">
      <c r="A476" s="52"/>
      <c r="B476" s="53"/>
      <c r="C476" s="56"/>
      <c r="D476" s="57"/>
      <c r="E476" s="16" t="s">
        <v>433</v>
      </c>
      <c r="F476" s="10">
        <v>4113</v>
      </c>
      <c r="G476" s="10"/>
      <c r="H476" s="10"/>
      <c r="I476" s="34">
        <v>2920.4</v>
      </c>
      <c r="J476" s="34">
        <v>2920.4</v>
      </c>
      <c r="K476" s="34">
        <v>5840.9</v>
      </c>
      <c r="L476" s="40">
        <v>5840.9</v>
      </c>
      <c r="M476" s="41">
        <f t="shared" si="89"/>
        <v>50</v>
      </c>
      <c r="N476" s="41">
        <f t="shared" si="90"/>
        <v>50</v>
      </c>
      <c r="O476" s="41">
        <f t="shared" si="91"/>
        <v>100</v>
      </c>
      <c r="P476" s="15"/>
      <c r="Q476" s="15"/>
      <c r="R476" s="167"/>
      <c r="S476" s="15"/>
      <c r="T476" s="15"/>
      <c r="U476" s="4">
        <f t="shared" si="93"/>
        <v>5840.9</v>
      </c>
    </row>
    <row r="477" spans="1:191" hidden="1">
      <c r="A477" s="52"/>
      <c r="B477" s="53"/>
      <c r="C477" s="56"/>
      <c r="D477" s="57"/>
      <c r="E477" s="16" t="s">
        <v>437</v>
      </c>
      <c r="F477" s="10">
        <v>4212</v>
      </c>
      <c r="G477" s="10"/>
      <c r="H477" s="10"/>
      <c r="I477" s="34">
        <v>3370.1</v>
      </c>
      <c r="J477" s="34">
        <v>6844.6</v>
      </c>
      <c r="K477" s="34">
        <v>7680.6</v>
      </c>
      <c r="L477" s="40">
        <v>11994.8</v>
      </c>
      <c r="M477" s="41">
        <f t="shared" si="89"/>
        <v>28.1</v>
      </c>
      <c r="N477" s="41">
        <f t="shared" si="90"/>
        <v>57.1</v>
      </c>
      <c r="O477" s="41">
        <f t="shared" si="91"/>
        <v>64</v>
      </c>
      <c r="P477" s="15"/>
      <c r="Q477" s="15"/>
      <c r="R477" s="167"/>
      <c r="S477" s="15"/>
      <c r="T477" s="15"/>
      <c r="U477" s="4">
        <f t="shared" si="93"/>
        <v>11994.8</v>
      </c>
    </row>
    <row r="478" spans="1:191" hidden="1">
      <c r="A478" s="52"/>
      <c r="B478" s="53"/>
      <c r="C478" s="56"/>
      <c r="D478" s="57"/>
      <c r="E478" s="16" t="s">
        <v>438</v>
      </c>
      <c r="F478" s="10">
        <v>4213</v>
      </c>
      <c r="G478" s="10"/>
      <c r="H478" s="10"/>
      <c r="I478" s="34">
        <v>94.2</v>
      </c>
      <c r="J478" s="34">
        <v>225.1</v>
      </c>
      <c r="K478" s="34">
        <v>356</v>
      </c>
      <c r="L478" s="40">
        <v>523.6</v>
      </c>
      <c r="M478" s="41">
        <f t="shared" si="89"/>
        <v>18</v>
      </c>
      <c r="N478" s="41">
        <f t="shared" si="90"/>
        <v>43</v>
      </c>
      <c r="O478" s="41">
        <f t="shared" si="91"/>
        <v>68</v>
      </c>
      <c r="P478" s="15"/>
      <c r="Q478" s="15"/>
      <c r="R478" s="167"/>
      <c r="S478" s="15"/>
      <c r="T478" s="15"/>
      <c r="U478" s="4">
        <f t="shared" si="93"/>
        <v>523.6</v>
      </c>
    </row>
    <row r="479" spans="1:191" hidden="1">
      <c r="A479" s="52"/>
      <c r="B479" s="53"/>
      <c r="C479" s="56"/>
      <c r="D479" s="57"/>
      <c r="E479" s="16" t="s">
        <v>439</v>
      </c>
      <c r="F479" s="10">
        <v>4214</v>
      </c>
      <c r="G479" s="10"/>
      <c r="H479" s="10"/>
      <c r="I479" s="34">
        <v>263.89999999999998</v>
      </c>
      <c r="J479" s="34">
        <v>630.6</v>
      </c>
      <c r="K479" s="34">
        <v>997.3</v>
      </c>
      <c r="L479" s="40">
        <v>1466.6</v>
      </c>
      <c r="M479" s="41">
        <f t="shared" si="89"/>
        <v>18</v>
      </c>
      <c r="N479" s="41">
        <f t="shared" si="90"/>
        <v>43</v>
      </c>
      <c r="O479" s="41">
        <f t="shared" si="91"/>
        <v>68</v>
      </c>
      <c r="P479" s="15"/>
      <c r="Q479" s="15"/>
      <c r="R479" s="167"/>
      <c r="S479" s="15"/>
      <c r="T479" s="15"/>
      <c r="U479" s="4">
        <f t="shared" si="93"/>
        <v>1466.6</v>
      </c>
    </row>
    <row r="480" spans="1:191" hidden="1">
      <c r="A480" s="52"/>
      <c r="B480" s="53"/>
      <c r="C480" s="56"/>
      <c r="D480" s="57"/>
      <c r="E480" s="9" t="s">
        <v>440</v>
      </c>
      <c r="F480" s="10" t="s">
        <v>415</v>
      </c>
      <c r="G480" s="10"/>
      <c r="H480" s="10"/>
      <c r="I480" s="34"/>
      <c r="J480" s="34">
        <v>68</v>
      </c>
      <c r="K480" s="34">
        <v>68</v>
      </c>
      <c r="L480" s="40">
        <v>160</v>
      </c>
      <c r="M480" s="41">
        <f t="shared" si="89"/>
        <v>0</v>
      </c>
      <c r="N480" s="41">
        <f t="shared" si="90"/>
        <v>42.5</v>
      </c>
      <c r="O480" s="41">
        <f t="shared" si="91"/>
        <v>42.5</v>
      </c>
      <c r="P480" s="15"/>
      <c r="Q480" s="15"/>
      <c r="R480" s="167"/>
      <c r="S480" s="15"/>
      <c r="T480" s="15"/>
      <c r="U480" s="4"/>
    </row>
    <row r="481" spans="1:191" hidden="1">
      <c r="A481" s="52"/>
      <c r="B481" s="53"/>
      <c r="C481" s="56"/>
      <c r="D481" s="57"/>
      <c r="E481" s="16" t="s">
        <v>443</v>
      </c>
      <c r="F481" s="10">
        <v>4221</v>
      </c>
      <c r="G481" s="10"/>
      <c r="H481" s="10"/>
      <c r="I481" s="34">
        <v>41.5</v>
      </c>
      <c r="J481" s="34">
        <v>99.1</v>
      </c>
      <c r="K481" s="34">
        <v>156.69999999999999</v>
      </c>
      <c r="L481" s="40">
        <v>230.4</v>
      </c>
      <c r="M481" s="41">
        <f t="shared" ref="M481:M501" si="94">ROUND(I481/L481*100,1)</f>
        <v>18</v>
      </c>
      <c r="N481" s="41">
        <f t="shared" ref="N481:N501" si="95">ROUND(J481/L481*100,1)</f>
        <v>43</v>
      </c>
      <c r="O481" s="41">
        <f t="shared" ref="O481:O501" si="96">ROUND(K481/L481*100,1)</f>
        <v>68</v>
      </c>
      <c r="P481" s="15"/>
      <c r="Q481" s="15"/>
      <c r="R481" s="167"/>
      <c r="S481" s="15"/>
      <c r="T481" s="15"/>
      <c r="U481" s="4">
        <f>SUM(L481-T481)</f>
        <v>230.4</v>
      </c>
    </row>
    <row r="482" spans="1:191" hidden="1">
      <c r="A482" s="52"/>
      <c r="B482" s="53"/>
      <c r="C482" s="56"/>
      <c r="D482" s="57"/>
      <c r="E482" s="16" t="s">
        <v>456</v>
      </c>
      <c r="F482" s="10">
        <v>4231</v>
      </c>
      <c r="G482" s="10"/>
      <c r="H482" s="10"/>
      <c r="I482" s="34">
        <v>27</v>
      </c>
      <c r="J482" s="34">
        <v>64.5</v>
      </c>
      <c r="K482" s="34">
        <v>102.00000000000001</v>
      </c>
      <c r="L482" s="40">
        <v>150</v>
      </c>
      <c r="M482" s="41">
        <f t="shared" si="94"/>
        <v>18</v>
      </c>
      <c r="N482" s="41">
        <f t="shared" si="95"/>
        <v>43</v>
      </c>
      <c r="O482" s="41">
        <f t="shared" si="96"/>
        <v>68</v>
      </c>
      <c r="P482" s="15"/>
      <c r="Q482" s="15"/>
      <c r="R482" s="167"/>
      <c r="S482" s="15"/>
      <c r="T482" s="15"/>
      <c r="U482" s="4"/>
    </row>
    <row r="483" spans="1:191" hidden="1">
      <c r="A483" s="52"/>
      <c r="B483" s="53"/>
      <c r="C483" s="56"/>
      <c r="D483" s="57"/>
      <c r="E483" s="16" t="s">
        <v>457</v>
      </c>
      <c r="F483" s="10" t="s">
        <v>404</v>
      </c>
      <c r="G483" s="10"/>
      <c r="H483" s="10"/>
      <c r="I483" s="34"/>
      <c r="J483" s="34"/>
      <c r="K483" s="34"/>
      <c r="L483" s="40">
        <v>105</v>
      </c>
      <c r="M483" s="41">
        <f t="shared" si="94"/>
        <v>0</v>
      </c>
      <c r="N483" s="41">
        <f t="shared" si="95"/>
        <v>0</v>
      </c>
      <c r="O483" s="41">
        <f t="shared" si="96"/>
        <v>0</v>
      </c>
      <c r="P483" s="15"/>
      <c r="Q483" s="15"/>
      <c r="R483" s="167"/>
      <c r="S483" s="15"/>
      <c r="T483" s="15"/>
      <c r="U483" s="4"/>
    </row>
    <row r="484" spans="1:191" ht="17.25" hidden="1" customHeight="1">
      <c r="A484" s="52"/>
      <c r="B484" s="53"/>
      <c r="C484" s="56"/>
      <c r="D484" s="57"/>
      <c r="E484" s="16" t="s">
        <v>459</v>
      </c>
      <c r="F484" s="10">
        <v>4234</v>
      </c>
      <c r="G484" s="10"/>
      <c r="H484" s="10"/>
      <c r="I484" s="34">
        <v>12.6</v>
      </c>
      <c r="J484" s="34">
        <v>30.099999999999998</v>
      </c>
      <c r="K484" s="34">
        <v>47.6</v>
      </c>
      <c r="L484" s="40">
        <v>70</v>
      </c>
      <c r="M484" s="41">
        <f t="shared" si="94"/>
        <v>18</v>
      </c>
      <c r="N484" s="41">
        <f t="shared" si="95"/>
        <v>43</v>
      </c>
      <c r="O484" s="41">
        <f t="shared" si="96"/>
        <v>68</v>
      </c>
      <c r="P484" s="15"/>
      <c r="Q484" s="15"/>
      <c r="R484" s="167"/>
      <c r="S484" s="15"/>
      <c r="T484" s="15"/>
      <c r="U484" s="4"/>
    </row>
    <row r="485" spans="1:191" hidden="1">
      <c r="A485" s="52"/>
      <c r="B485" s="53"/>
      <c r="C485" s="56"/>
      <c r="D485" s="57"/>
      <c r="E485" s="16" t="s">
        <v>512</v>
      </c>
      <c r="F485" s="10">
        <v>4237</v>
      </c>
      <c r="G485" s="10"/>
      <c r="H485" s="10"/>
      <c r="I485" s="34">
        <v>270</v>
      </c>
      <c r="J485" s="34">
        <v>645</v>
      </c>
      <c r="K485" s="34">
        <v>1020.0000000000001</v>
      </c>
      <c r="L485" s="40">
        <v>1500</v>
      </c>
      <c r="M485" s="41">
        <f t="shared" si="94"/>
        <v>18</v>
      </c>
      <c r="N485" s="41">
        <f t="shared" si="95"/>
        <v>43</v>
      </c>
      <c r="O485" s="41">
        <f t="shared" si="96"/>
        <v>68</v>
      </c>
      <c r="P485" s="15"/>
      <c r="Q485" s="15"/>
      <c r="R485" s="167"/>
      <c r="S485" s="15"/>
      <c r="T485" s="15"/>
      <c r="U485" s="4">
        <f t="shared" ref="U485:U490" si="97">SUM(L485-T485)</f>
        <v>1500</v>
      </c>
    </row>
    <row r="486" spans="1:191" ht="18.75" hidden="1" customHeight="1">
      <c r="A486" s="52"/>
      <c r="B486" s="53"/>
      <c r="C486" s="56"/>
      <c r="D486" s="57"/>
      <c r="E486" s="16" t="s">
        <v>515</v>
      </c>
      <c r="F486" s="10">
        <v>4251</v>
      </c>
      <c r="G486" s="10"/>
      <c r="H486" s="10"/>
      <c r="I486" s="34">
        <v>90</v>
      </c>
      <c r="J486" s="34">
        <v>215</v>
      </c>
      <c r="K486" s="34">
        <v>340</v>
      </c>
      <c r="L486" s="40">
        <v>500</v>
      </c>
      <c r="M486" s="41">
        <f t="shared" si="94"/>
        <v>18</v>
      </c>
      <c r="N486" s="41">
        <f t="shared" si="95"/>
        <v>43</v>
      </c>
      <c r="O486" s="41">
        <f t="shared" si="96"/>
        <v>68</v>
      </c>
      <c r="P486" s="15"/>
      <c r="Q486" s="15"/>
      <c r="R486" s="167"/>
      <c r="S486" s="15"/>
      <c r="T486" s="15"/>
      <c r="U486" s="4">
        <f t="shared" si="97"/>
        <v>500</v>
      </c>
    </row>
    <row r="487" spans="1:191" ht="27" hidden="1" customHeight="1">
      <c r="A487" s="52"/>
      <c r="B487" s="53"/>
      <c r="C487" s="56"/>
      <c r="D487" s="57"/>
      <c r="E487" s="16" t="s">
        <v>516</v>
      </c>
      <c r="F487" s="10">
        <v>4252</v>
      </c>
      <c r="G487" s="10"/>
      <c r="H487" s="10"/>
      <c r="I487" s="34">
        <v>288</v>
      </c>
      <c r="J487" s="34">
        <v>688</v>
      </c>
      <c r="K487" s="34">
        <v>1088</v>
      </c>
      <c r="L487" s="40">
        <v>1600</v>
      </c>
      <c r="M487" s="41">
        <f t="shared" si="94"/>
        <v>18</v>
      </c>
      <c r="N487" s="41">
        <f t="shared" si="95"/>
        <v>43</v>
      </c>
      <c r="O487" s="41">
        <f t="shared" si="96"/>
        <v>68</v>
      </c>
      <c r="P487" s="15"/>
      <c r="Q487" s="15"/>
      <c r="R487" s="167"/>
      <c r="S487" s="15"/>
      <c r="T487" s="15"/>
      <c r="U487" s="4">
        <f t="shared" si="97"/>
        <v>1600</v>
      </c>
    </row>
    <row r="488" spans="1:191" ht="17.25" hidden="1" customHeight="1">
      <c r="A488" s="52"/>
      <c r="B488" s="53"/>
      <c r="C488" s="56"/>
      <c r="D488" s="57"/>
      <c r="E488" s="16" t="s">
        <v>517</v>
      </c>
      <c r="F488" s="10">
        <v>4261</v>
      </c>
      <c r="G488" s="10"/>
      <c r="H488" s="10"/>
      <c r="I488" s="34">
        <v>93.2</v>
      </c>
      <c r="J488" s="34">
        <v>222.5</v>
      </c>
      <c r="K488" s="34">
        <v>351.90000000000003</v>
      </c>
      <c r="L488" s="40">
        <v>517.5</v>
      </c>
      <c r="M488" s="41">
        <f t="shared" si="94"/>
        <v>18</v>
      </c>
      <c r="N488" s="41">
        <f t="shared" si="95"/>
        <v>43</v>
      </c>
      <c r="O488" s="41">
        <f t="shared" si="96"/>
        <v>68</v>
      </c>
      <c r="P488" s="15"/>
      <c r="Q488" s="15"/>
      <c r="R488" s="167"/>
      <c r="S488" s="15"/>
      <c r="T488" s="15"/>
      <c r="U488" s="4">
        <f t="shared" si="97"/>
        <v>517.5</v>
      </c>
    </row>
    <row r="489" spans="1:191" hidden="1">
      <c r="A489" s="52"/>
      <c r="B489" s="53"/>
      <c r="C489" s="56"/>
      <c r="D489" s="57"/>
      <c r="E489" s="16" t="s">
        <v>519</v>
      </c>
      <c r="F489" s="10">
        <v>4264</v>
      </c>
      <c r="G489" s="10"/>
      <c r="H489" s="10"/>
      <c r="I489" s="34">
        <v>403.2</v>
      </c>
      <c r="J489" s="34">
        <v>963.2</v>
      </c>
      <c r="K489" s="34">
        <v>1523.2</v>
      </c>
      <c r="L489" s="40">
        <v>2240</v>
      </c>
      <c r="M489" s="41">
        <f t="shared" si="94"/>
        <v>18</v>
      </c>
      <c r="N489" s="41">
        <f t="shared" si="95"/>
        <v>43</v>
      </c>
      <c r="O489" s="41">
        <f t="shared" si="96"/>
        <v>68</v>
      </c>
      <c r="P489" s="15"/>
      <c r="Q489" s="15"/>
      <c r="R489" s="167"/>
      <c r="S489" s="15"/>
      <c r="T489" s="15"/>
      <c r="U489" s="4">
        <f t="shared" si="97"/>
        <v>2240</v>
      </c>
    </row>
    <row r="490" spans="1:191" ht="17.25" hidden="1" customHeight="1">
      <c r="A490" s="52"/>
      <c r="B490" s="53"/>
      <c r="C490" s="56"/>
      <c r="D490" s="57"/>
      <c r="E490" s="16" t="s">
        <v>521</v>
      </c>
      <c r="F490" s="10" t="s">
        <v>277</v>
      </c>
      <c r="G490" s="10"/>
      <c r="H490" s="10"/>
      <c r="I490" s="34">
        <v>45.5</v>
      </c>
      <c r="J490" s="34">
        <v>108.6</v>
      </c>
      <c r="K490" s="34">
        <v>171.70000000000002</v>
      </c>
      <c r="L490" s="40">
        <v>252.5</v>
      </c>
      <c r="M490" s="41">
        <f t="shared" si="94"/>
        <v>18</v>
      </c>
      <c r="N490" s="41">
        <f t="shared" si="95"/>
        <v>43</v>
      </c>
      <c r="O490" s="41">
        <f t="shared" si="96"/>
        <v>68</v>
      </c>
      <c r="P490" s="15"/>
      <c r="Q490" s="15"/>
      <c r="R490" s="167"/>
      <c r="S490" s="15"/>
      <c r="T490" s="15"/>
      <c r="U490" s="4">
        <f t="shared" si="97"/>
        <v>252.5</v>
      </c>
    </row>
    <row r="491" spans="1:191" ht="17.25" hidden="1" customHeight="1">
      <c r="A491" s="52"/>
      <c r="B491" s="53"/>
      <c r="C491" s="56"/>
      <c r="D491" s="57"/>
      <c r="E491" s="16" t="s">
        <v>522</v>
      </c>
      <c r="F491" s="10" t="s">
        <v>409</v>
      </c>
      <c r="G491" s="10"/>
      <c r="H491" s="10"/>
      <c r="I491" s="34">
        <v>120.6</v>
      </c>
      <c r="J491" s="34">
        <v>288.10000000000002</v>
      </c>
      <c r="K491" s="34">
        <v>455.6</v>
      </c>
      <c r="L491" s="40">
        <v>670</v>
      </c>
      <c r="M491" s="41">
        <f t="shared" si="94"/>
        <v>18</v>
      </c>
      <c r="N491" s="41">
        <f t="shared" si="95"/>
        <v>43</v>
      </c>
      <c r="O491" s="41">
        <f t="shared" si="96"/>
        <v>68</v>
      </c>
      <c r="P491" s="15"/>
      <c r="Q491" s="15"/>
      <c r="R491" s="167"/>
      <c r="S491" s="15"/>
      <c r="T491" s="15"/>
      <c r="U491" s="4"/>
    </row>
    <row r="492" spans="1:191" hidden="1">
      <c r="A492" s="52"/>
      <c r="B492" s="53"/>
      <c r="C492" s="56"/>
      <c r="D492" s="57"/>
      <c r="E492" s="16" t="s">
        <v>553</v>
      </c>
      <c r="F492" s="10">
        <v>4823</v>
      </c>
      <c r="G492" s="10"/>
      <c r="H492" s="10"/>
      <c r="I492" s="34"/>
      <c r="J492" s="34"/>
      <c r="K492" s="34">
        <v>68</v>
      </c>
      <c r="L492" s="40">
        <v>100</v>
      </c>
      <c r="M492" s="41">
        <f t="shared" si="94"/>
        <v>0</v>
      </c>
      <c r="N492" s="41">
        <f t="shared" si="95"/>
        <v>0</v>
      </c>
      <c r="O492" s="41">
        <f t="shared" si="96"/>
        <v>68</v>
      </c>
      <c r="P492" s="15"/>
      <c r="Q492" s="15"/>
      <c r="R492" s="167"/>
      <c r="S492" s="15"/>
      <c r="T492" s="15"/>
      <c r="U492" s="4">
        <f t="shared" ref="U492:U501" si="98">SUM(L492-T492)</f>
        <v>100</v>
      </c>
    </row>
    <row r="493" spans="1:191" hidden="1">
      <c r="A493" s="52"/>
      <c r="B493" s="53"/>
      <c r="C493" s="56"/>
      <c r="D493" s="57"/>
      <c r="E493" s="16" t="s">
        <v>554</v>
      </c>
      <c r="F493" s="10">
        <v>4861</v>
      </c>
      <c r="G493" s="10"/>
      <c r="H493" s="10"/>
      <c r="I493" s="34">
        <v>450</v>
      </c>
      <c r="J493" s="34">
        <v>1075</v>
      </c>
      <c r="K493" s="34">
        <v>1700.0000000000002</v>
      </c>
      <c r="L493" s="40">
        <v>2500</v>
      </c>
      <c r="M493" s="41">
        <f t="shared" si="94"/>
        <v>18</v>
      </c>
      <c r="N493" s="41">
        <f t="shared" si="95"/>
        <v>43</v>
      </c>
      <c r="O493" s="41">
        <f t="shared" si="96"/>
        <v>68</v>
      </c>
      <c r="P493" s="15"/>
      <c r="Q493" s="15"/>
      <c r="R493" s="167"/>
      <c r="S493" s="15"/>
      <c r="T493" s="15"/>
      <c r="U493" s="4">
        <f t="shared" si="98"/>
        <v>2500</v>
      </c>
    </row>
    <row r="494" spans="1:191" hidden="1">
      <c r="A494" s="52"/>
      <c r="B494" s="53"/>
      <c r="C494" s="56"/>
      <c r="D494" s="57"/>
      <c r="E494" s="16" t="s">
        <v>560</v>
      </c>
      <c r="F494" s="10">
        <v>5122</v>
      </c>
      <c r="G494" s="10"/>
      <c r="H494" s="10"/>
      <c r="I494" s="34"/>
      <c r="J494" s="34"/>
      <c r="K494" s="34">
        <v>400</v>
      </c>
      <c r="L494" s="40">
        <v>1000</v>
      </c>
      <c r="M494" s="41">
        <f t="shared" si="94"/>
        <v>0</v>
      </c>
      <c r="N494" s="41">
        <f t="shared" si="95"/>
        <v>0</v>
      </c>
      <c r="O494" s="41">
        <f t="shared" si="96"/>
        <v>40</v>
      </c>
      <c r="P494" s="15"/>
      <c r="Q494" s="15"/>
      <c r="R494" s="167"/>
      <c r="S494" s="15"/>
      <c r="T494" s="15"/>
      <c r="U494" s="4">
        <f t="shared" si="98"/>
        <v>1000</v>
      </c>
    </row>
    <row r="495" spans="1:191">
      <c r="A495" s="195"/>
      <c r="B495" s="196"/>
      <c r="C495" s="200"/>
      <c r="D495" s="201"/>
      <c r="E495" s="80" t="s">
        <v>576</v>
      </c>
      <c r="F495" s="123" t="s">
        <v>398</v>
      </c>
      <c r="G495" s="123"/>
      <c r="H495" s="10" t="s">
        <v>394</v>
      </c>
      <c r="I495" s="206">
        <f>SUM(I496:I514)</f>
        <v>12830.499999999998</v>
      </c>
      <c r="J495" s="206">
        <f>SUM(J496:J514)</f>
        <v>29735</v>
      </c>
      <c r="K495" s="206">
        <f>SUM(K496:K514)</f>
        <v>48345.200000000004</v>
      </c>
      <c r="L495" s="207">
        <f>SUM(L496:L514)</f>
        <v>70564.700000000012</v>
      </c>
      <c r="M495" s="59">
        <f t="shared" si="94"/>
        <v>18.2</v>
      </c>
      <c r="N495" s="59">
        <f t="shared" si="95"/>
        <v>42.1</v>
      </c>
      <c r="O495" s="59">
        <f t="shared" si="96"/>
        <v>68.5</v>
      </c>
      <c r="P495" s="15"/>
      <c r="Q495" s="15"/>
      <c r="R495" s="167"/>
      <c r="S495" s="15"/>
      <c r="T495" s="15"/>
      <c r="U495" s="4">
        <f t="shared" si="98"/>
        <v>70564.700000000012</v>
      </c>
      <c r="W495" s="43" t="s">
        <v>394</v>
      </c>
      <c r="Z495" s="43">
        <v>1</v>
      </c>
      <c r="AA495" s="209"/>
      <c r="AB495" s="209"/>
      <c r="AC495" s="209"/>
      <c r="AD495" s="209"/>
      <c r="AE495" s="209"/>
      <c r="AF495" s="209"/>
      <c r="AG495" s="209"/>
      <c r="AH495" s="209"/>
      <c r="AI495" s="209"/>
      <c r="AJ495" s="209"/>
      <c r="AK495" s="209"/>
      <c r="AL495" s="209"/>
      <c r="AM495" s="209"/>
      <c r="AN495" s="209"/>
      <c r="AO495" s="209"/>
      <c r="AP495" s="209"/>
      <c r="AQ495" s="209"/>
      <c r="AR495" s="209"/>
      <c r="AS495" s="209"/>
      <c r="AT495" s="209"/>
      <c r="AU495" s="209"/>
      <c r="AV495" s="209"/>
      <c r="AW495" s="209"/>
      <c r="AX495" s="209"/>
      <c r="AY495" s="209"/>
      <c r="AZ495" s="209"/>
      <c r="BA495" s="209"/>
      <c r="BB495" s="209"/>
      <c r="BC495" s="209"/>
      <c r="BD495" s="209"/>
      <c r="BE495" s="209"/>
      <c r="BF495" s="209"/>
      <c r="BG495" s="209"/>
      <c r="BH495" s="209"/>
      <c r="BI495" s="209"/>
      <c r="BJ495" s="209"/>
      <c r="BK495" s="209"/>
      <c r="BL495" s="209"/>
      <c r="BM495" s="209"/>
      <c r="BN495" s="209"/>
      <c r="BO495" s="209"/>
      <c r="BP495" s="209"/>
      <c r="BQ495" s="209"/>
      <c r="BR495" s="209"/>
      <c r="BS495" s="209"/>
      <c r="BT495" s="209"/>
      <c r="BU495" s="209"/>
      <c r="BV495" s="209"/>
      <c r="BW495" s="209"/>
      <c r="BX495" s="209"/>
      <c r="BY495" s="209"/>
      <c r="BZ495" s="209"/>
      <c r="CA495" s="209"/>
      <c r="CB495" s="209"/>
      <c r="CC495" s="209"/>
      <c r="CD495" s="209"/>
      <c r="CE495" s="209"/>
      <c r="CF495" s="209"/>
      <c r="CG495" s="209"/>
      <c r="CH495" s="209"/>
      <c r="CI495" s="209"/>
      <c r="CJ495" s="209"/>
      <c r="CK495" s="209"/>
      <c r="CL495" s="209"/>
      <c r="CM495" s="209"/>
      <c r="CN495" s="209"/>
      <c r="CO495" s="209"/>
      <c r="CP495" s="209"/>
      <c r="CQ495" s="209"/>
      <c r="CR495" s="209"/>
      <c r="CS495" s="209"/>
      <c r="CT495" s="209"/>
      <c r="CU495" s="209"/>
      <c r="CV495" s="209"/>
      <c r="CW495" s="209"/>
      <c r="CX495" s="209"/>
      <c r="CY495" s="209"/>
      <c r="CZ495" s="209"/>
      <c r="DA495" s="209"/>
      <c r="DB495" s="209"/>
      <c r="DC495" s="209"/>
      <c r="DD495" s="209"/>
      <c r="DE495" s="209"/>
      <c r="DF495" s="209"/>
      <c r="DG495" s="209"/>
      <c r="DH495" s="209"/>
      <c r="DI495" s="209"/>
      <c r="DJ495" s="209"/>
      <c r="DK495" s="209"/>
      <c r="DL495" s="209"/>
      <c r="DM495" s="209"/>
      <c r="DN495" s="209"/>
      <c r="DO495" s="209"/>
      <c r="DP495" s="209"/>
      <c r="DQ495" s="209"/>
      <c r="DR495" s="209"/>
      <c r="DS495" s="209"/>
      <c r="DT495" s="209"/>
      <c r="DU495" s="209"/>
      <c r="DV495" s="209"/>
      <c r="DW495" s="209"/>
      <c r="DX495" s="209"/>
      <c r="DY495" s="209"/>
      <c r="DZ495" s="209"/>
      <c r="EA495" s="209"/>
      <c r="EB495" s="209"/>
      <c r="EC495" s="209"/>
      <c r="ED495" s="209"/>
      <c r="EE495" s="209"/>
      <c r="EF495" s="209"/>
      <c r="EG495" s="209"/>
      <c r="EH495" s="209"/>
      <c r="EI495" s="209"/>
      <c r="EJ495" s="209"/>
      <c r="EK495" s="209"/>
      <c r="EL495" s="209"/>
      <c r="EM495" s="209"/>
      <c r="EN495" s="209"/>
      <c r="EO495" s="209"/>
      <c r="EP495" s="209"/>
      <c r="EQ495" s="209"/>
      <c r="ER495" s="209"/>
      <c r="ES495" s="209"/>
      <c r="ET495" s="209"/>
      <c r="EU495" s="209"/>
      <c r="EV495" s="209"/>
      <c r="EW495" s="209"/>
      <c r="EX495" s="209"/>
      <c r="EY495" s="209"/>
      <c r="EZ495" s="209"/>
      <c r="FA495" s="209"/>
      <c r="FB495" s="209"/>
      <c r="FC495" s="209"/>
      <c r="FD495" s="209"/>
      <c r="FE495" s="209"/>
      <c r="FF495" s="209"/>
      <c r="FG495" s="209"/>
      <c r="FH495" s="209"/>
      <c r="FI495" s="209"/>
      <c r="FJ495" s="209"/>
      <c r="FK495" s="209"/>
      <c r="FL495" s="209"/>
      <c r="FM495" s="209"/>
      <c r="FN495" s="209"/>
      <c r="FO495" s="209"/>
      <c r="FP495" s="209"/>
      <c r="FQ495" s="209"/>
      <c r="FR495" s="209"/>
      <c r="FS495" s="209"/>
      <c r="FT495" s="209"/>
      <c r="FU495" s="209"/>
      <c r="FV495" s="209"/>
      <c r="FW495" s="209"/>
      <c r="FX495" s="209"/>
      <c r="FY495" s="209"/>
      <c r="FZ495" s="209"/>
      <c r="GA495" s="209"/>
      <c r="GB495" s="209"/>
      <c r="GC495" s="209"/>
      <c r="GD495" s="209"/>
      <c r="GE495" s="209"/>
      <c r="GF495" s="209"/>
      <c r="GG495" s="209"/>
      <c r="GH495" s="209"/>
      <c r="GI495" s="209"/>
    </row>
    <row r="496" spans="1:191" hidden="1">
      <c r="A496" s="52"/>
      <c r="B496" s="53"/>
      <c r="C496" s="56"/>
      <c r="D496" s="57"/>
      <c r="E496" s="16" t="s">
        <v>431</v>
      </c>
      <c r="F496" s="10">
        <v>4111</v>
      </c>
      <c r="G496" s="10"/>
      <c r="H496" s="10"/>
      <c r="I496" s="34">
        <v>10333</v>
      </c>
      <c r="J496" s="34">
        <v>24684.3</v>
      </c>
      <c r="K496" s="34">
        <v>39035.599999999999</v>
      </c>
      <c r="L496" s="40">
        <v>57405.3</v>
      </c>
      <c r="M496" s="41">
        <f t="shared" si="94"/>
        <v>18</v>
      </c>
      <c r="N496" s="41">
        <f t="shared" si="95"/>
        <v>43</v>
      </c>
      <c r="O496" s="41">
        <f t="shared" si="96"/>
        <v>68</v>
      </c>
      <c r="P496" s="15"/>
      <c r="Q496" s="15"/>
      <c r="R496" s="167"/>
      <c r="S496" s="15"/>
      <c r="T496" s="15"/>
      <c r="U496" s="4">
        <f t="shared" si="98"/>
        <v>57405.3</v>
      </c>
    </row>
    <row r="497" spans="1:21" s="43" customFormat="1" ht="27" hidden="1" customHeight="1">
      <c r="A497" s="52"/>
      <c r="B497" s="53"/>
      <c r="C497" s="56"/>
      <c r="D497" s="57"/>
      <c r="E497" s="16" t="s">
        <v>432</v>
      </c>
      <c r="F497" s="10">
        <v>4112</v>
      </c>
      <c r="G497" s="10"/>
      <c r="H497" s="10"/>
      <c r="I497" s="34">
        <v>300</v>
      </c>
      <c r="J497" s="34">
        <v>1600</v>
      </c>
      <c r="K497" s="34">
        <v>3000</v>
      </c>
      <c r="L497" s="40">
        <v>5201.2</v>
      </c>
      <c r="M497" s="41">
        <f t="shared" si="94"/>
        <v>5.8</v>
      </c>
      <c r="N497" s="41">
        <f t="shared" si="95"/>
        <v>30.8</v>
      </c>
      <c r="O497" s="41">
        <f t="shared" si="96"/>
        <v>57.7</v>
      </c>
      <c r="P497" s="15"/>
      <c r="Q497" s="15"/>
      <c r="R497" s="167"/>
      <c r="S497" s="15"/>
      <c r="T497" s="15"/>
      <c r="U497" s="4">
        <f t="shared" si="98"/>
        <v>5201.2</v>
      </c>
    </row>
    <row r="498" spans="1:21" s="43" customFormat="1" ht="27" hidden="1" customHeight="1">
      <c r="A498" s="52"/>
      <c r="B498" s="53"/>
      <c r="C498" s="56"/>
      <c r="D498" s="57"/>
      <c r="E498" s="16" t="s">
        <v>433</v>
      </c>
      <c r="F498" s="10">
        <v>4113</v>
      </c>
      <c r="G498" s="10"/>
      <c r="H498" s="10"/>
      <c r="I498" s="34">
        <v>1361.4</v>
      </c>
      <c r="J498" s="34">
        <v>1361.4</v>
      </c>
      <c r="K498" s="35">
        <v>2722.8</v>
      </c>
      <c r="L498" s="40">
        <v>2722.8</v>
      </c>
      <c r="M498" s="41">
        <f t="shared" si="94"/>
        <v>50</v>
      </c>
      <c r="N498" s="41">
        <f t="shared" si="95"/>
        <v>50</v>
      </c>
      <c r="O498" s="41">
        <f t="shared" si="96"/>
        <v>100</v>
      </c>
      <c r="P498" s="15"/>
      <c r="Q498" s="15"/>
      <c r="R498" s="167"/>
      <c r="S498" s="15"/>
      <c r="T498" s="15"/>
      <c r="U498" s="4">
        <f t="shared" si="98"/>
        <v>2722.8</v>
      </c>
    </row>
    <row r="499" spans="1:21" s="43" customFormat="1" hidden="1">
      <c r="A499" s="52"/>
      <c r="B499" s="53"/>
      <c r="C499" s="56"/>
      <c r="D499" s="57"/>
      <c r="E499" s="16" t="s">
        <v>437</v>
      </c>
      <c r="F499" s="10">
        <v>4212</v>
      </c>
      <c r="G499" s="10"/>
      <c r="H499" s="10"/>
      <c r="I499" s="34">
        <v>90.3</v>
      </c>
      <c r="J499" s="34">
        <v>215.7</v>
      </c>
      <c r="K499" s="34">
        <v>341.1</v>
      </c>
      <c r="L499" s="40">
        <v>501.6</v>
      </c>
      <c r="M499" s="41">
        <f t="shared" si="94"/>
        <v>18</v>
      </c>
      <c r="N499" s="41">
        <f t="shared" si="95"/>
        <v>43</v>
      </c>
      <c r="O499" s="41">
        <f t="shared" si="96"/>
        <v>68</v>
      </c>
      <c r="P499" s="15"/>
      <c r="Q499" s="15"/>
      <c r="R499" s="167"/>
      <c r="S499" s="15"/>
      <c r="T499" s="15"/>
      <c r="U499" s="4">
        <f t="shared" si="98"/>
        <v>501.6</v>
      </c>
    </row>
    <row r="500" spans="1:21" s="43" customFormat="1" hidden="1">
      <c r="A500" s="52"/>
      <c r="B500" s="53"/>
      <c r="C500" s="56"/>
      <c r="D500" s="57"/>
      <c r="E500" s="16" t="s">
        <v>438</v>
      </c>
      <c r="F500" s="10">
        <v>4213</v>
      </c>
      <c r="G500" s="10"/>
      <c r="H500" s="10"/>
      <c r="I500" s="34">
        <v>2.9</v>
      </c>
      <c r="J500" s="34">
        <v>7</v>
      </c>
      <c r="K500" s="34">
        <v>11</v>
      </c>
      <c r="L500" s="40">
        <v>16.2</v>
      </c>
      <c r="M500" s="41">
        <f t="shared" si="94"/>
        <v>17.899999999999999</v>
      </c>
      <c r="N500" s="41">
        <f t="shared" si="95"/>
        <v>43.2</v>
      </c>
      <c r="O500" s="41">
        <f t="shared" si="96"/>
        <v>67.900000000000006</v>
      </c>
      <c r="P500" s="15"/>
      <c r="Q500" s="15"/>
      <c r="R500" s="167"/>
      <c r="S500" s="15"/>
      <c r="T500" s="15"/>
      <c r="U500" s="4">
        <f t="shared" si="98"/>
        <v>16.2</v>
      </c>
    </row>
    <row r="501" spans="1:21" s="43" customFormat="1" hidden="1">
      <c r="A501" s="52"/>
      <c r="B501" s="53"/>
      <c r="C501" s="56"/>
      <c r="D501" s="57"/>
      <c r="E501" s="16" t="s">
        <v>439</v>
      </c>
      <c r="F501" s="10">
        <v>4214</v>
      </c>
      <c r="G501" s="10"/>
      <c r="H501" s="10"/>
      <c r="I501" s="34">
        <v>77.5</v>
      </c>
      <c r="J501" s="34">
        <v>185.2</v>
      </c>
      <c r="K501" s="34">
        <v>292.89999999999998</v>
      </c>
      <c r="L501" s="40">
        <v>430.8</v>
      </c>
      <c r="M501" s="41">
        <f t="shared" si="94"/>
        <v>18</v>
      </c>
      <c r="N501" s="41">
        <f t="shared" si="95"/>
        <v>43</v>
      </c>
      <c r="O501" s="41">
        <f t="shared" si="96"/>
        <v>68</v>
      </c>
      <c r="P501" s="15"/>
      <c r="Q501" s="15"/>
      <c r="R501" s="167"/>
      <c r="S501" s="15"/>
      <c r="T501" s="15"/>
      <c r="U501" s="4">
        <f t="shared" si="98"/>
        <v>430.8</v>
      </c>
    </row>
    <row r="502" spans="1:21" s="43" customFormat="1" hidden="1">
      <c r="A502" s="52"/>
      <c r="B502" s="53"/>
      <c r="C502" s="56"/>
      <c r="D502" s="57"/>
      <c r="E502" s="9" t="s">
        <v>440</v>
      </c>
      <c r="F502" s="10" t="s">
        <v>415</v>
      </c>
      <c r="G502" s="10"/>
      <c r="H502" s="10"/>
      <c r="I502" s="34"/>
      <c r="J502" s="34"/>
      <c r="K502" s="34"/>
      <c r="L502" s="40">
        <v>19</v>
      </c>
      <c r="M502" s="41">
        <f t="shared" ref="M502:M514" si="99">ROUND(I502/L502*100,1)</f>
        <v>0</v>
      </c>
      <c r="N502" s="41">
        <f t="shared" ref="N502:N514" si="100">ROUND(J502/L502*100,1)</f>
        <v>0</v>
      </c>
      <c r="O502" s="41">
        <f t="shared" ref="O502:O514" si="101">ROUND(K502/L502*100,1)</f>
        <v>0</v>
      </c>
      <c r="P502" s="15"/>
      <c r="Q502" s="15"/>
      <c r="R502" s="167"/>
      <c r="S502" s="15"/>
      <c r="T502" s="15"/>
      <c r="U502" s="4"/>
    </row>
    <row r="503" spans="1:21" s="43" customFormat="1" ht="17.25" hidden="1" customHeight="1">
      <c r="A503" s="52"/>
      <c r="B503" s="53"/>
      <c r="C503" s="56"/>
      <c r="D503" s="57"/>
      <c r="E503" s="16" t="s">
        <v>441</v>
      </c>
      <c r="F503" s="10">
        <v>4216</v>
      </c>
      <c r="G503" s="10"/>
      <c r="H503" s="10"/>
      <c r="I503" s="34">
        <v>9.6</v>
      </c>
      <c r="J503" s="34">
        <v>9.6</v>
      </c>
      <c r="K503" s="34">
        <v>19.3</v>
      </c>
      <c r="L503" s="40">
        <v>19.3</v>
      </c>
      <c r="M503" s="41">
        <f t="shared" si="99"/>
        <v>49.7</v>
      </c>
      <c r="N503" s="41">
        <f t="shared" si="100"/>
        <v>49.7</v>
      </c>
      <c r="O503" s="41">
        <f t="shared" si="101"/>
        <v>100</v>
      </c>
      <c r="P503" s="15"/>
      <c r="Q503" s="15"/>
      <c r="R503" s="167"/>
      <c r="S503" s="15"/>
      <c r="T503" s="15"/>
      <c r="U503" s="4">
        <f>SUM(L503-T503)</f>
        <v>19.3</v>
      </c>
    </row>
    <row r="504" spans="1:21" s="43" customFormat="1" ht="17.25" hidden="1" customHeight="1">
      <c r="A504" s="52"/>
      <c r="B504" s="53"/>
      <c r="C504" s="56"/>
      <c r="D504" s="57"/>
      <c r="E504" s="16" t="s">
        <v>443</v>
      </c>
      <c r="F504" s="10">
        <v>4221</v>
      </c>
      <c r="G504" s="10"/>
      <c r="H504" s="10"/>
      <c r="I504" s="34">
        <v>90</v>
      </c>
      <c r="J504" s="34">
        <v>215</v>
      </c>
      <c r="K504" s="34">
        <v>340</v>
      </c>
      <c r="L504" s="40">
        <v>500</v>
      </c>
      <c r="M504" s="41">
        <f t="shared" si="99"/>
        <v>18</v>
      </c>
      <c r="N504" s="41">
        <f t="shared" si="100"/>
        <v>43</v>
      </c>
      <c r="O504" s="41">
        <f t="shared" si="101"/>
        <v>68</v>
      </c>
      <c r="P504" s="15"/>
      <c r="Q504" s="15"/>
      <c r="R504" s="167"/>
      <c r="S504" s="15"/>
      <c r="T504" s="15"/>
      <c r="U504" s="4"/>
    </row>
    <row r="505" spans="1:21" s="43" customFormat="1" hidden="1">
      <c r="A505" s="52"/>
      <c r="B505" s="53"/>
      <c r="C505" s="56"/>
      <c r="D505" s="57"/>
      <c r="E505" s="16" t="s">
        <v>457</v>
      </c>
      <c r="F505" s="10" t="s">
        <v>404</v>
      </c>
      <c r="G505" s="10"/>
      <c r="H505" s="10"/>
      <c r="I505" s="34">
        <v>0</v>
      </c>
      <c r="J505" s="34">
        <v>105</v>
      </c>
      <c r="K505" s="34">
        <v>105</v>
      </c>
      <c r="L505" s="40">
        <v>105</v>
      </c>
      <c r="M505" s="41">
        <f t="shared" si="99"/>
        <v>0</v>
      </c>
      <c r="N505" s="41">
        <f t="shared" si="100"/>
        <v>100</v>
      </c>
      <c r="O505" s="41">
        <f t="shared" si="101"/>
        <v>100</v>
      </c>
      <c r="P505" s="15"/>
      <c r="Q505" s="15"/>
      <c r="R505" s="167"/>
      <c r="S505" s="15"/>
      <c r="T505" s="15"/>
      <c r="U505" s="4"/>
    </row>
    <row r="506" spans="1:21" s="43" customFormat="1" hidden="1">
      <c r="A506" s="52"/>
      <c r="B506" s="53"/>
      <c r="C506" s="56"/>
      <c r="D506" s="57"/>
      <c r="E506" s="16" t="s">
        <v>512</v>
      </c>
      <c r="F506" s="10" t="s">
        <v>622</v>
      </c>
      <c r="G506" s="10"/>
      <c r="H506" s="10"/>
      <c r="I506" s="34">
        <v>90</v>
      </c>
      <c r="J506" s="34">
        <v>215</v>
      </c>
      <c r="K506" s="34">
        <v>340</v>
      </c>
      <c r="L506" s="40">
        <v>500</v>
      </c>
      <c r="M506" s="41">
        <f t="shared" si="99"/>
        <v>18</v>
      </c>
      <c r="N506" s="41">
        <f t="shared" si="100"/>
        <v>43</v>
      </c>
      <c r="O506" s="41">
        <f t="shared" si="101"/>
        <v>68</v>
      </c>
      <c r="P506" s="15"/>
      <c r="Q506" s="15"/>
      <c r="R506" s="167"/>
      <c r="S506" s="15"/>
      <c r="T506" s="15"/>
      <c r="U506" s="4"/>
    </row>
    <row r="507" spans="1:21" s="43" customFormat="1" hidden="1">
      <c r="A507" s="52"/>
      <c r="B507" s="53"/>
      <c r="C507" s="56"/>
      <c r="D507" s="57"/>
      <c r="E507" s="16" t="s">
        <v>515</v>
      </c>
      <c r="F507" s="10" t="s">
        <v>408</v>
      </c>
      <c r="G507" s="10"/>
      <c r="H507" s="10"/>
      <c r="I507" s="34">
        <v>18</v>
      </c>
      <c r="J507" s="34">
        <v>43</v>
      </c>
      <c r="K507" s="34">
        <v>68</v>
      </c>
      <c r="L507" s="40">
        <v>100</v>
      </c>
      <c r="M507" s="41">
        <f t="shared" si="99"/>
        <v>18</v>
      </c>
      <c r="N507" s="41">
        <f t="shared" si="100"/>
        <v>43</v>
      </c>
      <c r="O507" s="41">
        <f t="shared" si="101"/>
        <v>68</v>
      </c>
      <c r="P507" s="15"/>
      <c r="Q507" s="15"/>
      <c r="R507" s="167"/>
      <c r="S507" s="15"/>
      <c r="T507" s="15"/>
      <c r="U507" s="4"/>
    </row>
    <row r="508" spans="1:21" s="43" customFormat="1" ht="27" hidden="1" customHeight="1">
      <c r="A508" s="52"/>
      <c r="B508" s="53"/>
      <c r="C508" s="56"/>
      <c r="D508" s="57"/>
      <c r="E508" s="16" t="s">
        <v>516</v>
      </c>
      <c r="F508" s="10">
        <v>4252</v>
      </c>
      <c r="G508" s="10"/>
      <c r="H508" s="10"/>
      <c r="I508" s="34">
        <v>27.5</v>
      </c>
      <c r="J508" s="34">
        <v>65.8</v>
      </c>
      <c r="K508" s="34">
        <v>104</v>
      </c>
      <c r="L508" s="40">
        <v>153</v>
      </c>
      <c r="M508" s="41">
        <f t="shared" si="99"/>
        <v>18</v>
      </c>
      <c r="N508" s="41">
        <f t="shared" si="100"/>
        <v>43</v>
      </c>
      <c r="O508" s="41">
        <f t="shared" si="101"/>
        <v>68</v>
      </c>
      <c r="P508" s="15"/>
      <c r="Q508" s="15"/>
      <c r="R508" s="167"/>
      <c r="S508" s="15"/>
      <c r="T508" s="15"/>
      <c r="U508" s="4">
        <f>SUM(L508-T508)</f>
        <v>153</v>
      </c>
    </row>
    <row r="509" spans="1:21" s="43" customFormat="1" ht="17.25" hidden="1" customHeight="1">
      <c r="A509" s="52"/>
      <c r="B509" s="53"/>
      <c r="C509" s="56"/>
      <c r="D509" s="57"/>
      <c r="E509" s="16" t="s">
        <v>517</v>
      </c>
      <c r="F509" s="10">
        <v>4261</v>
      </c>
      <c r="G509" s="10"/>
      <c r="H509" s="10"/>
      <c r="I509" s="34">
        <v>41.9</v>
      </c>
      <c r="J509" s="34">
        <v>100</v>
      </c>
      <c r="K509" s="34">
        <v>158.10000000000002</v>
      </c>
      <c r="L509" s="40">
        <v>232.5</v>
      </c>
      <c r="M509" s="41">
        <f t="shared" si="99"/>
        <v>18</v>
      </c>
      <c r="N509" s="41">
        <f t="shared" si="100"/>
        <v>43</v>
      </c>
      <c r="O509" s="41">
        <f t="shared" si="101"/>
        <v>68</v>
      </c>
      <c r="P509" s="15"/>
      <c r="Q509" s="15"/>
      <c r="R509" s="167"/>
      <c r="S509" s="15"/>
      <c r="T509" s="15"/>
      <c r="U509" s="4">
        <f>SUM(L509-T509)</f>
        <v>232.5</v>
      </c>
    </row>
    <row r="510" spans="1:21" s="43" customFormat="1" hidden="1">
      <c r="A510" s="52"/>
      <c r="B510" s="53"/>
      <c r="C510" s="56"/>
      <c r="D510" s="57"/>
      <c r="E510" s="16" t="s">
        <v>519</v>
      </c>
      <c r="F510" s="10">
        <v>4264</v>
      </c>
      <c r="G510" s="10"/>
      <c r="H510" s="10"/>
      <c r="I510" s="34">
        <v>200.3</v>
      </c>
      <c r="J510" s="34">
        <v>478.6</v>
      </c>
      <c r="K510" s="34">
        <v>756.8</v>
      </c>
      <c r="L510" s="40">
        <v>1113</v>
      </c>
      <c r="M510" s="41">
        <f t="shared" si="99"/>
        <v>18</v>
      </c>
      <c r="N510" s="41">
        <f t="shared" si="100"/>
        <v>43</v>
      </c>
      <c r="O510" s="41">
        <f t="shared" si="101"/>
        <v>68</v>
      </c>
      <c r="P510" s="15"/>
      <c r="Q510" s="15"/>
      <c r="R510" s="167"/>
      <c r="S510" s="15"/>
      <c r="T510" s="15"/>
      <c r="U510" s="4">
        <f>SUM(L510-T510)</f>
        <v>1113</v>
      </c>
    </row>
    <row r="511" spans="1:21" s="43" customFormat="1" hidden="1">
      <c r="A511" s="52"/>
      <c r="B511" s="53"/>
      <c r="C511" s="56"/>
      <c r="D511" s="57"/>
      <c r="E511" s="16" t="s">
        <v>521</v>
      </c>
      <c r="F511" s="10" t="s">
        <v>277</v>
      </c>
      <c r="G511" s="10"/>
      <c r="H511" s="10"/>
      <c r="I511" s="34">
        <v>5.3999999999999995</v>
      </c>
      <c r="J511" s="34">
        <v>12.9</v>
      </c>
      <c r="K511" s="34">
        <v>20.400000000000002</v>
      </c>
      <c r="L511" s="40">
        <v>30</v>
      </c>
      <c r="M511" s="41">
        <f t="shared" si="99"/>
        <v>18</v>
      </c>
      <c r="N511" s="41">
        <f t="shared" si="100"/>
        <v>43</v>
      </c>
      <c r="O511" s="41">
        <f t="shared" si="101"/>
        <v>68</v>
      </c>
      <c r="P511" s="15"/>
      <c r="Q511" s="15"/>
      <c r="R511" s="167"/>
      <c r="S511" s="15"/>
      <c r="T511" s="15"/>
      <c r="U511" s="4"/>
    </row>
    <row r="512" spans="1:21" s="43" customFormat="1" hidden="1">
      <c r="A512" s="52"/>
      <c r="B512" s="53"/>
      <c r="C512" s="56"/>
      <c r="D512" s="57"/>
      <c r="E512" s="16" t="s">
        <v>553</v>
      </c>
      <c r="F512" s="10">
        <v>4823</v>
      </c>
      <c r="G512" s="10"/>
      <c r="H512" s="10"/>
      <c r="I512" s="34">
        <v>2.6999999999999997</v>
      </c>
      <c r="J512" s="34">
        <v>6.5</v>
      </c>
      <c r="K512" s="34">
        <v>10.200000000000001</v>
      </c>
      <c r="L512" s="40">
        <v>15</v>
      </c>
      <c r="M512" s="41">
        <f t="shared" si="99"/>
        <v>18</v>
      </c>
      <c r="N512" s="41">
        <f t="shared" si="100"/>
        <v>43.3</v>
      </c>
      <c r="O512" s="41">
        <f t="shared" si="101"/>
        <v>68</v>
      </c>
      <c r="P512" s="15"/>
      <c r="Q512" s="15"/>
      <c r="R512" s="167"/>
      <c r="S512" s="15"/>
      <c r="T512" s="15"/>
      <c r="U512" s="4">
        <f>SUM(L512-T512)</f>
        <v>15</v>
      </c>
    </row>
    <row r="513" spans="1:191" hidden="1">
      <c r="A513" s="52"/>
      <c r="B513" s="53"/>
      <c r="C513" s="56"/>
      <c r="D513" s="57"/>
      <c r="E513" s="16" t="s">
        <v>554</v>
      </c>
      <c r="F513" s="10">
        <v>4861</v>
      </c>
      <c r="G513" s="10"/>
      <c r="H513" s="10"/>
      <c r="I513" s="34">
        <v>180</v>
      </c>
      <c r="J513" s="34">
        <v>430</v>
      </c>
      <c r="K513" s="34">
        <v>680</v>
      </c>
      <c r="L513" s="40">
        <v>1000</v>
      </c>
      <c r="M513" s="41">
        <f t="shared" si="99"/>
        <v>18</v>
      </c>
      <c r="N513" s="41">
        <f t="shared" si="100"/>
        <v>43</v>
      </c>
      <c r="O513" s="41">
        <f t="shared" si="101"/>
        <v>68</v>
      </c>
      <c r="P513" s="15"/>
      <c r="Q513" s="15"/>
      <c r="R513" s="167"/>
      <c r="S513" s="15"/>
      <c r="T513" s="15"/>
      <c r="U513" s="4"/>
    </row>
    <row r="514" spans="1:191" hidden="1">
      <c r="A514" s="52"/>
      <c r="B514" s="53"/>
      <c r="C514" s="56"/>
      <c r="D514" s="57"/>
      <c r="E514" s="16" t="s">
        <v>560</v>
      </c>
      <c r="F514" s="10">
        <v>5122</v>
      </c>
      <c r="G514" s="10"/>
      <c r="H514" s="10"/>
      <c r="I514" s="34">
        <v>0</v>
      </c>
      <c r="J514" s="34"/>
      <c r="K514" s="34">
        <v>340</v>
      </c>
      <c r="L514" s="40">
        <v>500</v>
      </c>
      <c r="M514" s="41">
        <f t="shared" si="99"/>
        <v>0</v>
      </c>
      <c r="N514" s="41">
        <f t="shared" si="100"/>
        <v>0</v>
      </c>
      <c r="O514" s="41">
        <f t="shared" si="101"/>
        <v>68</v>
      </c>
      <c r="P514" s="15"/>
      <c r="Q514" s="15"/>
      <c r="R514" s="167"/>
      <c r="S514" s="15"/>
      <c r="T514" s="15"/>
      <c r="U514" s="4"/>
    </row>
    <row r="515" spans="1:191">
      <c r="A515" s="195"/>
      <c r="B515" s="196"/>
      <c r="C515" s="200"/>
      <c r="D515" s="201"/>
      <c r="E515" s="80" t="s">
        <v>577</v>
      </c>
      <c r="F515" s="123" t="s">
        <v>398</v>
      </c>
      <c r="G515" s="123"/>
      <c r="H515" s="10" t="s">
        <v>394</v>
      </c>
      <c r="I515" s="206">
        <f>SUM(I516:I535)</f>
        <v>14956.3</v>
      </c>
      <c r="J515" s="206">
        <f>SUM(J516:J535)</f>
        <v>39816.800000000003</v>
      </c>
      <c r="K515" s="206">
        <f>SUM(K516:K535)</f>
        <v>57345.4</v>
      </c>
      <c r="L515" s="207">
        <f>SUM(L516:L535)</f>
        <v>87589.3</v>
      </c>
      <c r="M515" s="59">
        <f>ROUND(I515/L515*100,1)</f>
        <v>17.100000000000001</v>
      </c>
      <c r="N515" s="59">
        <f>ROUND(J515/L515*100,1)</f>
        <v>45.5</v>
      </c>
      <c r="O515" s="59">
        <f>ROUND(K515/L515*100,1)</f>
        <v>65.5</v>
      </c>
      <c r="P515" s="15"/>
      <c r="Q515" s="15"/>
      <c r="R515" s="167"/>
      <c r="S515" s="15"/>
      <c r="T515" s="15"/>
      <c r="U515" s="4">
        <f>SUM(L515-T515)</f>
        <v>87589.3</v>
      </c>
      <c r="W515" s="43" t="s">
        <v>394</v>
      </c>
      <c r="Z515" s="43">
        <v>1</v>
      </c>
      <c r="AA515" s="209"/>
      <c r="AB515" s="209"/>
      <c r="AC515" s="209"/>
      <c r="AD515" s="209"/>
      <c r="AE515" s="209"/>
      <c r="AF515" s="209"/>
      <c r="AG515" s="209"/>
      <c r="AH515" s="209"/>
      <c r="AI515" s="209"/>
      <c r="AJ515" s="209"/>
      <c r="AK515" s="209"/>
      <c r="AL515" s="209"/>
      <c r="AM515" s="209"/>
      <c r="AN515" s="209"/>
      <c r="AO515" s="209"/>
      <c r="AP515" s="209"/>
      <c r="AQ515" s="209"/>
      <c r="AR515" s="209"/>
      <c r="AS515" s="209"/>
      <c r="AT515" s="209"/>
      <c r="AU515" s="209"/>
      <c r="AV515" s="209"/>
      <c r="AW515" s="209"/>
      <c r="AX515" s="209"/>
      <c r="AY515" s="209"/>
      <c r="AZ515" s="209"/>
      <c r="BA515" s="209"/>
      <c r="BB515" s="209"/>
      <c r="BC515" s="209"/>
      <c r="BD515" s="209"/>
      <c r="BE515" s="209"/>
      <c r="BF515" s="209"/>
      <c r="BG515" s="209"/>
      <c r="BH515" s="209"/>
      <c r="BI515" s="209"/>
      <c r="BJ515" s="209"/>
      <c r="BK515" s="209"/>
      <c r="BL515" s="209"/>
      <c r="BM515" s="209"/>
      <c r="BN515" s="209"/>
      <c r="BO515" s="209"/>
      <c r="BP515" s="209"/>
      <c r="BQ515" s="209"/>
      <c r="BR515" s="209"/>
      <c r="BS515" s="209"/>
      <c r="BT515" s="209"/>
      <c r="BU515" s="209"/>
      <c r="BV515" s="209"/>
      <c r="BW515" s="209"/>
      <c r="BX515" s="209"/>
      <c r="BY515" s="209"/>
      <c r="BZ515" s="209"/>
      <c r="CA515" s="209"/>
      <c r="CB515" s="209"/>
      <c r="CC515" s="209"/>
      <c r="CD515" s="209"/>
      <c r="CE515" s="209"/>
      <c r="CF515" s="209"/>
      <c r="CG515" s="209"/>
      <c r="CH515" s="209"/>
      <c r="CI515" s="209"/>
      <c r="CJ515" s="209"/>
      <c r="CK515" s="209"/>
      <c r="CL515" s="209"/>
      <c r="CM515" s="209"/>
      <c r="CN515" s="209"/>
      <c r="CO515" s="209"/>
      <c r="CP515" s="209"/>
      <c r="CQ515" s="209"/>
      <c r="CR515" s="209"/>
      <c r="CS515" s="209"/>
      <c r="CT515" s="209"/>
      <c r="CU515" s="209"/>
      <c r="CV515" s="209"/>
      <c r="CW515" s="209"/>
      <c r="CX515" s="209"/>
      <c r="CY515" s="209"/>
      <c r="CZ515" s="209"/>
      <c r="DA515" s="209"/>
      <c r="DB515" s="209"/>
      <c r="DC515" s="209"/>
      <c r="DD515" s="209"/>
      <c r="DE515" s="209"/>
      <c r="DF515" s="209"/>
      <c r="DG515" s="209"/>
      <c r="DH515" s="209"/>
      <c r="DI515" s="209"/>
      <c r="DJ515" s="209"/>
      <c r="DK515" s="209"/>
      <c r="DL515" s="209"/>
      <c r="DM515" s="209"/>
      <c r="DN515" s="209"/>
      <c r="DO515" s="209"/>
      <c r="DP515" s="209"/>
      <c r="DQ515" s="209"/>
      <c r="DR515" s="209"/>
      <c r="DS515" s="209"/>
      <c r="DT515" s="209"/>
      <c r="DU515" s="209"/>
      <c r="DV515" s="209"/>
      <c r="DW515" s="209"/>
      <c r="DX515" s="209"/>
      <c r="DY515" s="209"/>
      <c r="DZ515" s="209"/>
      <c r="EA515" s="209"/>
      <c r="EB515" s="209"/>
      <c r="EC515" s="209"/>
      <c r="ED515" s="209"/>
      <c r="EE515" s="209"/>
      <c r="EF515" s="209"/>
      <c r="EG515" s="209"/>
      <c r="EH515" s="209"/>
      <c r="EI515" s="209"/>
      <c r="EJ515" s="209"/>
      <c r="EK515" s="209"/>
      <c r="EL515" s="209"/>
      <c r="EM515" s="209"/>
      <c r="EN515" s="209"/>
      <c r="EO515" s="209"/>
      <c r="EP515" s="209"/>
      <c r="EQ515" s="209"/>
      <c r="ER515" s="209"/>
      <c r="ES515" s="209"/>
      <c r="ET515" s="209"/>
      <c r="EU515" s="209"/>
      <c r="EV515" s="209"/>
      <c r="EW515" s="209"/>
      <c r="EX515" s="209"/>
      <c r="EY515" s="209"/>
      <c r="EZ515" s="209"/>
      <c r="FA515" s="209"/>
      <c r="FB515" s="209"/>
      <c r="FC515" s="209"/>
      <c r="FD515" s="209"/>
      <c r="FE515" s="209"/>
      <c r="FF515" s="209"/>
      <c r="FG515" s="209"/>
      <c r="FH515" s="209"/>
      <c r="FI515" s="209"/>
      <c r="FJ515" s="209"/>
      <c r="FK515" s="209"/>
      <c r="FL515" s="209"/>
      <c r="FM515" s="209"/>
      <c r="FN515" s="209"/>
      <c r="FO515" s="209"/>
      <c r="FP515" s="209"/>
      <c r="FQ515" s="209"/>
      <c r="FR515" s="209"/>
      <c r="FS515" s="209"/>
      <c r="FT515" s="209"/>
      <c r="FU515" s="209"/>
      <c r="FV515" s="209"/>
      <c r="FW515" s="209"/>
      <c r="FX515" s="209"/>
      <c r="FY515" s="209"/>
      <c r="FZ515" s="209"/>
      <c r="GA515" s="209"/>
      <c r="GB515" s="209"/>
      <c r="GC515" s="209"/>
      <c r="GD515" s="209"/>
      <c r="GE515" s="209"/>
      <c r="GF515" s="209"/>
      <c r="GG515" s="209"/>
      <c r="GH515" s="209"/>
      <c r="GI515" s="209"/>
    </row>
    <row r="516" spans="1:191" hidden="1">
      <c r="A516" s="52"/>
      <c r="B516" s="53"/>
      <c r="C516" s="56"/>
      <c r="D516" s="57"/>
      <c r="E516" s="16" t="s">
        <v>431</v>
      </c>
      <c r="F516" s="10">
        <v>4111</v>
      </c>
      <c r="G516" s="10"/>
      <c r="H516" s="10"/>
      <c r="I516" s="34">
        <v>12051.3</v>
      </c>
      <c r="J516" s="34">
        <v>33173.800000000003</v>
      </c>
      <c r="K516" s="34">
        <v>45596.4</v>
      </c>
      <c r="L516" s="40">
        <v>70890.100000000006</v>
      </c>
      <c r="M516" s="59">
        <f t="shared" ref="M516:M584" si="102">ROUND(I516/L516*100,1)</f>
        <v>17</v>
      </c>
      <c r="N516" s="59">
        <f t="shared" ref="N516:N584" si="103">ROUND(J516/L516*100,1)</f>
        <v>46.8</v>
      </c>
      <c r="O516" s="59">
        <f t="shared" ref="O516:O584" si="104">ROUND(K516/L516*100,1)</f>
        <v>64.3</v>
      </c>
      <c r="P516" s="15"/>
      <c r="Q516" s="15"/>
      <c r="R516" s="167"/>
      <c r="S516" s="15"/>
      <c r="T516" s="15"/>
      <c r="U516" s="4">
        <f>SUM(L516-T516)</f>
        <v>70890.100000000006</v>
      </c>
    </row>
    <row r="517" spans="1:191" ht="27" hidden="1" customHeight="1">
      <c r="A517" s="52"/>
      <c r="B517" s="53"/>
      <c r="C517" s="56"/>
      <c r="D517" s="57"/>
      <c r="E517" s="16" t="s">
        <v>432</v>
      </c>
      <c r="F517" s="10">
        <v>4112</v>
      </c>
      <c r="G517" s="10"/>
      <c r="H517" s="10"/>
      <c r="I517" s="34"/>
      <c r="J517" s="34">
        <v>1600</v>
      </c>
      <c r="K517" s="34">
        <v>3100</v>
      </c>
      <c r="L517" s="40">
        <v>5930.2</v>
      </c>
      <c r="M517" s="59">
        <f t="shared" si="102"/>
        <v>0</v>
      </c>
      <c r="N517" s="59">
        <f t="shared" si="103"/>
        <v>27</v>
      </c>
      <c r="O517" s="59">
        <f t="shared" si="104"/>
        <v>52.3</v>
      </c>
      <c r="P517" s="15"/>
      <c r="Q517" s="15"/>
      <c r="R517" s="167"/>
      <c r="S517" s="15"/>
      <c r="T517" s="15"/>
      <c r="U517" s="4">
        <f>SUM(L517-T517)</f>
        <v>5930.2</v>
      </c>
    </row>
    <row r="518" spans="1:191" ht="27" hidden="1" customHeight="1">
      <c r="A518" s="52"/>
      <c r="B518" s="53"/>
      <c r="C518" s="56"/>
      <c r="D518" s="57"/>
      <c r="E518" s="16" t="s">
        <v>433</v>
      </c>
      <c r="F518" s="10">
        <v>4113</v>
      </c>
      <c r="G518" s="10"/>
      <c r="H518" s="10"/>
      <c r="I518" s="34">
        <v>1903</v>
      </c>
      <c r="J518" s="34">
        <v>1903</v>
      </c>
      <c r="K518" s="34">
        <v>3806</v>
      </c>
      <c r="L518" s="40">
        <v>3806</v>
      </c>
      <c r="M518" s="59">
        <f t="shared" si="102"/>
        <v>50</v>
      </c>
      <c r="N518" s="59">
        <f t="shared" si="103"/>
        <v>50</v>
      </c>
      <c r="O518" s="59">
        <f t="shared" si="104"/>
        <v>100</v>
      </c>
      <c r="P518" s="15"/>
      <c r="Q518" s="15"/>
      <c r="R518" s="167"/>
      <c r="S518" s="15"/>
      <c r="T518" s="15"/>
      <c r="U518" s="4">
        <f>SUM(L518-T518)</f>
        <v>3806</v>
      </c>
    </row>
    <row r="519" spans="1:191" hidden="1">
      <c r="A519" s="52"/>
      <c r="B519" s="53"/>
      <c r="C519" s="56"/>
      <c r="D519" s="57"/>
      <c r="E519" s="16" t="s">
        <v>437</v>
      </c>
      <c r="F519" s="10" t="s">
        <v>469</v>
      </c>
      <c r="G519" s="10"/>
      <c r="H519" s="10"/>
      <c r="I519" s="34"/>
      <c r="J519" s="34"/>
      <c r="K519" s="34"/>
      <c r="L519" s="40"/>
      <c r="M519" s="59" t="e">
        <f t="shared" si="102"/>
        <v>#DIV/0!</v>
      </c>
      <c r="N519" s="59" t="e">
        <f t="shared" si="103"/>
        <v>#DIV/0!</v>
      </c>
      <c r="O519" s="59" t="e">
        <f t="shared" si="104"/>
        <v>#DIV/0!</v>
      </c>
      <c r="P519" s="15"/>
      <c r="Q519" s="15"/>
      <c r="R519" s="167"/>
      <c r="S519" s="15"/>
      <c r="T519" s="15"/>
      <c r="U519" s="4"/>
    </row>
    <row r="520" spans="1:191" hidden="1">
      <c r="A520" s="52"/>
      <c r="B520" s="53"/>
      <c r="C520" s="56"/>
      <c r="D520" s="57"/>
      <c r="E520" s="16" t="s">
        <v>438</v>
      </c>
      <c r="F520" s="10" t="s">
        <v>470</v>
      </c>
      <c r="G520" s="10"/>
      <c r="H520" s="10"/>
      <c r="I520" s="34"/>
      <c r="J520" s="34"/>
      <c r="K520" s="34"/>
      <c r="L520" s="40"/>
      <c r="M520" s="59" t="e">
        <f t="shared" si="102"/>
        <v>#DIV/0!</v>
      </c>
      <c r="N520" s="59" t="e">
        <f t="shared" si="103"/>
        <v>#DIV/0!</v>
      </c>
      <c r="O520" s="59" t="e">
        <f t="shared" si="104"/>
        <v>#DIV/0!</v>
      </c>
      <c r="P520" s="15"/>
      <c r="Q520" s="15"/>
      <c r="R520" s="167"/>
      <c r="S520" s="15"/>
      <c r="T520" s="15"/>
      <c r="U520" s="4"/>
    </row>
    <row r="521" spans="1:191" hidden="1">
      <c r="A521" s="52"/>
      <c r="B521" s="53"/>
      <c r="C521" s="56"/>
      <c r="D521" s="57"/>
      <c r="E521" s="16" t="s">
        <v>439</v>
      </c>
      <c r="F521" s="10" t="s">
        <v>396</v>
      </c>
      <c r="G521" s="10"/>
      <c r="H521" s="10"/>
      <c r="I521" s="34"/>
      <c r="J521" s="34"/>
      <c r="K521" s="34"/>
      <c r="L521" s="40"/>
      <c r="M521" s="59" t="e">
        <f t="shared" si="102"/>
        <v>#DIV/0!</v>
      </c>
      <c r="N521" s="59" t="e">
        <f t="shared" si="103"/>
        <v>#DIV/0!</v>
      </c>
      <c r="O521" s="59" t="e">
        <f t="shared" si="104"/>
        <v>#DIV/0!</v>
      </c>
      <c r="P521" s="15"/>
      <c r="Q521" s="15"/>
      <c r="R521" s="167"/>
      <c r="S521" s="15"/>
      <c r="T521" s="15"/>
      <c r="U521" s="4"/>
    </row>
    <row r="522" spans="1:191" hidden="1">
      <c r="A522" s="52"/>
      <c r="B522" s="53"/>
      <c r="C522" s="56"/>
      <c r="D522" s="57"/>
      <c r="E522" s="16" t="s">
        <v>440</v>
      </c>
      <c r="F522" s="10" t="s">
        <v>415</v>
      </c>
      <c r="G522" s="10"/>
      <c r="H522" s="10"/>
      <c r="I522" s="34">
        <v>20</v>
      </c>
      <c r="J522" s="34">
        <v>20</v>
      </c>
      <c r="K522" s="34">
        <v>20</v>
      </c>
      <c r="L522" s="40">
        <v>20</v>
      </c>
      <c r="M522" s="59">
        <f t="shared" si="102"/>
        <v>100</v>
      </c>
      <c r="N522" s="59">
        <f t="shared" si="103"/>
        <v>100</v>
      </c>
      <c r="O522" s="59">
        <f t="shared" si="104"/>
        <v>100</v>
      </c>
      <c r="P522" s="15"/>
      <c r="Q522" s="15"/>
      <c r="R522" s="167"/>
      <c r="S522" s="15"/>
      <c r="T522" s="15"/>
      <c r="U522" s="4"/>
    </row>
    <row r="523" spans="1:191" hidden="1">
      <c r="A523" s="52"/>
      <c r="B523" s="53"/>
      <c r="C523" s="56"/>
      <c r="D523" s="57"/>
      <c r="E523" s="16" t="s">
        <v>441</v>
      </c>
      <c r="F523" s="10" t="s">
        <v>407</v>
      </c>
      <c r="G523" s="10"/>
      <c r="H523" s="10"/>
      <c r="I523" s="34">
        <v>400</v>
      </c>
      <c r="J523" s="34">
        <v>1000</v>
      </c>
      <c r="K523" s="34">
        <v>1600</v>
      </c>
      <c r="L523" s="40">
        <v>2400</v>
      </c>
      <c r="M523" s="59"/>
      <c r="N523" s="59"/>
      <c r="O523" s="59"/>
      <c r="P523" s="15"/>
      <c r="Q523" s="15"/>
      <c r="R523" s="167"/>
      <c r="S523" s="15"/>
      <c r="T523" s="15"/>
      <c r="U523" s="4"/>
    </row>
    <row r="524" spans="1:191" hidden="1">
      <c r="A524" s="52"/>
      <c r="B524" s="53"/>
      <c r="C524" s="56"/>
      <c r="D524" s="57"/>
      <c r="E524" s="16" t="s">
        <v>443</v>
      </c>
      <c r="F524" s="10" t="s">
        <v>265</v>
      </c>
      <c r="G524" s="10"/>
      <c r="H524" s="10"/>
      <c r="I524" s="34">
        <v>80</v>
      </c>
      <c r="J524" s="34">
        <v>200</v>
      </c>
      <c r="K524" s="34">
        <v>360</v>
      </c>
      <c r="L524" s="40">
        <v>500</v>
      </c>
      <c r="M524" s="59">
        <f t="shared" si="102"/>
        <v>16</v>
      </c>
      <c r="N524" s="59">
        <f t="shared" si="103"/>
        <v>40</v>
      </c>
      <c r="O524" s="59">
        <f t="shared" si="104"/>
        <v>72</v>
      </c>
      <c r="P524" s="15"/>
      <c r="Q524" s="15"/>
      <c r="R524" s="167"/>
      <c r="S524" s="15"/>
      <c r="T524" s="15"/>
      <c r="U524" s="4"/>
    </row>
    <row r="525" spans="1:191" hidden="1">
      <c r="A525" s="52"/>
      <c r="B525" s="53"/>
      <c r="C525" s="56"/>
      <c r="D525" s="57"/>
      <c r="E525" s="16" t="s">
        <v>457</v>
      </c>
      <c r="F525" s="10" t="s">
        <v>404</v>
      </c>
      <c r="G525" s="10"/>
      <c r="H525" s="10"/>
      <c r="I525" s="34">
        <v>10</v>
      </c>
      <c r="J525" s="34">
        <v>20</v>
      </c>
      <c r="K525" s="34">
        <v>130</v>
      </c>
      <c r="L525" s="40">
        <v>211</v>
      </c>
      <c r="M525" s="59">
        <f t="shared" si="102"/>
        <v>4.7</v>
      </c>
      <c r="N525" s="59">
        <f t="shared" si="103"/>
        <v>9.5</v>
      </c>
      <c r="O525" s="59">
        <f t="shared" si="104"/>
        <v>61.6</v>
      </c>
      <c r="P525" s="15"/>
      <c r="Q525" s="15"/>
      <c r="R525" s="167"/>
      <c r="S525" s="15"/>
      <c r="T525" s="15"/>
      <c r="U525" s="4"/>
    </row>
    <row r="526" spans="1:191" hidden="1">
      <c r="A526" s="52"/>
      <c r="B526" s="53"/>
      <c r="C526" s="56"/>
      <c r="D526" s="57"/>
      <c r="E526" s="16" t="s">
        <v>459</v>
      </c>
      <c r="F526" s="10" t="s">
        <v>266</v>
      </c>
      <c r="G526" s="10"/>
      <c r="H526" s="10"/>
      <c r="I526" s="34">
        <v>10</v>
      </c>
      <c r="J526" s="34">
        <v>25</v>
      </c>
      <c r="K526" s="34">
        <v>40</v>
      </c>
      <c r="L526" s="40">
        <v>52</v>
      </c>
      <c r="M526" s="59"/>
      <c r="N526" s="59"/>
      <c r="O526" s="59"/>
      <c r="P526" s="15"/>
      <c r="Q526" s="15"/>
      <c r="R526" s="167"/>
      <c r="S526" s="15"/>
      <c r="T526" s="15"/>
      <c r="U526" s="4"/>
    </row>
    <row r="527" spans="1:191" hidden="1">
      <c r="A527" s="52"/>
      <c r="B527" s="53"/>
      <c r="C527" s="56"/>
      <c r="D527" s="57"/>
      <c r="E527" s="16" t="s">
        <v>512</v>
      </c>
      <c r="F527" s="10" t="s">
        <v>622</v>
      </c>
      <c r="G527" s="10"/>
      <c r="H527" s="10"/>
      <c r="I527" s="34">
        <v>120</v>
      </c>
      <c r="J527" s="34">
        <v>300</v>
      </c>
      <c r="K527" s="34">
        <v>500</v>
      </c>
      <c r="L527" s="40">
        <v>700</v>
      </c>
      <c r="M527" s="59">
        <f t="shared" si="102"/>
        <v>17.100000000000001</v>
      </c>
      <c r="N527" s="59">
        <f t="shared" si="103"/>
        <v>42.9</v>
      </c>
      <c r="O527" s="59">
        <f t="shared" si="104"/>
        <v>71.400000000000006</v>
      </c>
      <c r="P527" s="15"/>
      <c r="Q527" s="15"/>
      <c r="R527" s="167"/>
      <c r="S527" s="15"/>
      <c r="T527" s="15"/>
      <c r="U527" s="4"/>
    </row>
    <row r="528" spans="1:191" hidden="1">
      <c r="A528" s="52"/>
      <c r="B528" s="53"/>
      <c r="C528" s="56"/>
      <c r="D528" s="57"/>
      <c r="E528" s="16" t="s">
        <v>515</v>
      </c>
      <c r="F528" s="10" t="s">
        <v>408</v>
      </c>
      <c r="G528" s="10"/>
      <c r="H528" s="10"/>
      <c r="I528" s="34"/>
      <c r="J528" s="34"/>
      <c r="K528" s="34"/>
      <c r="L528" s="40">
        <v>100</v>
      </c>
      <c r="M528" s="59">
        <f t="shared" si="102"/>
        <v>0</v>
      </c>
      <c r="N528" s="59">
        <f t="shared" si="103"/>
        <v>0</v>
      </c>
      <c r="O528" s="59">
        <f t="shared" si="104"/>
        <v>0</v>
      </c>
      <c r="P528" s="15"/>
      <c r="Q528" s="15"/>
      <c r="R528" s="167"/>
      <c r="S528" s="15"/>
      <c r="T528" s="15"/>
      <c r="U528" s="4"/>
    </row>
    <row r="529" spans="1:191" ht="27" hidden="1" customHeight="1">
      <c r="A529" s="52"/>
      <c r="B529" s="53"/>
      <c r="C529" s="56"/>
      <c r="D529" s="57"/>
      <c r="E529" s="16" t="s">
        <v>516</v>
      </c>
      <c r="F529" s="10">
        <v>4252</v>
      </c>
      <c r="G529" s="10"/>
      <c r="H529" s="10"/>
      <c r="I529" s="34">
        <v>60</v>
      </c>
      <c r="J529" s="34">
        <v>150</v>
      </c>
      <c r="K529" s="34">
        <v>225</v>
      </c>
      <c r="L529" s="40">
        <v>300</v>
      </c>
      <c r="M529" s="59">
        <f t="shared" si="102"/>
        <v>20</v>
      </c>
      <c r="N529" s="59">
        <f t="shared" si="103"/>
        <v>50</v>
      </c>
      <c r="O529" s="59">
        <f t="shared" si="104"/>
        <v>75</v>
      </c>
      <c r="P529" s="15"/>
      <c r="Q529" s="15"/>
      <c r="R529" s="167"/>
      <c r="S529" s="15"/>
      <c r="T529" s="15"/>
      <c r="U529" s="4"/>
    </row>
    <row r="530" spans="1:191" ht="17.25" hidden="1" customHeight="1">
      <c r="A530" s="52"/>
      <c r="B530" s="53"/>
      <c r="C530" s="56"/>
      <c r="D530" s="57"/>
      <c r="E530" s="16" t="s">
        <v>517</v>
      </c>
      <c r="F530" s="10">
        <v>4261</v>
      </c>
      <c r="G530" s="10"/>
      <c r="H530" s="10"/>
      <c r="I530" s="34">
        <v>50</v>
      </c>
      <c r="J530" s="34">
        <v>125</v>
      </c>
      <c r="K530" s="34">
        <v>200</v>
      </c>
      <c r="L530" s="40">
        <v>300</v>
      </c>
      <c r="M530" s="59">
        <f t="shared" si="102"/>
        <v>16.7</v>
      </c>
      <c r="N530" s="59">
        <f t="shared" si="103"/>
        <v>41.7</v>
      </c>
      <c r="O530" s="59">
        <f t="shared" si="104"/>
        <v>66.7</v>
      </c>
      <c r="P530" s="15"/>
      <c r="Q530" s="15"/>
      <c r="R530" s="167"/>
      <c r="S530" s="15"/>
      <c r="T530" s="15"/>
      <c r="U530" s="4">
        <f>SUM(L530-T530)</f>
        <v>300</v>
      </c>
    </row>
    <row r="531" spans="1:191" hidden="1">
      <c r="A531" s="52"/>
      <c r="B531" s="53"/>
      <c r="C531" s="56"/>
      <c r="D531" s="57"/>
      <c r="E531" s="16" t="s">
        <v>519</v>
      </c>
      <c r="F531" s="10">
        <v>4264</v>
      </c>
      <c r="G531" s="10"/>
      <c r="H531" s="10"/>
      <c r="I531" s="34">
        <v>152</v>
      </c>
      <c r="J531" s="34">
        <v>380</v>
      </c>
      <c r="K531" s="34">
        <v>608</v>
      </c>
      <c r="L531" s="40">
        <v>860</v>
      </c>
      <c r="M531" s="59">
        <f t="shared" si="102"/>
        <v>17.7</v>
      </c>
      <c r="N531" s="59">
        <f t="shared" si="103"/>
        <v>44.2</v>
      </c>
      <c r="O531" s="59">
        <f t="shared" si="104"/>
        <v>70.7</v>
      </c>
      <c r="P531" s="15"/>
      <c r="Q531" s="15"/>
      <c r="R531" s="167"/>
      <c r="S531" s="15"/>
      <c r="T531" s="15"/>
      <c r="U531" s="4">
        <f>SUM(L531-T531)</f>
        <v>860</v>
      </c>
    </row>
    <row r="532" spans="1:191" hidden="1">
      <c r="A532" s="52"/>
      <c r="B532" s="53"/>
      <c r="C532" s="56"/>
      <c r="D532" s="57"/>
      <c r="E532" s="16" t="s">
        <v>521</v>
      </c>
      <c r="F532" s="10" t="s">
        <v>277</v>
      </c>
      <c r="G532" s="10"/>
      <c r="H532" s="10"/>
      <c r="I532" s="34"/>
      <c r="J532" s="34"/>
      <c r="K532" s="34"/>
      <c r="L532" s="40"/>
      <c r="M532" s="59" t="e">
        <f t="shared" si="102"/>
        <v>#DIV/0!</v>
      </c>
      <c r="N532" s="59" t="e">
        <f t="shared" si="103"/>
        <v>#DIV/0!</v>
      </c>
      <c r="O532" s="59" t="e">
        <f t="shared" si="104"/>
        <v>#DIV/0!</v>
      </c>
      <c r="P532" s="15"/>
      <c r="Q532" s="15"/>
      <c r="R532" s="167"/>
      <c r="S532" s="15"/>
      <c r="T532" s="15"/>
      <c r="U532" s="4"/>
    </row>
    <row r="533" spans="1:191" hidden="1">
      <c r="A533" s="52"/>
      <c r="B533" s="53"/>
      <c r="C533" s="56"/>
      <c r="D533" s="57"/>
      <c r="E533" s="16" t="s">
        <v>553</v>
      </c>
      <c r="F533" s="10">
        <v>4823</v>
      </c>
      <c r="G533" s="10"/>
      <c r="H533" s="10"/>
      <c r="I533" s="34">
        <v>20</v>
      </c>
      <c r="J533" s="34">
        <v>20</v>
      </c>
      <c r="K533" s="34">
        <v>20</v>
      </c>
      <c r="L533" s="40">
        <v>20</v>
      </c>
      <c r="M533" s="59">
        <f t="shared" si="102"/>
        <v>100</v>
      </c>
      <c r="N533" s="59">
        <f t="shared" si="103"/>
        <v>100</v>
      </c>
      <c r="O533" s="59">
        <f t="shared" si="104"/>
        <v>100</v>
      </c>
      <c r="P533" s="15"/>
      <c r="Q533" s="15"/>
      <c r="R533" s="167"/>
      <c r="S533" s="15"/>
      <c r="T533" s="15"/>
      <c r="U533" s="4">
        <f>SUM(L533-T533)</f>
        <v>20</v>
      </c>
    </row>
    <row r="534" spans="1:191" hidden="1">
      <c r="A534" s="52"/>
      <c r="B534" s="53"/>
      <c r="C534" s="56"/>
      <c r="D534" s="57"/>
      <c r="E534" s="16" t="s">
        <v>554</v>
      </c>
      <c r="F534" s="10" t="s">
        <v>273</v>
      </c>
      <c r="G534" s="10"/>
      <c r="H534" s="10"/>
      <c r="I534" s="34">
        <v>80</v>
      </c>
      <c r="J534" s="34">
        <v>400</v>
      </c>
      <c r="K534" s="34">
        <v>640</v>
      </c>
      <c r="L534" s="40">
        <v>1000</v>
      </c>
      <c r="M534" s="59">
        <f t="shared" si="102"/>
        <v>8</v>
      </c>
      <c r="N534" s="59">
        <f t="shared" si="103"/>
        <v>40</v>
      </c>
      <c r="O534" s="59">
        <f t="shared" si="104"/>
        <v>64</v>
      </c>
      <c r="P534" s="15"/>
      <c r="Q534" s="15"/>
      <c r="R534" s="167"/>
      <c r="S534" s="15"/>
      <c r="T534" s="15"/>
      <c r="U534" s="4"/>
    </row>
    <row r="535" spans="1:191" hidden="1">
      <c r="A535" s="52"/>
      <c r="B535" s="53"/>
      <c r="C535" s="56"/>
      <c r="D535" s="57"/>
      <c r="E535" s="16" t="s">
        <v>560</v>
      </c>
      <c r="F535" s="10" t="s">
        <v>178</v>
      </c>
      <c r="G535" s="10"/>
      <c r="H535" s="10"/>
      <c r="I535" s="34"/>
      <c r="J535" s="34">
        <v>500</v>
      </c>
      <c r="K535" s="34">
        <v>500</v>
      </c>
      <c r="L535" s="40">
        <v>500</v>
      </c>
      <c r="M535" s="59">
        <f t="shared" si="102"/>
        <v>0</v>
      </c>
      <c r="N535" s="59">
        <f t="shared" si="103"/>
        <v>100</v>
      </c>
      <c r="O535" s="59">
        <f t="shared" si="104"/>
        <v>100</v>
      </c>
      <c r="P535" s="15"/>
      <c r="Q535" s="15"/>
      <c r="R535" s="167"/>
      <c r="S535" s="15"/>
      <c r="T535" s="15"/>
      <c r="U535" s="4"/>
    </row>
    <row r="536" spans="1:191">
      <c r="A536" s="195"/>
      <c r="B536" s="196"/>
      <c r="C536" s="200"/>
      <c r="D536" s="201"/>
      <c r="E536" s="80" t="s">
        <v>578</v>
      </c>
      <c r="F536" s="123" t="s">
        <v>398</v>
      </c>
      <c r="G536" s="123"/>
      <c r="H536" s="10" t="s">
        <v>394</v>
      </c>
      <c r="I536" s="206">
        <f>SUM(I537:I558)</f>
        <v>18282.8</v>
      </c>
      <c r="J536" s="206">
        <f>SUM(J537:J558)</f>
        <v>42698.8</v>
      </c>
      <c r="K536" s="206">
        <f>SUM(K537:K558)</f>
        <v>69419.600000000006</v>
      </c>
      <c r="L536" s="207">
        <f>SUM(L537:L558)</f>
        <v>101988.70000000001</v>
      </c>
      <c r="M536" s="59">
        <f t="shared" si="102"/>
        <v>17.899999999999999</v>
      </c>
      <c r="N536" s="59">
        <f t="shared" si="103"/>
        <v>41.9</v>
      </c>
      <c r="O536" s="59">
        <f t="shared" si="104"/>
        <v>68.099999999999994</v>
      </c>
      <c r="P536" s="15"/>
      <c r="Q536" s="15"/>
      <c r="R536" s="167"/>
      <c r="S536" s="15"/>
      <c r="T536" s="15"/>
      <c r="U536" s="4">
        <f t="shared" ref="U536:U541" si="105">SUM(L536-T536)</f>
        <v>101988.70000000001</v>
      </c>
      <c r="W536" s="43" t="s">
        <v>394</v>
      </c>
      <c r="Z536" s="43">
        <v>1</v>
      </c>
      <c r="AA536" s="209"/>
      <c r="AB536" s="209"/>
      <c r="AC536" s="209"/>
      <c r="AD536" s="209"/>
      <c r="AE536" s="209"/>
      <c r="AF536" s="209"/>
      <c r="AG536" s="209"/>
      <c r="AH536" s="209"/>
      <c r="AI536" s="209"/>
      <c r="AJ536" s="209"/>
      <c r="AK536" s="209"/>
      <c r="AL536" s="209"/>
      <c r="AM536" s="209"/>
      <c r="AN536" s="209"/>
      <c r="AO536" s="209"/>
      <c r="AP536" s="209"/>
      <c r="AQ536" s="209"/>
      <c r="AR536" s="209"/>
      <c r="AS536" s="209"/>
      <c r="AT536" s="209"/>
      <c r="AU536" s="209"/>
      <c r="AV536" s="209"/>
      <c r="AW536" s="209"/>
      <c r="AX536" s="209"/>
      <c r="AY536" s="209"/>
      <c r="AZ536" s="209"/>
      <c r="BA536" s="209"/>
      <c r="BB536" s="209"/>
      <c r="BC536" s="209"/>
      <c r="BD536" s="209"/>
      <c r="BE536" s="209"/>
      <c r="BF536" s="209"/>
      <c r="BG536" s="209"/>
      <c r="BH536" s="209"/>
      <c r="BI536" s="209"/>
      <c r="BJ536" s="209"/>
      <c r="BK536" s="209"/>
      <c r="BL536" s="209"/>
      <c r="BM536" s="209"/>
      <c r="BN536" s="209"/>
      <c r="BO536" s="209"/>
      <c r="BP536" s="209"/>
      <c r="BQ536" s="209"/>
      <c r="BR536" s="209"/>
      <c r="BS536" s="209"/>
      <c r="BT536" s="209"/>
      <c r="BU536" s="209"/>
      <c r="BV536" s="209"/>
      <c r="BW536" s="209"/>
      <c r="BX536" s="209"/>
      <c r="BY536" s="209"/>
      <c r="BZ536" s="209"/>
      <c r="CA536" s="209"/>
      <c r="CB536" s="209"/>
      <c r="CC536" s="209"/>
      <c r="CD536" s="209"/>
      <c r="CE536" s="209"/>
      <c r="CF536" s="209"/>
      <c r="CG536" s="209"/>
      <c r="CH536" s="209"/>
      <c r="CI536" s="209"/>
      <c r="CJ536" s="209"/>
      <c r="CK536" s="209"/>
      <c r="CL536" s="209"/>
      <c r="CM536" s="209"/>
      <c r="CN536" s="209"/>
      <c r="CO536" s="209"/>
      <c r="CP536" s="209"/>
      <c r="CQ536" s="209"/>
      <c r="CR536" s="209"/>
      <c r="CS536" s="209"/>
      <c r="CT536" s="209"/>
      <c r="CU536" s="209"/>
      <c r="CV536" s="209"/>
      <c r="CW536" s="209"/>
      <c r="CX536" s="209"/>
      <c r="CY536" s="209"/>
      <c r="CZ536" s="209"/>
      <c r="DA536" s="209"/>
      <c r="DB536" s="209"/>
      <c r="DC536" s="209"/>
      <c r="DD536" s="209"/>
      <c r="DE536" s="209"/>
      <c r="DF536" s="209"/>
      <c r="DG536" s="209"/>
      <c r="DH536" s="209"/>
      <c r="DI536" s="209"/>
      <c r="DJ536" s="209"/>
      <c r="DK536" s="209"/>
      <c r="DL536" s="209"/>
      <c r="DM536" s="209"/>
      <c r="DN536" s="209"/>
      <c r="DO536" s="209"/>
      <c r="DP536" s="209"/>
      <c r="DQ536" s="209"/>
      <c r="DR536" s="209"/>
      <c r="DS536" s="209"/>
      <c r="DT536" s="209"/>
      <c r="DU536" s="209"/>
      <c r="DV536" s="209"/>
      <c r="DW536" s="209"/>
      <c r="DX536" s="209"/>
      <c r="DY536" s="209"/>
      <c r="DZ536" s="209"/>
      <c r="EA536" s="209"/>
      <c r="EB536" s="209"/>
      <c r="EC536" s="209"/>
      <c r="ED536" s="209"/>
      <c r="EE536" s="209"/>
      <c r="EF536" s="209"/>
      <c r="EG536" s="209"/>
      <c r="EH536" s="209"/>
      <c r="EI536" s="209"/>
      <c r="EJ536" s="209"/>
      <c r="EK536" s="209"/>
      <c r="EL536" s="209"/>
      <c r="EM536" s="209"/>
      <c r="EN536" s="209"/>
      <c r="EO536" s="209"/>
      <c r="EP536" s="209"/>
      <c r="EQ536" s="209"/>
      <c r="ER536" s="209"/>
      <c r="ES536" s="209"/>
      <c r="ET536" s="209"/>
      <c r="EU536" s="209"/>
      <c r="EV536" s="209"/>
      <c r="EW536" s="209"/>
      <c r="EX536" s="209"/>
      <c r="EY536" s="209"/>
      <c r="EZ536" s="209"/>
      <c r="FA536" s="209"/>
      <c r="FB536" s="209"/>
      <c r="FC536" s="209"/>
      <c r="FD536" s="209"/>
      <c r="FE536" s="209"/>
      <c r="FF536" s="209"/>
      <c r="FG536" s="209"/>
      <c r="FH536" s="209"/>
      <c r="FI536" s="209"/>
      <c r="FJ536" s="209"/>
      <c r="FK536" s="209"/>
      <c r="FL536" s="209"/>
      <c r="FM536" s="209"/>
      <c r="FN536" s="209"/>
      <c r="FO536" s="209"/>
      <c r="FP536" s="209"/>
      <c r="FQ536" s="209"/>
      <c r="FR536" s="209"/>
      <c r="FS536" s="209"/>
      <c r="FT536" s="209"/>
      <c r="FU536" s="209"/>
      <c r="FV536" s="209"/>
      <c r="FW536" s="209"/>
      <c r="FX536" s="209"/>
      <c r="FY536" s="209"/>
      <c r="FZ536" s="209"/>
      <c r="GA536" s="209"/>
      <c r="GB536" s="209"/>
      <c r="GC536" s="209"/>
      <c r="GD536" s="209"/>
      <c r="GE536" s="209"/>
      <c r="GF536" s="209"/>
      <c r="GG536" s="209"/>
      <c r="GH536" s="209"/>
      <c r="GI536" s="209"/>
    </row>
    <row r="537" spans="1:191" hidden="1">
      <c r="A537" s="52"/>
      <c r="B537" s="53"/>
      <c r="C537" s="56"/>
      <c r="D537" s="57"/>
      <c r="E537" s="16" t="s">
        <v>431</v>
      </c>
      <c r="F537" s="10">
        <v>4111</v>
      </c>
      <c r="G537" s="10"/>
      <c r="H537" s="10"/>
      <c r="I537" s="34">
        <v>13850</v>
      </c>
      <c r="J537" s="34">
        <v>34600</v>
      </c>
      <c r="K537" s="34">
        <v>55300</v>
      </c>
      <c r="L537" s="40">
        <v>82942</v>
      </c>
      <c r="M537" s="59">
        <f t="shared" si="102"/>
        <v>16.7</v>
      </c>
      <c r="N537" s="59">
        <f t="shared" si="103"/>
        <v>41.7</v>
      </c>
      <c r="O537" s="59">
        <f t="shared" si="104"/>
        <v>66.7</v>
      </c>
      <c r="P537" s="15"/>
      <c r="Q537" s="15"/>
      <c r="R537" s="167"/>
      <c r="S537" s="15"/>
      <c r="T537" s="15"/>
      <c r="U537" s="4">
        <f t="shared" si="105"/>
        <v>82942</v>
      </c>
    </row>
    <row r="538" spans="1:191" ht="27" hidden="1" customHeight="1">
      <c r="A538" s="52"/>
      <c r="B538" s="53"/>
      <c r="C538" s="56"/>
      <c r="D538" s="57"/>
      <c r="E538" s="16" t="s">
        <v>432</v>
      </c>
      <c r="F538" s="10">
        <v>4112</v>
      </c>
      <c r="G538" s="10"/>
      <c r="H538" s="10"/>
      <c r="I538" s="34">
        <v>500</v>
      </c>
      <c r="J538" s="34">
        <v>2000</v>
      </c>
      <c r="K538" s="34">
        <v>3500</v>
      </c>
      <c r="L538" s="40">
        <v>6057.8</v>
      </c>
      <c r="M538" s="59">
        <f t="shared" si="102"/>
        <v>8.3000000000000007</v>
      </c>
      <c r="N538" s="59">
        <f t="shared" si="103"/>
        <v>33</v>
      </c>
      <c r="O538" s="59">
        <f t="shared" si="104"/>
        <v>57.8</v>
      </c>
      <c r="P538" s="15"/>
      <c r="Q538" s="15"/>
      <c r="R538" s="167"/>
      <c r="S538" s="15"/>
      <c r="T538" s="15"/>
      <c r="U538" s="4">
        <f t="shared" si="105"/>
        <v>6057.8</v>
      </c>
    </row>
    <row r="539" spans="1:191" ht="27" hidden="1" customHeight="1">
      <c r="A539" s="52"/>
      <c r="B539" s="53"/>
      <c r="C539" s="56"/>
      <c r="D539" s="57"/>
      <c r="E539" s="16" t="s">
        <v>433</v>
      </c>
      <c r="F539" s="10">
        <v>4113</v>
      </c>
      <c r="G539" s="10"/>
      <c r="H539" s="10"/>
      <c r="I539" s="34">
        <f>+K539/2</f>
        <v>2579.8000000000002</v>
      </c>
      <c r="J539" s="34">
        <f>+L539/2</f>
        <v>2579.8000000000002</v>
      </c>
      <c r="K539" s="34">
        <v>5159.6000000000004</v>
      </c>
      <c r="L539" s="40">
        <v>5159.6000000000004</v>
      </c>
      <c r="M539" s="59">
        <f t="shared" si="102"/>
        <v>50</v>
      </c>
      <c r="N539" s="59">
        <f t="shared" si="103"/>
        <v>50</v>
      </c>
      <c r="O539" s="59">
        <f t="shared" si="104"/>
        <v>100</v>
      </c>
      <c r="P539" s="15"/>
      <c r="Q539" s="15"/>
      <c r="R539" s="167"/>
      <c r="S539" s="15"/>
      <c r="T539" s="15"/>
      <c r="U539" s="4">
        <f t="shared" si="105"/>
        <v>5159.6000000000004</v>
      </c>
    </row>
    <row r="540" spans="1:191" hidden="1">
      <c r="A540" s="52"/>
      <c r="B540" s="53"/>
      <c r="C540" s="56"/>
      <c r="D540" s="57"/>
      <c r="E540" s="16" t="s">
        <v>437</v>
      </c>
      <c r="F540" s="10">
        <v>4212</v>
      </c>
      <c r="G540" s="10"/>
      <c r="H540" s="10"/>
      <c r="I540" s="34">
        <v>200</v>
      </c>
      <c r="J540" s="34">
        <v>300</v>
      </c>
      <c r="K540" s="34">
        <v>400</v>
      </c>
      <c r="L540" s="40">
        <v>668.8</v>
      </c>
      <c r="M540" s="59">
        <f t="shared" si="102"/>
        <v>29.9</v>
      </c>
      <c r="N540" s="59">
        <f t="shared" si="103"/>
        <v>44.9</v>
      </c>
      <c r="O540" s="59">
        <f t="shared" si="104"/>
        <v>59.8</v>
      </c>
      <c r="P540" s="15"/>
      <c r="Q540" s="15"/>
      <c r="R540" s="167"/>
      <c r="S540" s="15"/>
      <c r="T540" s="15"/>
      <c r="U540" s="4">
        <f t="shared" si="105"/>
        <v>668.8</v>
      </c>
    </row>
    <row r="541" spans="1:191" hidden="1">
      <c r="A541" s="52"/>
      <c r="B541" s="53"/>
      <c r="C541" s="56"/>
      <c r="D541" s="57"/>
      <c r="E541" s="9" t="s">
        <v>438</v>
      </c>
      <c r="F541" s="10">
        <v>4213</v>
      </c>
      <c r="G541" s="10"/>
      <c r="H541" s="10"/>
      <c r="I541" s="34">
        <v>5</v>
      </c>
      <c r="J541" s="34">
        <v>12</v>
      </c>
      <c r="K541" s="34">
        <v>19</v>
      </c>
      <c r="L541" s="40">
        <v>27.5</v>
      </c>
      <c r="M541" s="59">
        <f t="shared" si="102"/>
        <v>18.2</v>
      </c>
      <c r="N541" s="59">
        <f t="shared" si="103"/>
        <v>43.6</v>
      </c>
      <c r="O541" s="59">
        <f t="shared" si="104"/>
        <v>69.099999999999994</v>
      </c>
      <c r="P541" s="15"/>
      <c r="Q541" s="15"/>
      <c r="R541" s="167"/>
      <c r="S541" s="15"/>
      <c r="T541" s="15"/>
      <c r="U541" s="4">
        <f t="shared" si="105"/>
        <v>27.5</v>
      </c>
    </row>
    <row r="542" spans="1:191" hidden="1">
      <c r="A542" s="52"/>
      <c r="B542" s="53"/>
      <c r="C542" s="56"/>
      <c r="D542" s="57"/>
      <c r="E542" s="9" t="s">
        <v>439</v>
      </c>
      <c r="F542" s="10" t="s">
        <v>396</v>
      </c>
      <c r="G542" s="10"/>
      <c r="H542" s="10"/>
      <c r="I542" s="34">
        <v>15</v>
      </c>
      <c r="J542" s="34">
        <v>35</v>
      </c>
      <c r="K542" s="34">
        <v>55</v>
      </c>
      <c r="L542" s="40">
        <v>80</v>
      </c>
      <c r="M542" s="59">
        <f t="shared" si="102"/>
        <v>18.8</v>
      </c>
      <c r="N542" s="59">
        <f t="shared" si="103"/>
        <v>43.8</v>
      </c>
      <c r="O542" s="59">
        <f t="shared" si="104"/>
        <v>68.8</v>
      </c>
      <c r="P542" s="15"/>
      <c r="Q542" s="15"/>
      <c r="R542" s="167"/>
      <c r="S542" s="15"/>
      <c r="T542" s="15"/>
      <c r="U542" s="4"/>
    </row>
    <row r="543" spans="1:191" hidden="1">
      <c r="A543" s="52"/>
      <c r="B543" s="53"/>
      <c r="C543" s="56"/>
      <c r="D543" s="57"/>
      <c r="E543" s="9" t="s">
        <v>440</v>
      </c>
      <c r="F543" s="10" t="s">
        <v>415</v>
      </c>
      <c r="G543" s="10"/>
      <c r="H543" s="10"/>
      <c r="I543" s="34"/>
      <c r="J543" s="34">
        <v>50</v>
      </c>
      <c r="K543" s="34">
        <v>50</v>
      </c>
      <c r="L543" s="40">
        <v>50</v>
      </c>
      <c r="M543" s="59">
        <f t="shared" si="102"/>
        <v>0</v>
      </c>
      <c r="N543" s="59">
        <f t="shared" si="103"/>
        <v>100</v>
      </c>
      <c r="O543" s="59">
        <f t="shared" si="104"/>
        <v>100</v>
      </c>
      <c r="P543" s="15"/>
      <c r="Q543" s="15"/>
      <c r="R543" s="167"/>
      <c r="S543" s="15"/>
      <c r="T543" s="15"/>
      <c r="U543" s="4"/>
    </row>
    <row r="544" spans="1:191" hidden="1">
      <c r="A544" s="52"/>
      <c r="B544" s="53"/>
      <c r="C544" s="56"/>
      <c r="D544" s="57"/>
      <c r="E544" s="9" t="s">
        <v>441</v>
      </c>
      <c r="F544" s="10" t="s">
        <v>407</v>
      </c>
      <c r="G544" s="10"/>
      <c r="H544" s="10"/>
      <c r="I544" s="34">
        <v>300</v>
      </c>
      <c r="J544" s="34">
        <v>750</v>
      </c>
      <c r="K544" s="34">
        <v>1200</v>
      </c>
      <c r="L544" s="40">
        <v>1800</v>
      </c>
      <c r="M544" s="59"/>
      <c r="N544" s="59"/>
      <c r="O544" s="59"/>
      <c r="P544" s="15"/>
      <c r="Q544" s="15"/>
      <c r="R544" s="167"/>
      <c r="S544" s="15"/>
      <c r="T544" s="15"/>
      <c r="U544" s="4"/>
    </row>
    <row r="545" spans="1:191" hidden="1">
      <c r="A545" s="52"/>
      <c r="B545" s="53"/>
      <c r="C545" s="56"/>
      <c r="D545" s="57"/>
      <c r="E545" s="9" t="s">
        <v>443</v>
      </c>
      <c r="F545" s="10" t="s">
        <v>265</v>
      </c>
      <c r="G545" s="10"/>
      <c r="H545" s="10"/>
      <c r="I545" s="34">
        <v>100</v>
      </c>
      <c r="J545" s="34">
        <v>250</v>
      </c>
      <c r="K545" s="34">
        <v>400</v>
      </c>
      <c r="L545" s="40">
        <v>500</v>
      </c>
      <c r="M545" s="59">
        <f t="shared" si="102"/>
        <v>20</v>
      </c>
      <c r="N545" s="59">
        <f t="shared" si="103"/>
        <v>50</v>
      </c>
      <c r="O545" s="59">
        <f t="shared" si="104"/>
        <v>80</v>
      </c>
      <c r="P545" s="15"/>
      <c r="Q545" s="15"/>
      <c r="R545" s="167"/>
      <c r="S545" s="15"/>
      <c r="T545" s="15"/>
      <c r="U545" s="4"/>
      <c r="V545" s="43"/>
    </row>
    <row r="546" spans="1:191" hidden="1">
      <c r="A546" s="52"/>
      <c r="B546" s="53"/>
      <c r="C546" s="56"/>
      <c r="D546" s="57"/>
      <c r="E546" s="9" t="s">
        <v>456</v>
      </c>
      <c r="F546" s="10" t="s">
        <v>403</v>
      </c>
      <c r="G546" s="10"/>
      <c r="H546" s="10"/>
      <c r="I546" s="34">
        <v>30</v>
      </c>
      <c r="J546" s="34">
        <v>50</v>
      </c>
      <c r="K546" s="34">
        <v>80</v>
      </c>
      <c r="L546" s="40">
        <v>100</v>
      </c>
      <c r="M546" s="59"/>
      <c r="N546" s="59"/>
      <c r="O546" s="59"/>
      <c r="P546" s="15"/>
      <c r="Q546" s="15"/>
      <c r="R546" s="167"/>
      <c r="S546" s="15"/>
      <c r="T546" s="15"/>
      <c r="U546" s="4"/>
      <c r="V546" s="43"/>
    </row>
    <row r="547" spans="1:191" ht="17.25" hidden="1" customHeight="1">
      <c r="A547" s="52"/>
      <c r="B547" s="53"/>
      <c r="C547" s="56"/>
      <c r="D547" s="57"/>
      <c r="E547" s="9" t="s">
        <v>457</v>
      </c>
      <c r="F547" s="10">
        <v>4232</v>
      </c>
      <c r="G547" s="10"/>
      <c r="H547" s="10"/>
      <c r="I547" s="34">
        <v>0</v>
      </c>
      <c r="J547" s="34">
        <v>147</v>
      </c>
      <c r="K547" s="34">
        <v>147</v>
      </c>
      <c r="L547" s="40">
        <v>147</v>
      </c>
      <c r="M547" s="59">
        <f t="shared" si="102"/>
        <v>0</v>
      </c>
      <c r="N547" s="59">
        <f t="shared" si="103"/>
        <v>100</v>
      </c>
      <c r="O547" s="59">
        <f t="shared" si="104"/>
        <v>100</v>
      </c>
      <c r="P547" s="15"/>
      <c r="Q547" s="15"/>
      <c r="R547" s="167"/>
      <c r="S547" s="15"/>
      <c r="T547" s="15"/>
      <c r="U547" s="4"/>
      <c r="V547" s="43"/>
    </row>
    <row r="548" spans="1:191" ht="17.25" hidden="1" customHeight="1">
      <c r="A548" s="52"/>
      <c r="B548" s="53"/>
      <c r="C548" s="56"/>
      <c r="D548" s="57"/>
      <c r="E548" s="9" t="s">
        <v>459</v>
      </c>
      <c r="F548" s="10" t="s">
        <v>266</v>
      </c>
      <c r="G548" s="10"/>
      <c r="H548" s="10"/>
      <c r="I548" s="34">
        <v>5</v>
      </c>
      <c r="J548" s="34">
        <v>10</v>
      </c>
      <c r="K548" s="34">
        <v>15</v>
      </c>
      <c r="L548" s="40">
        <v>20</v>
      </c>
      <c r="M548" s="59"/>
      <c r="N548" s="59"/>
      <c r="O548" s="59"/>
      <c r="P548" s="15"/>
      <c r="Q548" s="15"/>
      <c r="R548" s="167"/>
      <c r="S548" s="15"/>
      <c r="T548" s="15"/>
      <c r="U548" s="4"/>
      <c r="V548" s="43"/>
    </row>
    <row r="549" spans="1:191" ht="17.25" hidden="1" customHeight="1">
      <c r="A549" s="52"/>
      <c r="B549" s="53"/>
      <c r="C549" s="56"/>
      <c r="D549" s="57"/>
      <c r="E549" s="9" t="s">
        <v>512</v>
      </c>
      <c r="F549" s="10" t="s">
        <v>622</v>
      </c>
      <c r="G549" s="10"/>
      <c r="H549" s="10"/>
      <c r="I549" s="34">
        <v>120</v>
      </c>
      <c r="J549" s="34">
        <v>300</v>
      </c>
      <c r="K549" s="34">
        <v>470</v>
      </c>
      <c r="L549" s="40">
        <v>700</v>
      </c>
      <c r="M549" s="59">
        <f t="shared" si="102"/>
        <v>17.100000000000001</v>
      </c>
      <c r="N549" s="59">
        <f t="shared" si="103"/>
        <v>42.9</v>
      </c>
      <c r="O549" s="59">
        <f t="shared" si="104"/>
        <v>67.099999999999994</v>
      </c>
      <c r="P549" s="15"/>
      <c r="Q549" s="15"/>
      <c r="R549" s="167"/>
      <c r="S549" s="15"/>
      <c r="T549" s="15"/>
      <c r="U549" s="4"/>
      <c r="V549" s="43"/>
    </row>
    <row r="550" spans="1:191" ht="17.25" hidden="1" customHeight="1">
      <c r="A550" s="52"/>
      <c r="B550" s="53"/>
      <c r="C550" s="56"/>
      <c r="D550" s="57"/>
      <c r="E550" s="9" t="s">
        <v>515</v>
      </c>
      <c r="F550" s="10" t="s">
        <v>408</v>
      </c>
      <c r="G550" s="10"/>
      <c r="H550" s="10"/>
      <c r="I550" s="34"/>
      <c r="J550" s="34"/>
      <c r="K550" s="34"/>
      <c r="L550" s="40"/>
      <c r="M550" s="59" t="e">
        <f t="shared" si="102"/>
        <v>#DIV/0!</v>
      </c>
      <c r="N550" s="59" t="e">
        <f t="shared" si="103"/>
        <v>#DIV/0!</v>
      </c>
      <c r="O550" s="59" t="e">
        <f t="shared" si="104"/>
        <v>#DIV/0!</v>
      </c>
      <c r="P550" s="15"/>
      <c r="Q550" s="15"/>
      <c r="R550" s="167"/>
      <c r="S550" s="15"/>
      <c r="T550" s="15"/>
      <c r="U550" s="4"/>
      <c r="V550" s="43"/>
    </row>
    <row r="551" spans="1:191" ht="27" hidden="1" customHeight="1">
      <c r="A551" s="52"/>
      <c r="B551" s="53"/>
      <c r="C551" s="56"/>
      <c r="D551" s="57"/>
      <c r="E551" s="9" t="s">
        <v>516</v>
      </c>
      <c r="F551" s="10">
        <v>4252</v>
      </c>
      <c r="G551" s="10"/>
      <c r="H551" s="10"/>
      <c r="I551" s="34">
        <v>80</v>
      </c>
      <c r="J551" s="34">
        <v>200</v>
      </c>
      <c r="K551" s="34">
        <v>320</v>
      </c>
      <c r="L551" s="40">
        <v>460</v>
      </c>
      <c r="M551" s="59">
        <f t="shared" si="102"/>
        <v>17.399999999999999</v>
      </c>
      <c r="N551" s="59">
        <f t="shared" si="103"/>
        <v>43.5</v>
      </c>
      <c r="O551" s="59">
        <f t="shared" si="104"/>
        <v>69.599999999999994</v>
      </c>
      <c r="P551" s="15"/>
      <c r="Q551" s="15"/>
      <c r="R551" s="167"/>
      <c r="S551" s="15"/>
      <c r="T551" s="15"/>
      <c r="U551" s="4">
        <f t="shared" ref="U551:U556" si="106">SUM(L551-T551)</f>
        <v>460</v>
      </c>
      <c r="V551" s="43"/>
    </row>
    <row r="552" spans="1:191" ht="17.25" hidden="1" customHeight="1">
      <c r="A552" s="52"/>
      <c r="B552" s="53"/>
      <c r="C552" s="56"/>
      <c r="D552" s="57"/>
      <c r="E552" s="9" t="s">
        <v>517</v>
      </c>
      <c r="F552" s="10">
        <v>4261</v>
      </c>
      <c r="G552" s="10"/>
      <c r="H552" s="10"/>
      <c r="I552" s="34">
        <v>50</v>
      </c>
      <c r="J552" s="34">
        <v>125</v>
      </c>
      <c r="K552" s="34">
        <v>200</v>
      </c>
      <c r="L552" s="40">
        <v>300</v>
      </c>
      <c r="M552" s="59">
        <f t="shared" si="102"/>
        <v>16.7</v>
      </c>
      <c r="N552" s="59">
        <f t="shared" si="103"/>
        <v>41.7</v>
      </c>
      <c r="O552" s="59">
        <f t="shared" si="104"/>
        <v>66.7</v>
      </c>
      <c r="P552" s="15"/>
      <c r="Q552" s="15"/>
      <c r="R552" s="167"/>
      <c r="S552" s="15"/>
      <c r="T552" s="15"/>
      <c r="U552" s="4">
        <f t="shared" si="106"/>
        <v>300</v>
      </c>
      <c r="V552" s="43"/>
    </row>
    <row r="553" spans="1:191" hidden="1">
      <c r="A553" s="52"/>
      <c r="B553" s="53"/>
      <c r="C553" s="56"/>
      <c r="D553" s="57"/>
      <c r="E553" s="9" t="s">
        <v>519</v>
      </c>
      <c r="F553" s="10">
        <v>4264</v>
      </c>
      <c r="G553" s="10"/>
      <c r="H553" s="10"/>
      <c r="I553" s="34">
        <v>130</v>
      </c>
      <c r="J553" s="34">
        <v>330</v>
      </c>
      <c r="K553" s="34">
        <v>520</v>
      </c>
      <c r="L553" s="40">
        <v>770</v>
      </c>
      <c r="M553" s="59">
        <f t="shared" si="102"/>
        <v>16.899999999999999</v>
      </c>
      <c r="N553" s="59">
        <f t="shared" si="103"/>
        <v>42.9</v>
      </c>
      <c r="O553" s="59">
        <f t="shared" si="104"/>
        <v>67.5</v>
      </c>
      <c r="P553" s="15"/>
      <c r="Q553" s="15"/>
      <c r="R553" s="167"/>
      <c r="S553" s="15"/>
      <c r="T553" s="15"/>
      <c r="U553" s="4">
        <f t="shared" si="106"/>
        <v>770</v>
      </c>
      <c r="V553" s="43"/>
    </row>
    <row r="554" spans="1:191" ht="17.25" hidden="1" customHeight="1">
      <c r="A554" s="52"/>
      <c r="B554" s="53"/>
      <c r="C554" s="56"/>
      <c r="D554" s="57"/>
      <c r="E554" s="9" t="s">
        <v>521</v>
      </c>
      <c r="F554" s="10">
        <v>4267</v>
      </c>
      <c r="G554" s="10"/>
      <c r="H554" s="10"/>
      <c r="I554" s="34">
        <v>12</v>
      </c>
      <c r="J554" s="34">
        <v>30</v>
      </c>
      <c r="K554" s="34">
        <v>50</v>
      </c>
      <c r="L554" s="40">
        <v>70</v>
      </c>
      <c r="M554" s="59">
        <f t="shared" si="102"/>
        <v>17.100000000000001</v>
      </c>
      <c r="N554" s="59">
        <f t="shared" si="103"/>
        <v>42.9</v>
      </c>
      <c r="O554" s="59">
        <f t="shared" si="104"/>
        <v>71.400000000000006</v>
      </c>
      <c r="P554" s="15"/>
      <c r="Q554" s="15"/>
      <c r="R554" s="167"/>
      <c r="S554" s="15"/>
      <c r="T554" s="15"/>
      <c r="U554" s="4">
        <f t="shared" si="106"/>
        <v>70</v>
      </c>
      <c r="V554" s="43"/>
    </row>
    <row r="555" spans="1:191" hidden="1">
      <c r="A555" s="52"/>
      <c r="B555" s="53"/>
      <c r="C555" s="56"/>
      <c r="D555" s="57"/>
      <c r="E555" s="9" t="s">
        <v>549</v>
      </c>
      <c r="F555" s="10">
        <v>4729</v>
      </c>
      <c r="G555" s="10"/>
      <c r="H555" s="10"/>
      <c r="I555" s="34">
        <v>136</v>
      </c>
      <c r="J555" s="34">
        <v>340</v>
      </c>
      <c r="K555" s="34">
        <v>544</v>
      </c>
      <c r="L555" s="40">
        <v>816</v>
      </c>
      <c r="M555" s="59">
        <f t="shared" si="102"/>
        <v>16.7</v>
      </c>
      <c r="N555" s="59">
        <f t="shared" si="103"/>
        <v>41.7</v>
      </c>
      <c r="O555" s="59">
        <f t="shared" si="104"/>
        <v>66.7</v>
      </c>
      <c r="P555" s="15"/>
      <c r="Q555" s="15"/>
      <c r="R555" s="167"/>
      <c r="S555" s="15"/>
      <c r="T555" s="15"/>
      <c r="U555" s="4">
        <f t="shared" si="106"/>
        <v>816</v>
      </c>
      <c r="V555" s="43"/>
    </row>
    <row r="556" spans="1:191" hidden="1">
      <c r="A556" s="52"/>
      <c r="B556" s="53"/>
      <c r="C556" s="56"/>
      <c r="D556" s="57"/>
      <c r="E556" s="9" t="s">
        <v>553</v>
      </c>
      <c r="F556" s="10">
        <v>4823</v>
      </c>
      <c r="G556" s="10"/>
      <c r="H556" s="10"/>
      <c r="I556" s="34">
        <v>0</v>
      </c>
      <c r="J556" s="34">
        <v>20</v>
      </c>
      <c r="K556" s="34">
        <v>20</v>
      </c>
      <c r="L556" s="40">
        <v>20</v>
      </c>
      <c r="M556" s="59">
        <f t="shared" si="102"/>
        <v>0</v>
      </c>
      <c r="N556" s="59">
        <f t="shared" si="103"/>
        <v>100</v>
      </c>
      <c r="O556" s="59">
        <f t="shared" si="104"/>
        <v>100</v>
      </c>
      <c r="P556" s="15"/>
      <c r="Q556" s="15"/>
      <c r="R556" s="167"/>
      <c r="S556" s="15"/>
      <c r="T556" s="15"/>
      <c r="U556" s="4">
        <f t="shared" si="106"/>
        <v>20</v>
      </c>
      <c r="V556" s="43"/>
    </row>
    <row r="557" spans="1:191" hidden="1">
      <c r="A557" s="52"/>
      <c r="B557" s="53"/>
      <c r="C557" s="56"/>
      <c r="D557" s="57"/>
      <c r="E557" s="9" t="s">
        <v>554</v>
      </c>
      <c r="F557" s="10" t="s">
        <v>273</v>
      </c>
      <c r="G557" s="10"/>
      <c r="H557" s="10"/>
      <c r="I557" s="34">
        <v>170</v>
      </c>
      <c r="J557" s="34">
        <v>420</v>
      </c>
      <c r="K557" s="34">
        <v>670</v>
      </c>
      <c r="L557" s="40">
        <v>1000</v>
      </c>
      <c r="M557" s="59">
        <f t="shared" si="102"/>
        <v>17</v>
      </c>
      <c r="N557" s="59">
        <f t="shared" si="103"/>
        <v>42</v>
      </c>
      <c r="O557" s="59">
        <f t="shared" si="104"/>
        <v>67</v>
      </c>
      <c r="P557" s="15"/>
      <c r="Q557" s="15"/>
      <c r="R557" s="167"/>
      <c r="S557" s="15"/>
      <c r="T557" s="15"/>
      <c r="U557" s="4"/>
      <c r="V557" s="43"/>
    </row>
    <row r="558" spans="1:191" hidden="1">
      <c r="A558" s="52"/>
      <c r="B558" s="53"/>
      <c r="C558" s="56"/>
      <c r="D558" s="57"/>
      <c r="E558" s="9" t="s">
        <v>560</v>
      </c>
      <c r="F558" s="10" t="s">
        <v>178</v>
      </c>
      <c r="G558" s="10"/>
      <c r="H558" s="10"/>
      <c r="I558" s="34"/>
      <c r="J558" s="34">
        <v>150</v>
      </c>
      <c r="K558" s="34">
        <v>300</v>
      </c>
      <c r="L558" s="40">
        <v>300</v>
      </c>
      <c r="M558" s="59">
        <f t="shared" si="102"/>
        <v>0</v>
      </c>
      <c r="N558" s="59">
        <f t="shared" si="103"/>
        <v>50</v>
      </c>
      <c r="O558" s="59">
        <f t="shared" si="104"/>
        <v>100</v>
      </c>
      <c r="P558" s="15"/>
      <c r="Q558" s="15"/>
      <c r="R558" s="167"/>
      <c r="S558" s="15"/>
      <c r="T558" s="15"/>
      <c r="U558" s="4"/>
      <c r="V558" s="43"/>
    </row>
    <row r="559" spans="1:191" ht="33">
      <c r="A559" s="195"/>
      <c r="B559" s="196"/>
      <c r="C559" s="197" t="s">
        <v>526</v>
      </c>
      <c r="D559" s="198" t="s">
        <v>289</v>
      </c>
      <c r="E559" s="199" t="s">
        <v>579</v>
      </c>
      <c r="F559" s="13"/>
      <c r="G559" s="13"/>
      <c r="H559" s="10" t="s">
        <v>394</v>
      </c>
      <c r="I559" s="204">
        <f>SUM(I560,I610,I613,I616,I621)</f>
        <v>367314.7</v>
      </c>
      <c r="J559" s="204">
        <f>SUM(J560,J610,J613,J616,J621)</f>
        <v>939103.2</v>
      </c>
      <c r="K559" s="204">
        <f>SUM(K560,K610,K613,K616,K621)</f>
        <v>1445625.5</v>
      </c>
      <c r="L559" s="205">
        <f>SUM(L560,L610,L613,L616,L621)</f>
        <v>1957607</v>
      </c>
      <c r="M559" s="59">
        <f t="shared" si="102"/>
        <v>18.8</v>
      </c>
      <c r="N559" s="59">
        <f t="shared" si="103"/>
        <v>48</v>
      </c>
      <c r="O559" s="59">
        <f t="shared" si="104"/>
        <v>73.8</v>
      </c>
      <c r="P559" s="14"/>
      <c r="Q559" s="14"/>
      <c r="R559" s="167"/>
      <c r="S559" s="14"/>
      <c r="T559" s="14"/>
      <c r="U559" s="4">
        <f t="shared" ref="U559:U564" si="107">SUM(L559-T559)</f>
        <v>1957607</v>
      </c>
      <c r="V559" s="43"/>
      <c r="AA559" s="209"/>
      <c r="AB559" s="209"/>
      <c r="AC559" s="209"/>
      <c r="AD559" s="209"/>
      <c r="AE559" s="209"/>
      <c r="AF559" s="209"/>
      <c r="AG559" s="209"/>
      <c r="AH559" s="209"/>
      <c r="AI559" s="209"/>
      <c r="AJ559" s="209"/>
      <c r="AK559" s="209"/>
      <c r="AL559" s="209"/>
      <c r="AM559" s="209"/>
      <c r="AN559" s="209"/>
      <c r="AO559" s="209"/>
      <c r="AP559" s="209"/>
      <c r="AQ559" s="209"/>
      <c r="AR559" s="209"/>
      <c r="AS559" s="209"/>
      <c r="AT559" s="209"/>
      <c r="AU559" s="209"/>
      <c r="AV559" s="209"/>
      <c r="AW559" s="209"/>
      <c r="AX559" s="209"/>
      <c r="AY559" s="209"/>
      <c r="AZ559" s="209"/>
      <c r="BA559" s="209"/>
      <c r="BB559" s="209"/>
      <c r="BC559" s="209"/>
      <c r="BD559" s="209"/>
      <c r="BE559" s="209"/>
      <c r="BF559" s="209"/>
      <c r="BG559" s="209"/>
      <c r="BH559" s="209"/>
      <c r="BI559" s="209"/>
      <c r="BJ559" s="209"/>
      <c r="BK559" s="209"/>
      <c r="BL559" s="209"/>
      <c r="BM559" s="209"/>
      <c r="BN559" s="209"/>
      <c r="BO559" s="209"/>
      <c r="BP559" s="209"/>
      <c r="BQ559" s="209"/>
      <c r="BR559" s="209"/>
      <c r="BS559" s="209"/>
      <c r="BT559" s="209"/>
      <c r="BU559" s="209"/>
      <c r="BV559" s="209"/>
      <c r="BW559" s="209"/>
      <c r="BX559" s="209"/>
      <c r="BY559" s="209"/>
      <c r="BZ559" s="209"/>
      <c r="CA559" s="209"/>
      <c r="CB559" s="209"/>
      <c r="CC559" s="209"/>
      <c r="CD559" s="209"/>
      <c r="CE559" s="209"/>
      <c r="CF559" s="209"/>
      <c r="CG559" s="209"/>
      <c r="CH559" s="209"/>
      <c r="CI559" s="209"/>
      <c r="CJ559" s="209"/>
      <c r="CK559" s="209"/>
      <c r="CL559" s="209"/>
      <c r="CM559" s="209"/>
      <c r="CN559" s="209"/>
      <c r="CO559" s="209"/>
      <c r="CP559" s="209"/>
      <c r="CQ559" s="209"/>
      <c r="CR559" s="209"/>
      <c r="CS559" s="209"/>
      <c r="CT559" s="209"/>
      <c r="CU559" s="209"/>
      <c r="CV559" s="209"/>
      <c r="CW559" s="209"/>
      <c r="CX559" s="209"/>
      <c r="CY559" s="209"/>
      <c r="CZ559" s="209"/>
      <c r="DA559" s="209"/>
      <c r="DB559" s="209"/>
      <c r="DC559" s="209"/>
      <c r="DD559" s="209"/>
      <c r="DE559" s="209"/>
      <c r="DF559" s="209"/>
      <c r="DG559" s="209"/>
      <c r="DH559" s="209"/>
      <c r="DI559" s="209"/>
      <c r="DJ559" s="209"/>
      <c r="DK559" s="209"/>
      <c r="DL559" s="209"/>
      <c r="DM559" s="209"/>
      <c r="DN559" s="209"/>
      <c r="DO559" s="209"/>
      <c r="DP559" s="209"/>
      <c r="DQ559" s="209"/>
      <c r="DR559" s="209"/>
      <c r="DS559" s="209"/>
      <c r="DT559" s="209"/>
      <c r="DU559" s="209"/>
      <c r="DV559" s="209"/>
      <c r="DW559" s="209"/>
      <c r="DX559" s="209"/>
      <c r="DY559" s="209"/>
      <c r="DZ559" s="209"/>
      <c r="EA559" s="209"/>
      <c r="EB559" s="209"/>
      <c r="EC559" s="209"/>
      <c r="ED559" s="209"/>
      <c r="EE559" s="209"/>
      <c r="EF559" s="209"/>
      <c r="EG559" s="209"/>
      <c r="EH559" s="209"/>
      <c r="EI559" s="209"/>
      <c r="EJ559" s="209"/>
      <c r="EK559" s="209"/>
      <c r="EL559" s="209"/>
      <c r="EM559" s="209"/>
      <c r="EN559" s="209"/>
      <c r="EO559" s="209"/>
      <c r="EP559" s="209"/>
      <c r="EQ559" s="209"/>
      <c r="ER559" s="209"/>
      <c r="ES559" s="209"/>
      <c r="ET559" s="209"/>
      <c r="EU559" s="209"/>
      <c r="EV559" s="209"/>
      <c r="EW559" s="209"/>
      <c r="EX559" s="209"/>
      <c r="EY559" s="209"/>
      <c r="EZ559" s="209"/>
      <c r="FA559" s="209"/>
      <c r="FB559" s="209"/>
      <c r="FC559" s="209"/>
      <c r="FD559" s="209"/>
      <c r="FE559" s="209"/>
      <c r="FF559" s="209"/>
      <c r="FG559" s="209"/>
      <c r="FH559" s="209"/>
      <c r="FI559" s="209"/>
      <c r="FJ559" s="209"/>
      <c r="FK559" s="209"/>
      <c r="FL559" s="209"/>
      <c r="FM559" s="209"/>
      <c r="FN559" s="209"/>
      <c r="FO559" s="209"/>
      <c r="FP559" s="209"/>
      <c r="FQ559" s="209"/>
      <c r="FR559" s="209"/>
      <c r="FS559" s="209"/>
      <c r="FT559" s="209"/>
      <c r="FU559" s="209"/>
      <c r="FV559" s="209"/>
      <c r="FW559" s="209"/>
      <c r="FX559" s="209"/>
      <c r="FY559" s="209"/>
      <c r="FZ559" s="209"/>
      <c r="GA559" s="209"/>
      <c r="GB559" s="209"/>
      <c r="GC559" s="209"/>
      <c r="GD559" s="209"/>
      <c r="GE559" s="209"/>
      <c r="GF559" s="209"/>
      <c r="GG559" s="209"/>
      <c r="GH559" s="209"/>
      <c r="GI559" s="209"/>
    </row>
    <row r="560" spans="1:191" ht="49.5">
      <c r="A560" s="195"/>
      <c r="B560" s="196"/>
      <c r="C560" s="200"/>
      <c r="D560" s="201" t="s">
        <v>280</v>
      </c>
      <c r="E560" s="199" t="s">
        <v>122</v>
      </c>
      <c r="F560" s="13"/>
      <c r="G560" s="13"/>
      <c r="H560" s="10" t="s">
        <v>394</v>
      </c>
      <c r="I560" s="204">
        <f>SUM(I561+I581)</f>
        <v>359074.7</v>
      </c>
      <c r="J560" s="204">
        <f>SUM(J561+J581)</f>
        <v>784003.2</v>
      </c>
      <c r="K560" s="204">
        <f>SUM(K561+K581)</f>
        <v>1264165.5</v>
      </c>
      <c r="L560" s="205">
        <f>SUM(L561+L581)</f>
        <v>1754067</v>
      </c>
      <c r="M560" s="59">
        <f t="shared" si="102"/>
        <v>20.5</v>
      </c>
      <c r="N560" s="59">
        <f t="shared" si="103"/>
        <v>44.7</v>
      </c>
      <c r="O560" s="59">
        <f t="shared" si="104"/>
        <v>72.099999999999994</v>
      </c>
      <c r="P560" s="14"/>
      <c r="Q560" s="14"/>
      <c r="R560" s="167"/>
      <c r="S560" s="14"/>
      <c r="T560" s="14"/>
      <c r="U560" s="4">
        <f t="shared" si="107"/>
        <v>1754067</v>
      </c>
      <c r="V560" s="43"/>
      <c r="AA560" s="209"/>
      <c r="AB560" s="209"/>
      <c r="AC560" s="209"/>
      <c r="AD560" s="209"/>
      <c r="AE560" s="209"/>
      <c r="AF560" s="209"/>
      <c r="AG560" s="209"/>
      <c r="AH560" s="209"/>
      <c r="AI560" s="209"/>
      <c r="AJ560" s="209"/>
      <c r="AK560" s="209"/>
      <c r="AL560" s="209"/>
      <c r="AM560" s="209"/>
      <c r="AN560" s="209"/>
      <c r="AO560" s="209"/>
      <c r="AP560" s="209"/>
      <c r="AQ560" s="209"/>
      <c r="AR560" s="209"/>
      <c r="AS560" s="209"/>
      <c r="AT560" s="209"/>
      <c r="AU560" s="209"/>
      <c r="AV560" s="209"/>
      <c r="AW560" s="209"/>
      <c r="AX560" s="209"/>
      <c r="AY560" s="209"/>
      <c r="AZ560" s="209"/>
      <c r="BA560" s="209"/>
      <c r="BB560" s="209"/>
      <c r="BC560" s="209"/>
      <c r="BD560" s="209"/>
      <c r="BE560" s="209"/>
      <c r="BF560" s="209"/>
      <c r="BG560" s="209"/>
      <c r="BH560" s="209"/>
      <c r="BI560" s="209"/>
      <c r="BJ560" s="209"/>
      <c r="BK560" s="209"/>
      <c r="BL560" s="209"/>
      <c r="BM560" s="209"/>
      <c r="BN560" s="209"/>
      <c r="BO560" s="209"/>
      <c r="BP560" s="209"/>
      <c r="BQ560" s="209"/>
      <c r="BR560" s="209"/>
      <c r="BS560" s="209"/>
      <c r="BT560" s="209"/>
      <c r="BU560" s="209"/>
      <c r="BV560" s="209"/>
      <c r="BW560" s="209"/>
      <c r="BX560" s="209"/>
      <c r="BY560" s="209"/>
      <c r="BZ560" s="209"/>
      <c r="CA560" s="209"/>
      <c r="CB560" s="209"/>
      <c r="CC560" s="209"/>
      <c r="CD560" s="209"/>
      <c r="CE560" s="209"/>
      <c r="CF560" s="209"/>
      <c r="CG560" s="209"/>
      <c r="CH560" s="209"/>
      <c r="CI560" s="209"/>
      <c r="CJ560" s="209"/>
      <c r="CK560" s="209"/>
      <c r="CL560" s="209"/>
      <c r="CM560" s="209"/>
      <c r="CN560" s="209"/>
      <c r="CO560" s="209"/>
      <c r="CP560" s="209"/>
      <c r="CQ560" s="209"/>
      <c r="CR560" s="209"/>
      <c r="CS560" s="209"/>
      <c r="CT560" s="209"/>
      <c r="CU560" s="209"/>
      <c r="CV560" s="209"/>
      <c r="CW560" s="209"/>
      <c r="CX560" s="209"/>
      <c r="CY560" s="209"/>
      <c r="CZ560" s="209"/>
      <c r="DA560" s="209"/>
      <c r="DB560" s="209"/>
      <c r="DC560" s="209"/>
      <c r="DD560" s="209"/>
      <c r="DE560" s="209"/>
      <c r="DF560" s="209"/>
      <c r="DG560" s="209"/>
      <c r="DH560" s="209"/>
      <c r="DI560" s="209"/>
      <c r="DJ560" s="209"/>
      <c r="DK560" s="209"/>
      <c r="DL560" s="209"/>
      <c r="DM560" s="209"/>
      <c r="DN560" s="209"/>
      <c r="DO560" s="209"/>
      <c r="DP560" s="209"/>
      <c r="DQ560" s="209"/>
      <c r="DR560" s="209"/>
      <c r="DS560" s="209"/>
      <c r="DT560" s="209"/>
      <c r="DU560" s="209"/>
      <c r="DV560" s="209"/>
      <c r="DW560" s="209"/>
      <c r="DX560" s="209"/>
      <c r="DY560" s="209"/>
      <c r="DZ560" s="209"/>
      <c r="EA560" s="209"/>
      <c r="EB560" s="209"/>
      <c r="EC560" s="209"/>
      <c r="ED560" s="209"/>
      <c r="EE560" s="209"/>
      <c r="EF560" s="209"/>
      <c r="EG560" s="209"/>
      <c r="EH560" s="209"/>
      <c r="EI560" s="209"/>
      <c r="EJ560" s="209"/>
      <c r="EK560" s="209"/>
      <c r="EL560" s="209"/>
      <c r="EM560" s="209"/>
      <c r="EN560" s="209"/>
      <c r="EO560" s="209"/>
      <c r="EP560" s="209"/>
      <c r="EQ560" s="209"/>
      <c r="ER560" s="209"/>
      <c r="ES560" s="209"/>
      <c r="ET560" s="209"/>
      <c r="EU560" s="209"/>
      <c r="EV560" s="209"/>
      <c r="EW560" s="209"/>
      <c r="EX560" s="209"/>
      <c r="EY560" s="209"/>
      <c r="EZ560" s="209"/>
      <c r="FA560" s="209"/>
      <c r="FB560" s="209"/>
      <c r="FC560" s="209"/>
      <c r="FD560" s="209"/>
      <c r="FE560" s="209"/>
      <c r="FF560" s="209"/>
      <c r="FG560" s="209"/>
      <c r="FH560" s="209"/>
      <c r="FI560" s="209"/>
      <c r="FJ560" s="209"/>
      <c r="FK560" s="209"/>
      <c r="FL560" s="209"/>
      <c r="FM560" s="209"/>
      <c r="FN560" s="209"/>
      <c r="FO560" s="209"/>
      <c r="FP560" s="209"/>
      <c r="FQ560" s="209"/>
      <c r="FR560" s="209"/>
      <c r="FS560" s="209"/>
      <c r="FT560" s="209"/>
      <c r="FU560" s="209"/>
      <c r="FV560" s="209"/>
      <c r="FW560" s="209"/>
      <c r="FX560" s="209"/>
      <c r="FY560" s="209"/>
      <c r="FZ560" s="209"/>
      <c r="GA560" s="209"/>
      <c r="GB560" s="209"/>
      <c r="GC560" s="209"/>
      <c r="GD560" s="209"/>
      <c r="GE560" s="209"/>
      <c r="GF560" s="209"/>
      <c r="GG560" s="209"/>
      <c r="GH560" s="209"/>
      <c r="GI560" s="209"/>
    </row>
    <row r="561" spans="1:191">
      <c r="A561" s="195"/>
      <c r="B561" s="196"/>
      <c r="C561" s="200"/>
      <c r="D561" s="201"/>
      <c r="E561" s="80" t="s">
        <v>637</v>
      </c>
      <c r="F561" s="123" t="s">
        <v>398</v>
      </c>
      <c r="G561" s="123"/>
      <c r="H561" s="10" t="s">
        <v>394</v>
      </c>
      <c r="I561" s="206">
        <f>SUM(I562:I580)</f>
        <v>163574.20000000001</v>
      </c>
      <c r="J561" s="206">
        <f>SUM(J562:J580)</f>
        <v>336229.2</v>
      </c>
      <c r="K561" s="206">
        <f>SUM(K562:K580)</f>
        <v>553032.30000000005</v>
      </c>
      <c r="L561" s="207">
        <f>SUM(L562:L580)</f>
        <v>723420.2</v>
      </c>
      <c r="M561" s="59">
        <f t="shared" si="102"/>
        <v>22.6</v>
      </c>
      <c r="N561" s="59">
        <f t="shared" si="103"/>
        <v>46.5</v>
      </c>
      <c r="O561" s="59">
        <f t="shared" si="104"/>
        <v>76.400000000000006</v>
      </c>
      <c r="P561" s="15"/>
      <c r="Q561" s="15"/>
      <c r="R561" s="167"/>
      <c r="S561" s="15"/>
      <c r="T561" s="15"/>
      <c r="U561" s="4">
        <f t="shared" si="107"/>
        <v>723420.2</v>
      </c>
      <c r="W561" s="43" t="s">
        <v>394</v>
      </c>
      <c r="Z561" s="43">
        <v>1</v>
      </c>
      <c r="AA561" s="209"/>
      <c r="AB561" s="209"/>
      <c r="AC561" s="209"/>
      <c r="AD561" s="209"/>
      <c r="AE561" s="209"/>
      <c r="AF561" s="209"/>
      <c r="AG561" s="209"/>
      <c r="AH561" s="209"/>
      <c r="AI561" s="209"/>
      <c r="AJ561" s="209"/>
      <c r="AK561" s="209"/>
      <c r="AL561" s="209"/>
      <c r="AM561" s="209"/>
      <c r="AN561" s="209"/>
      <c r="AO561" s="209"/>
      <c r="AP561" s="209"/>
      <c r="AQ561" s="209"/>
      <c r="AR561" s="209"/>
      <c r="AS561" s="209"/>
      <c r="AT561" s="209"/>
      <c r="AU561" s="209"/>
      <c r="AV561" s="209"/>
      <c r="AW561" s="209"/>
      <c r="AX561" s="209"/>
      <c r="AY561" s="209"/>
      <c r="AZ561" s="209"/>
      <c r="BA561" s="209"/>
      <c r="BB561" s="209"/>
      <c r="BC561" s="209"/>
      <c r="BD561" s="209"/>
      <c r="BE561" s="209"/>
      <c r="BF561" s="209"/>
      <c r="BG561" s="209"/>
      <c r="BH561" s="209"/>
      <c r="BI561" s="209"/>
      <c r="BJ561" s="209"/>
      <c r="BK561" s="209"/>
      <c r="BL561" s="209"/>
      <c r="BM561" s="209"/>
      <c r="BN561" s="209"/>
      <c r="BO561" s="209"/>
      <c r="BP561" s="209"/>
      <c r="BQ561" s="209"/>
      <c r="BR561" s="209"/>
      <c r="BS561" s="209"/>
      <c r="BT561" s="209"/>
      <c r="BU561" s="209"/>
      <c r="BV561" s="209"/>
      <c r="BW561" s="209"/>
      <c r="BX561" s="209"/>
      <c r="BY561" s="209"/>
      <c r="BZ561" s="209"/>
      <c r="CA561" s="209"/>
      <c r="CB561" s="209"/>
      <c r="CC561" s="209"/>
      <c r="CD561" s="209"/>
      <c r="CE561" s="209"/>
      <c r="CF561" s="209"/>
      <c r="CG561" s="209"/>
      <c r="CH561" s="209"/>
      <c r="CI561" s="209"/>
      <c r="CJ561" s="209"/>
      <c r="CK561" s="209"/>
      <c r="CL561" s="209"/>
      <c r="CM561" s="209"/>
      <c r="CN561" s="209"/>
      <c r="CO561" s="209"/>
      <c r="CP561" s="209"/>
      <c r="CQ561" s="209"/>
      <c r="CR561" s="209"/>
      <c r="CS561" s="209"/>
      <c r="CT561" s="209"/>
      <c r="CU561" s="209"/>
      <c r="CV561" s="209"/>
      <c r="CW561" s="209"/>
      <c r="CX561" s="209"/>
      <c r="CY561" s="209"/>
      <c r="CZ561" s="209"/>
      <c r="DA561" s="209"/>
      <c r="DB561" s="209"/>
      <c r="DC561" s="209"/>
      <c r="DD561" s="209"/>
      <c r="DE561" s="209"/>
      <c r="DF561" s="209"/>
      <c r="DG561" s="209"/>
      <c r="DH561" s="209"/>
      <c r="DI561" s="209"/>
      <c r="DJ561" s="209"/>
      <c r="DK561" s="209"/>
      <c r="DL561" s="209"/>
      <c r="DM561" s="209"/>
      <c r="DN561" s="209"/>
      <c r="DO561" s="209"/>
      <c r="DP561" s="209"/>
      <c r="DQ561" s="209"/>
      <c r="DR561" s="209"/>
      <c r="DS561" s="209"/>
      <c r="DT561" s="209"/>
      <c r="DU561" s="209"/>
      <c r="DV561" s="209"/>
      <c r="DW561" s="209"/>
      <c r="DX561" s="209"/>
      <c r="DY561" s="209"/>
      <c r="DZ561" s="209"/>
      <c r="EA561" s="209"/>
      <c r="EB561" s="209"/>
      <c r="EC561" s="209"/>
      <c r="ED561" s="209"/>
      <c r="EE561" s="209"/>
      <c r="EF561" s="209"/>
      <c r="EG561" s="209"/>
      <c r="EH561" s="209"/>
      <c r="EI561" s="209"/>
      <c r="EJ561" s="209"/>
      <c r="EK561" s="209"/>
      <c r="EL561" s="209"/>
      <c r="EM561" s="209"/>
      <c r="EN561" s="209"/>
      <c r="EO561" s="209"/>
      <c r="EP561" s="209"/>
      <c r="EQ561" s="209"/>
      <c r="ER561" s="209"/>
      <c r="ES561" s="209"/>
      <c r="ET561" s="209"/>
      <c r="EU561" s="209"/>
      <c r="EV561" s="209"/>
      <c r="EW561" s="209"/>
      <c r="EX561" s="209"/>
      <c r="EY561" s="209"/>
      <c r="EZ561" s="209"/>
      <c r="FA561" s="209"/>
      <c r="FB561" s="209"/>
      <c r="FC561" s="209"/>
      <c r="FD561" s="209"/>
      <c r="FE561" s="209"/>
      <c r="FF561" s="209"/>
      <c r="FG561" s="209"/>
      <c r="FH561" s="209"/>
      <c r="FI561" s="209"/>
      <c r="FJ561" s="209"/>
      <c r="FK561" s="209"/>
      <c r="FL561" s="209"/>
      <c r="FM561" s="209"/>
      <c r="FN561" s="209"/>
      <c r="FO561" s="209"/>
      <c r="FP561" s="209"/>
      <c r="FQ561" s="209"/>
      <c r="FR561" s="209"/>
      <c r="FS561" s="209"/>
      <c r="FT561" s="209"/>
      <c r="FU561" s="209"/>
      <c r="FV561" s="209"/>
      <c r="FW561" s="209"/>
      <c r="FX561" s="209"/>
      <c r="FY561" s="209"/>
      <c r="FZ561" s="209"/>
      <c r="GA561" s="209"/>
      <c r="GB561" s="209"/>
      <c r="GC561" s="209"/>
      <c r="GD561" s="209"/>
      <c r="GE561" s="209"/>
      <c r="GF561" s="209"/>
      <c r="GG561" s="209"/>
      <c r="GH561" s="209"/>
      <c r="GI561" s="209"/>
    </row>
    <row r="562" spans="1:191" ht="18.75" hidden="1" customHeight="1">
      <c r="A562" s="52"/>
      <c r="B562" s="53"/>
      <c r="C562" s="56"/>
      <c r="D562" s="57"/>
      <c r="E562" s="9" t="s">
        <v>431</v>
      </c>
      <c r="F562" s="10">
        <v>4111</v>
      </c>
      <c r="G562" s="10"/>
      <c r="H562" s="10"/>
      <c r="I562" s="34">
        <v>98013</v>
      </c>
      <c r="J562" s="8">
        <v>221025</v>
      </c>
      <c r="K562" s="8">
        <v>371938</v>
      </c>
      <c r="L562" s="7">
        <v>494815.8</v>
      </c>
      <c r="M562" s="59">
        <f t="shared" si="102"/>
        <v>19.8</v>
      </c>
      <c r="N562" s="59">
        <f t="shared" si="103"/>
        <v>44.7</v>
      </c>
      <c r="O562" s="59">
        <f t="shared" si="104"/>
        <v>75.2</v>
      </c>
      <c r="P562" s="15"/>
      <c r="Q562" s="15"/>
      <c r="R562" s="167"/>
      <c r="S562" s="15"/>
      <c r="T562" s="15"/>
      <c r="U562" s="4">
        <f t="shared" si="107"/>
        <v>494815.8</v>
      </c>
    </row>
    <row r="563" spans="1:191" ht="27" hidden="1" customHeight="1">
      <c r="A563" s="52"/>
      <c r="B563" s="53"/>
      <c r="C563" s="56"/>
      <c r="D563" s="57"/>
      <c r="E563" s="9" t="s">
        <v>432</v>
      </c>
      <c r="F563" s="10">
        <v>4112</v>
      </c>
      <c r="G563" s="10"/>
      <c r="H563" s="10"/>
      <c r="I563" s="34">
        <v>255</v>
      </c>
      <c r="J563" s="8">
        <v>550</v>
      </c>
      <c r="K563" s="8">
        <v>900</v>
      </c>
      <c r="L563" s="7">
        <v>1210</v>
      </c>
      <c r="M563" s="59">
        <f t="shared" si="102"/>
        <v>21.1</v>
      </c>
      <c r="N563" s="59">
        <f t="shared" si="103"/>
        <v>45.5</v>
      </c>
      <c r="O563" s="59">
        <f t="shared" si="104"/>
        <v>74.400000000000006</v>
      </c>
      <c r="P563" s="15"/>
      <c r="Q563" s="15"/>
      <c r="R563" s="167"/>
      <c r="S563" s="15"/>
      <c r="T563" s="15"/>
      <c r="U563" s="4">
        <f t="shared" si="107"/>
        <v>1210</v>
      </c>
    </row>
    <row r="564" spans="1:191" ht="27" hidden="1" customHeight="1">
      <c r="A564" s="52"/>
      <c r="B564" s="53"/>
      <c r="C564" s="56"/>
      <c r="D564" s="57"/>
      <c r="E564" s="9" t="s">
        <v>433</v>
      </c>
      <c r="F564" s="10">
        <v>4113</v>
      </c>
      <c r="G564" s="10"/>
      <c r="H564" s="10"/>
      <c r="I564" s="34">
        <v>15584.2</v>
      </c>
      <c r="J564" s="34">
        <v>15584.2</v>
      </c>
      <c r="K564" s="8">
        <v>31168.3</v>
      </c>
      <c r="L564" s="7">
        <v>31168.3</v>
      </c>
      <c r="M564" s="59">
        <f t="shared" si="102"/>
        <v>50</v>
      </c>
      <c r="N564" s="59">
        <f t="shared" si="103"/>
        <v>50</v>
      </c>
      <c r="O564" s="59">
        <f t="shared" si="104"/>
        <v>100</v>
      </c>
      <c r="P564" s="15"/>
      <c r="Q564" s="15"/>
      <c r="R564" s="167"/>
      <c r="S564" s="15"/>
      <c r="T564" s="15"/>
      <c r="U564" s="4">
        <f t="shared" si="107"/>
        <v>31168.3</v>
      </c>
    </row>
    <row r="565" spans="1:191" ht="26.25" hidden="1" customHeight="1">
      <c r="A565" s="52"/>
      <c r="B565" s="53"/>
      <c r="C565" s="56"/>
      <c r="D565" s="57"/>
      <c r="E565" s="16" t="s">
        <v>632</v>
      </c>
      <c r="F565" s="10" t="s">
        <v>400</v>
      </c>
      <c r="G565" s="10"/>
      <c r="H565" s="10"/>
      <c r="I565" s="34">
        <v>36987</v>
      </c>
      <c r="J565" s="8">
        <v>73975</v>
      </c>
      <c r="K565" s="8">
        <v>110962</v>
      </c>
      <c r="L565" s="7">
        <v>147949</v>
      </c>
      <c r="M565" s="59">
        <f t="shared" si="102"/>
        <v>25</v>
      </c>
      <c r="N565" s="59">
        <f t="shared" si="103"/>
        <v>50</v>
      </c>
      <c r="O565" s="59">
        <f t="shared" si="104"/>
        <v>75</v>
      </c>
      <c r="P565" s="15"/>
      <c r="Q565" s="15"/>
      <c r="R565" s="167"/>
      <c r="S565" s="15"/>
      <c r="T565" s="15"/>
      <c r="U565" s="4"/>
    </row>
    <row r="566" spans="1:191" hidden="1">
      <c r="A566" s="52"/>
      <c r="B566" s="53"/>
      <c r="C566" s="56"/>
      <c r="D566" s="57"/>
      <c r="E566" s="9" t="s">
        <v>437</v>
      </c>
      <c r="F566" s="10">
        <v>4212</v>
      </c>
      <c r="G566" s="10"/>
      <c r="H566" s="10"/>
      <c r="I566" s="34"/>
      <c r="J566" s="8"/>
      <c r="K566" s="8"/>
      <c r="L566" s="7"/>
      <c r="M566" s="59" t="e">
        <f t="shared" si="102"/>
        <v>#DIV/0!</v>
      </c>
      <c r="N566" s="59" t="e">
        <f t="shared" si="103"/>
        <v>#DIV/0!</v>
      </c>
      <c r="O566" s="59" t="e">
        <f t="shared" si="104"/>
        <v>#DIV/0!</v>
      </c>
      <c r="P566" s="15"/>
      <c r="Q566" s="15"/>
      <c r="R566" s="167"/>
      <c r="S566" s="15"/>
      <c r="T566" s="15"/>
      <c r="U566" s="4">
        <f>SUM(L566-T566)</f>
        <v>0</v>
      </c>
    </row>
    <row r="567" spans="1:191" hidden="1">
      <c r="A567" s="52"/>
      <c r="B567" s="53"/>
      <c r="C567" s="56"/>
      <c r="D567" s="57"/>
      <c r="E567" s="9" t="s">
        <v>439</v>
      </c>
      <c r="F567" s="10">
        <v>4214</v>
      </c>
      <c r="G567" s="10"/>
      <c r="H567" s="10"/>
      <c r="I567" s="34">
        <v>3825</v>
      </c>
      <c r="J567" s="8">
        <v>7500</v>
      </c>
      <c r="K567" s="8">
        <v>11350</v>
      </c>
      <c r="L567" s="7">
        <v>14911</v>
      </c>
      <c r="M567" s="59">
        <f t="shared" si="102"/>
        <v>25.7</v>
      </c>
      <c r="N567" s="59">
        <f t="shared" si="103"/>
        <v>50.3</v>
      </c>
      <c r="O567" s="59">
        <f t="shared" si="104"/>
        <v>76.099999999999994</v>
      </c>
      <c r="P567" s="15"/>
      <c r="Q567" s="15"/>
      <c r="R567" s="167"/>
      <c r="S567" s="15"/>
      <c r="T567" s="15"/>
      <c r="U567" s="4">
        <f>SUM(L567-T567)</f>
        <v>14911</v>
      </c>
    </row>
    <row r="568" spans="1:191" hidden="1">
      <c r="A568" s="52"/>
      <c r="B568" s="53"/>
      <c r="C568" s="56"/>
      <c r="D568" s="57"/>
      <c r="E568" s="9" t="s">
        <v>440</v>
      </c>
      <c r="F568" s="10" t="s">
        <v>415</v>
      </c>
      <c r="G568" s="10"/>
      <c r="H568" s="10"/>
      <c r="I568" s="34">
        <v>100</v>
      </c>
      <c r="J568" s="8">
        <v>100</v>
      </c>
      <c r="K568" s="8">
        <v>160</v>
      </c>
      <c r="L568" s="7">
        <v>160</v>
      </c>
      <c r="M568" s="59">
        <f t="shared" si="102"/>
        <v>62.5</v>
      </c>
      <c r="N568" s="59">
        <f t="shared" si="103"/>
        <v>62.5</v>
      </c>
      <c r="O568" s="59">
        <f t="shared" si="104"/>
        <v>100</v>
      </c>
      <c r="P568" s="15"/>
      <c r="Q568" s="15"/>
      <c r="R568" s="167"/>
      <c r="S568" s="15"/>
      <c r="T568" s="15"/>
      <c r="U568" s="4"/>
    </row>
    <row r="569" spans="1:191" hidden="1">
      <c r="A569" s="52"/>
      <c r="B569" s="53"/>
      <c r="C569" s="56"/>
      <c r="D569" s="57"/>
      <c r="E569" s="9" t="s">
        <v>443</v>
      </c>
      <c r="F569" s="10">
        <v>4221</v>
      </c>
      <c r="G569" s="10"/>
      <c r="H569" s="10"/>
      <c r="I569" s="34">
        <v>2500</v>
      </c>
      <c r="J569" s="8">
        <v>5000</v>
      </c>
      <c r="K569" s="8">
        <v>7500</v>
      </c>
      <c r="L569" s="7">
        <v>9560</v>
      </c>
      <c r="M569" s="59">
        <f t="shared" si="102"/>
        <v>26.2</v>
      </c>
      <c r="N569" s="59">
        <f t="shared" si="103"/>
        <v>52.3</v>
      </c>
      <c r="O569" s="59">
        <f t="shared" si="104"/>
        <v>78.5</v>
      </c>
      <c r="P569" s="15"/>
      <c r="Q569" s="15"/>
      <c r="R569" s="167"/>
      <c r="S569" s="15"/>
      <c r="T569" s="15"/>
      <c r="U569" s="4">
        <f>SUM(L569-T569)</f>
        <v>9560</v>
      </c>
    </row>
    <row r="570" spans="1:191" hidden="1">
      <c r="A570" s="52"/>
      <c r="B570" s="53"/>
      <c r="C570" s="56"/>
      <c r="D570" s="57"/>
      <c r="E570" s="9" t="s">
        <v>457</v>
      </c>
      <c r="F570" s="10" t="s">
        <v>404</v>
      </c>
      <c r="G570" s="10"/>
      <c r="H570" s="10"/>
      <c r="I570" s="34">
        <v>200</v>
      </c>
      <c r="J570" s="8">
        <v>200</v>
      </c>
      <c r="K570" s="8">
        <v>200</v>
      </c>
      <c r="L570" s="7">
        <v>200</v>
      </c>
      <c r="M570" s="59">
        <f t="shared" si="102"/>
        <v>100</v>
      </c>
      <c r="N570" s="59">
        <f t="shared" si="103"/>
        <v>100</v>
      </c>
      <c r="O570" s="59">
        <f t="shared" si="104"/>
        <v>100</v>
      </c>
      <c r="P570" s="15"/>
      <c r="Q570" s="15"/>
      <c r="R570" s="167"/>
      <c r="S570" s="15"/>
      <c r="T570" s="15"/>
      <c r="U570" s="4"/>
    </row>
    <row r="571" spans="1:191" ht="17.25" hidden="1" customHeight="1">
      <c r="A571" s="52"/>
      <c r="B571" s="53"/>
      <c r="C571" s="56"/>
      <c r="D571" s="57"/>
      <c r="E571" s="9" t="s">
        <v>459</v>
      </c>
      <c r="F571" s="10">
        <v>4234</v>
      </c>
      <c r="G571" s="10"/>
      <c r="H571" s="10"/>
      <c r="I571" s="34">
        <v>450</v>
      </c>
      <c r="J571" s="8">
        <v>900</v>
      </c>
      <c r="K571" s="8">
        <v>1300</v>
      </c>
      <c r="L571" s="7">
        <v>1800</v>
      </c>
      <c r="M571" s="59">
        <f t="shared" si="102"/>
        <v>25</v>
      </c>
      <c r="N571" s="59">
        <f t="shared" si="103"/>
        <v>50</v>
      </c>
      <c r="O571" s="59">
        <f t="shared" si="104"/>
        <v>72.2</v>
      </c>
      <c r="P571" s="15"/>
      <c r="Q571" s="15"/>
      <c r="R571" s="167"/>
      <c r="S571" s="15"/>
      <c r="T571" s="15"/>
      <c r="U571" s="4">
        <f>SUM(L571-T571)</f>
        <v>1800</v>
      </c>
    </row>
    <row r="572" spans="1:191" hidden="1">
      <c r="A572" s="52"/>
      <c r="B572" s="53"/>
      <c r="C572" s="56"/>
      <c r="D572" s="57"/>
      <c r="E572" s="9" t="s">
        <v>512</v>
      </c>
      <c r="F572" s="10">
        <v>4237</v>
      </c>
      <c r="G572" s="10"/>
      <c r="H572" s="10"/>
      <c r="I572" s="34">
        <v>200</v>
      </c>
      <c r="J572" s="8">
        <v>500</v>
      </c>
      <c r="K572" s="8">
        <v>700</v>
      </c>
      <c r="L572" s="7">
        <v>700</v>
      </c>
      <c r="M572" s="59">
        <f t="shared" si="102"/>
        <v>28.6</v>
      </c>
      <c r="N572" s="59">
        <f t="shared" si="103"/>
        <v>71.400000000000006</v>
      </c>
      <c r="O572" s="59">
        <f t="shared" si="104"/>
        <v>100</v>
      </c>
      <c r="P572" s="15"/>
      <c r="Q572" s="15"/>
      <c r="R572" s="167"/>
      <c r="S572" s="15"/>
      <c r="T572" s="15"/>
      <c r="U572" s="4">
        <f>SUM(L572-T572)</f>
        <v>700</v>
      </c>
    </row>
    <row r="573" spans="1:191" ht="17.25" hidden="1" customHeight="1">
      <c r="A573" s="52"/>
      <c r="B573" s="53"/>
      <c r="C573" s="56"/>
      <c r="D573" s="57"/>
      <c r="E573" s="9" t="s">
        <v>513</v>
      </c>
      <c r="F573" s="10" t="s">
        <v>399</v>
      </c>
      <c r="G573" s="10"/>
      <c r="H573" s="10"/>
      <c r="I573" s="34">
        <v>2500</v>
      </c>
      <c r="J573" s="8">
        <v>5000</v>
      </c>
      <c r="K573" s="8">
        <v>7000</v>
      </c>
      <c r="L573" s="7">
        <v>8257.1</v>
      </c>
      <c r="M573" s="59">
        <f t="shared" si="102"/>
        <v>30.3</v>
      </c>
      <c r="N573" s="59">
        <f t="shared" si="103"/>
        <v>60.6</v>
      </c>
      <c r="O573" s="59">
        <f t="shared" si="104"/>
        <v>84.8</v>
      </c>
      <c r="P573" s="15"/>
      <c r="Q573" s="15"/>
      <c r="R573" s="167"/>
      <c r="S573" s="15"/>
      <c r="T573" s="15"/>
      <c r="U573" s="4"/>
    </row>
    <row r="574" spans="1:191" ht="27" hidden="1" customHeight="1">
      <c r="A574" s="52"/>
      <c r="B574" s="53"/>
      <c r="C574" s="56"/>
      <c r="D574" s="57"/>
      <c r="E574" s="9" t="s">
        <v>516</v>
      </c>
      <c r="F574" s="10">
        <v>4252</v>
      </c>
      <c r="G574" s="10"/>
      <c r="H574" s="10"/>
      <c r="I574" s="34">
        <v>670</v>
      </c>
      <c r="J574" s="8">
        <v>1340</v>
      </c>
      <c r="K574" s="8">
        <v>2593</v>
      </c>
      <c r="L574" s="7">
        <v>3263</v>
      </c>
      <c r="M574" s="59">
        <f t="shared" si="102"/>
        <v>20.5</v>
      </c>
      <c r="N574" s="59">
        <f t="shared" si="103"/>
        <v>41.1</v>
      </c>
      <c r="O574" s="59">
        <f t="shared" si="104"/>
        <v>79.5</v>
      </c>
      <c r="P574" s="15"/>
      <c r="Q574" s="15"/>
      <c r="R574" s="167"/>
      <c r="S574" s="15"/>
      <c r="T574" s="15"/>
      <c r="U574" s="4">
        <f>SUM(L574-T574)</f>
        <v>3263</v>
      </c>
    </row>
    <row r="575" spans="1:191" ht="17.25" hidden="1" customHeight="1">
      <c r="A575" s="52"/>
      <c r="B575" s="53"/>
      <c r="C575" s="56"/>
      <c r="D575" s="57"/>
      <c r="E575" s="9" t="s">
        <v>517</v>
      </c>
      <c r="F575" s="10">
        <v>4261</v>
      </c>
      <c r="G575" s="10"/>
      <c r="H575" s="10"/>
      <c r="I575" s="34">
        <v>700</v>
      </c>
      <c r="J575" s="8">
        <v>1400</v>
      </c>
      <c r="K575" s="8">
        <v>2566</v>
      </c>
      <c r="L575" s="7">
        <v>3166</v>
      </c>
      <c r="M575" s="59">
        <f t="shared" si="102"/>
        <v>22.1</v>
      </c>
      <c r="N575" s="59">
        <f t="shared" si="103"/>
        <v>44.2</v>
      </c>
      <c r="O575" s="59">
        <f t="shared" si="104"/>
        <v>81</v>
      </c>
      <c r="P575" s="15"/>
      <c r="Q575" s="15"/>
      <c r="R575" s="167"/>
      <c r="S575" s="15"/>
      <c r="T575" s="15"/>
      <c r="U575" s="4">
        <f>SUM(L575-T575)</f>
        <v>3166</v>
      </c>
    </row>
    <row r="576" spans="1:191" hidden="1">
      <c r="A576" s="52"/>
      <c r="B576" s="53"/>
      <c r="C576" s="56"/>
      <c r="D576" s="57"/>
      <c r="E576" s="9" t="s">
        <v>519</v>
      </c>
      <c r="F576" s="10">
        <v>4264</v>
      </c>
      <c r="G576" s="10"/>
      <c r="H576" s="10"/>
      <c r="I576" s="34">
        <v>690</v>
      </c>
      <c r="J576" s="8">
        <v>1380</v>
      </c>
      <c r="K576" s="8">
        <v>2070</v>
      </c>
      <c r="L576" s="7">
        <v>2760</v>
      </c>
      <c r="M576" s="59">
        <f t="shared" si="102"/>
        <v>25</v>
      </c>
      <c r="N576" s="59">
        <f t="shared" si="103"/>
        <v>50</v>
      </c>
      <c r="O576" s="59">
        <f t="shared" si="104"/>
        <v>75</v>
      </c>
      <c r="P576" s="15"/>
      <c r="Q576" s="15"/>
      <c r="R576" s="167"/>
      <c r="S576" s="15"/>
      <c r="T576" s="15"/>
      <c r="U576" s="4">
        <f>SUM(L576-T576)</f>
        <v>2760</v>
      </c>
    </row>
    <row r="577" spans="1:191" hidden="1">
      <c r="A577" s="52"/>
      <c r="B577" s="53"/>
      <c r="C577" s="56"/>
      <c r="D577" s="57"/>
      <c r="E577" s="9" t="s">
        <v>521</v>
      </c>
      <c r="F577" s="10" t="s">
        <v>277</v>
      </c>
      <c r="G577" s="10"/>
      <c r="H577" s="10"/>
      <c r="I577" s="34">
        <v>100</v>
      </c>
      <c r="J577" s="8">
        <v>200</v>
      </c>
      <c r="K577" s="8">
        <v>300</v>
      </c>
      <c r="L577" s="7">
        <v>400</v>
      </c>
      <c r="M577" s="59">
        <f t="shared" si="102"/>
        <v>25</v>
      </c>
      <c r="N577" s="59">
        <f t="shared" si="103"/>
        <v>50</v>
      </c>
      <c r="O577" s="59">
        <f t="shared" si="104"/>
        <v>75</v>
      </c>
      <c r="P577" s="15"/>
      <c r="Q577" s="15"/>
      <c r="R577" s="167"/>
      <c r="S577" s="15"/>
      <c r="T577" s="15"/>
      <c r="U577" s="4"/>
    </row>
    <row r="578" spans="1:191" hidden="1">
      <c r="A578" s="52"/>
      <c r="B578" s="53"/>
      <c r="C578" s="56"/>
      <c r="D578" s="57"/>
      <c r="E578" s="9" t="s">
        <v>522</v>
      </c>
      <c r="F578" s="10" t="s">
        <v>409</v>
      </c>
      <c r="G578" s="10"/>
      <c r="H578" s="10"/>
      <c r="I578" s="34">
        <v>250</v>
      </c>
      <c r="J578" s="8">
        <v>500</v>
      </c>
      <c r="K578" s="8">
        <v>750</v>
      </c>
      <c r="L578" s="7">
        <v>1000</v>
      </c>
      <c r="M578" s="59">
        <f t="shared" si="102"/>
        <v>25</v>
      </c>
      <c r="N578" s="59">
        <f t="shared" si="103"/>
        <v>50</v>
      </c>
      <c r="O578" s="59">
        <f t="shared" si="104"/>
        <v>75</v>
      </c>
      <c r="P578" s="15"/>
      <c r="Q578" s="15"/>
      <c r="R578" s="167"/>
      <c r="S578" s="15"/>
      <c r="T578" s="15"/>
      <c r="U578" s="4"/>
    </row>
    <row r="579" spans="1:191" hidden="1">
      <c r="A579" s="52"/>
      <c r="B579" s="53"/>
      <c r="C579" s="56"/>
      <c r="D579" s="57"/>
      <c r="E579" s="9" t="s">
        <v>553</v>
      </c>
      <c r="F579" s="10">
        <v>4823</v>
      </c>
      <c r="G579" s="10"/>
      <c r="H579" s="10"/>
      <c r="I579" s="34">
        <v>50</v>
      </c>
      <c r="J579" s="8">
        <v>75</v>
      </c>
      <c r="K579" s="8">
        <v>75</v>
      </c>
      <c r="L579" s="7">
        <v>100</v>
      </c>
      <c r="M579" s="59">
        <f t="shared" si="102"/>
        <v>50</v>
      </c>
      <c r="N579" s="59">
        <f t="shared" si="103"/>
        <v>75</v>
      </c>
      <c r="O579" s="59">
        <f t="shared" si="104"/>
        <v>75</v>
      </c>
      <c r="P579" s="15"/>
      <c r="Q579" s="15"/>
      <c r="R579" s="167"/>
      <c r="S579" s="15"/>
      <c r="T579" s="15"/>
      <c r="U579" s="4">
        <f t="shared" ref="U579:U584" si="108">SUM(L579-T579)</f>
        <v>100</v>
      </c>
    </row>
    <row r="580" spans="1:191" hidden="1">
      <c r="A580" s="52"/>
      <c r="B580" s="53"/>
      <c r="C580" s="56"/>
      <c r="D580" s="57"/>
      <c r="E580" s="9" t="s">
        <v>560</v>
      </c>
      <c r="F580" s="10">
        <v>5122</v>
      </c>
      <c r="G580" s="10"/>
      <c r="H580" s="10"/>
      <c r="I580" s="34">
        <v>500</v>
      </c>
      <c r="J580" s="8">
        <v>1000</v>
      </c>
      <c r="K580" s="8">
        <v>1500</v>
      </c>
      <c r="L580" s="7">
        <v>2000</v>
      </c>
      <c r="M580" s="59">
        <f t="shared" si="102"/>
        <v>25</v>
      </c>
      <c r="N580" s="59">
        <f t="shared" si="103"/>
        <v>50</v>
      </c>
      <c r="O580" s="59">
        <f t="shared" si="104"/>
        <v>75</v>
      </c>
      <c r="P580" s="15"/>
      <c r="Q580" s="15"/>
      <c r="R580" s="167"/>
      <c r="S580" s="15"/>
      <c r="T580" s="15"/>
      <c r="U580" s="4">
        <f t="shared" si="108"/>
        <v>2000</v>
      </c>
    </row>
    <row r="581" spans="1:191">
      <c r="A581" s="195"/>
      <c r="B581" s="196"/>
      <c r="C581" s="200"/>
      <c r="D581" s="201"/>
      <c r="E581" s="80" t="s">
        <v>38</v>
      </c>
      <c r="F581" s="123" t="s">
        <v>398</v>
      </c>
      <c r="G581" s="123"/>
      <c r="H581" s="10" t="s">
        <v>394</v>
      </c>
      <c r="I581" s="206">
        <f>SUM(I582:I609)</f>
        <v>195500.5</v>
      </c>
      <c r="J581" s="206">
        <f>SUM(J582:J609)</f>
        <v>447774</v>
      </c>
      <c r="K581" s="206">
        <f>SUM(K582:K609)</f>
        <v>711133.2</v>
      </c>
      <c r="L581" s="207">
        <f>SUM(L582:L609)</f>
        <v>1030646.7999999999</v>
      </c>
      <c r="M581" s="59">
        <f t="shared" si="102"/>
        <v>19</v>
      </c>
      <c r="N581" s="59">
        <f t="shared" si="103"/>
        <v>43.4</v>
      </c>
      <c r="O581" s="59">
        <f t="shared" si="104"/>
        <v>69</v>
      </c>
      <c r="P581" s="15"/>
      <c r="Q581" s="15"/>
      <c r="R581" s="167"/>
      <c r="S581" s="15"/>
      <c r="T581" s="15"/>
      <c r="U581" s="4">
        <f t="shared" si="108"/>
        <v>1030646.7999999999</v>
      </c>
      <c r="W581" s="43" t="s">
        <v>394</v>
      </c>
      <c r="Z581" s="43">
        <v>1</v>
      </c>
      <c r="AA581" s="209"/>
      <c r="AB581" s="209"/>
      <c r="AC581" s="209"/>
      <c r="AD581" s="209"/>
      <c r="AE581" s="209"/>
      <c r="AF581" s="209"/>
      <c r="AG581" s="209"/>
      <c r="AH581" s="209"/>
      <c r="AI581" s="209"/>
      <c r="AJ581" s="209"/>
      <c r="AK581" s="209"/>
      <c r="AL581" s="209"/>
      <c r="AM581" s="209"/>
      <c r="AN581" s="209"/>
      <c r="AO581" s="209"/>
      <c r="AP581" s="209"/>
      <c r="AQ581" s="209"/>
      <c r="AR581" s="209"/>
      <c r="AS581" s="209"/>
      <c r="AT581" s="209"/>
      <c r="AU581" s="209"/>
      <c r="AV581" s="209"/>
      <c r="AW581" s="209"/>
      <c r="AX581" s="209"/>
      <c r="AY581" s="209"/>
      <c r="AZ581" s="209"/>
      <c r="BA581" s="209"/>
      <c r="BB581" s="209"/>
      <c r="BC581" s="209"/>
      <c r="BD581" s="209"/>
      <c r="BE581" s="209"/>
      <c r="BF581" s="209"/>
      <c r="BG581" s="209"/>
      <c r="BH581" s="209"/>
      <c r="BI581" s="209"/>
      <c r="BJ581" s="209"/>
      <c r="BK581" s="209"/>
      <c r="BL581" s="209"/>
      <c r="BM581" s="209"/>
      <c r="BN581" s="209"/>
      <c r="BO581" s="209"/>
      <c r="BP581" s="209"/>
      <c r="BQ581" s="209"/>
      <c r="BR581" s="209"/>
      <c r="BS581" s="209"/>
      <c r="BT581" s="209"/>
      <c r="BU581" s="209"/>
      <c r="BV581" s="209"/>
      <c r="BW581" s="209"/>
      <c r="BX581" s="209"/>
      <c r="BY581" s="209"/>
      <c r="BZ581" s="209"/>
      <c r="CA581" s="209"/>
      <c r="CB581" s="209"/>
      <c r="CC581" s="209"/>
      <c r="CD581" s="209"/>
      <c r="CE581" s="209"/>
      <c r="CF581" s="209"/>
      <c r="CG581" s="209"/>
      <c r="CH581" s="209"/>
      <c r="CI581" s="209"/>
      <c r="CJ581" s="209"/>
      <c r="CK581" s="209"/>
      <c r="CL581" s="209"/>
      <c r="CM581" s="209"/>
      <c r="CN581" s="209"/>
      <c r="CO581" s="209"/>
      <c r="CP581" s="209"/>
      <c r="CQ581" s="209"/>
      <c r="CR581" s="209"/>
      <c r="CS581" s="209"/>
      <c r="CT581" s="209"/>
      <c r="CU581" s="209"/>
      <c r="CV581" s="209"/>
      <c r="CW581" s="209"/>
      <c r="CX581" s="209"/>
      <c r="CY581" s="209"/>
      <c r="CZ581" s="209"/>
      <c r="DA581" s="209"/>
      <c r="DB581" s="209"/>
      <c r="DC581" s="209"/>
      <c r="DD581" s="209"/>
      <c r="DE581" s="209"/>
      <c r="DF581" s="209"/>
      <c r="DG581" s="209"/>
      <c r="DH581" s="209"/>
      <c r="DI581" s="209"/>
      <c r="DJ581" s="209"/>
      <c r="DK581" s="209"/>
      <c r="DL581" s="209"/>
      <c r="DM581" s="209"/>
      <c r="DN581" s="209"/>
      <c r="DO581" s="209"/>
      <c r="DP581" s="209"/>
      <c r="DQ581" s="209"/>
      <c r="DR581" s="209"/>
      <c r="DS581" s="209"/>
      <c r="DT581" s="209"/>
      <c r="DU581" s="209"/>
      <c r="DV581" s="209"/>
      <c r="DW581" s="209"/>
      <c r="DX581" s="209"/>
      <c r="DY581" s="209"/>
      <c r="DZ581" s="209"/>
      <c r="EA581" s="209"/>
      <c r="EB581" s="209"/>
      <c r="EC581" s="209"/>
      <c r="ED581" s="209"/>
      <c r="EE581" s="209"/>
      <c r="EF581" s="209"/>
      <c r="EG581" s="209"/>
      <c r="EH581" s="209"/>
      <c r="EI581" s="209"/>
      <c r="EJ581" s="209"/>
      <c r="EK581" s="209"/>
      <c r="EL581" s="209"/>
      <c r="EM581" s="209"/>
      <c r="EN581" s="209"/>
      <c r="EO581" s="209"/>
      <c r="EP581" s="209"/>
      <c r="EQ581" s="209"/>
      <c r="ER581" s="209"/>
      <c r="ES581" s="209"/>
      <c r="ET581" s="209"/>
      <c r="EU581" s="209"/>
      <c r="EV581" s="209"/>
      <c r="EW581" s="209"/>
      <c r="EX581" s="209"/>
      <c r="EY581" s="209"/>
      <c r="EZ581" s="209"/>
      <c r="FA581" s="209"/>
      <c r="FB581" s="209"/>
      <c r="FC581" s="209"/>
      <c r="FD581" s="209"/>
      <c r="FE581" s="209"/>
      <c r="FF581" s="209"/>
      <c r="FG581" s="209"/>
      <c r="FH581" s="209"/>
      <c r="FI581" s="209"/>
      <c r="FJ581" s="209"/>
      <c r="FK581" s="209"/>
      <c r="FL581" s="209"/>
      <c r="FM581" s="209"/>
      <c r="FN581" s="209"/>
      <c r="FO581" s="209"/>
      <c r="FP581" s="209"/>
      <c r="FQ581" s="209"/>
      <c r="FR581" s="209"/>
      <c r="FS581" s="209"/>
      <c r="FT581" s="209"/>
      <c r="FU581" s="209"/>
      <c r="FV581" s="209"/>
      <c r="FW581" s="209"/>
      <c r="FX581" s="209"/>
      <c r="FY581" s="209"/>
      <c r="FZ581" s="209"/>
      <c r="GA581" s="209"/>
      <c r="GB581" s="209"/>
      <c r="GC581" s="209"/>
      <c r="GD581" s="209"/>
      <c r="GE581" s="209"/>
      <c r="GF581" s="209"/>
      <c r="GG581" s="209"/>
      <c r="GH581" s="209"/>
      <c r="GI581" s="209"/>
    </row>
    <row r="582" spans="1:191" ht="18.75" hidden="1" customHeight="1">
      <c r="A582" s="52"/>
      <c r="B582" s="53"/>
      <c r="C582" s="56"/>
      <c r="D582" s="57"/>
      <c r="E582" s="9" t="s">
        <v>431</v>
      </c>
      <c r="F582" s="10">
        <v>4111</v>
      </c>
      <c r="G582" s="10"/>
      <c r="H582" s="10"/>
      <c r="I582" s="34">
        <v>115241.5</v>
      </c>
      <c r="J582" s="8">
        <v>290000</v>
      </c>
      <c r="K582" s="8">
        <v>460000</v>
      </c>
      <c r="L582" s="7">
        <v>691725.5</v>
      </c>
      <c r="M582" s="59">
        <f t="shared" si="102"/>
        <v>16.7</v>
      </c>
      <c r="N582" s="59">
        <f t="shared" si="103"/>
        <v>41.9</v>
      </c>
      <c r="O582" s="59">
        <f t="shared" si="104"/>
        <v>66.5</v>
      </c>
      <c r="P582" s="15"/>
      <c r="Q582" s="15"/>
      <c r="R582" s="167"/>
      <c r="S582" s="15"/>
      <c r="T582" s="15"/>
      <c r="U582" s="4">
        <f t="shared" si="108"/>
        <v>691725.5</v>
      </c>
    </row>
    <row r="583" spans="1:191" ht="27" hidden="1" customHeight="1">
      <c r="A583" s="52"/>
      <c r="B583" s="53"/>
      <c r="C583" s="56"/>
      <c r="D583" s="57"/>
      <c r="E583" s="9" t="s">
        <v>432</v>
      </c>
      <c r="F583" s="10">
        <v>4112</v>
      </c>
      <c r="G583" s="10"/>
      <c r="H583" s="10"/>
      <c r="I583" s="34">
        <v>500</v>
      </c>
      <c r="J583" s="8">
        <v>1250</v>
      </c>
      <c r="K583" s="8">
        <v>2000</v>
      </c>
      <c r="L583" s="7">
        <v>3000</v>
      </c>
      <c r="M583" s="59">
        <f t="shared" si="102"/>
        <v>16.7</v>
      </c>
      <c r="N583" s="59">
        <f t="shared" si="103"/>
        <v>41.7</v>
      </c>
      <c r="O583" s="59">
        <f t="shared" si="104"/>
        <v>66.7</v>
      </c>
      <c r="P583" s="15"/>
      <c r="Q583" s="15"/>
      <c r="R583" s="167"/>
      <c r="S583" s="15"/>
      <c r="T583" s="15"/>
      <c r="U583" s="4">
        <f t="shared" si="108"/>
        <v>3000</v>
      </c>
    </row>
    <row r="584" spans="1:191" ht="27" hidden="1" customHeight="1">
      <c r="A584" s="52"/>
      <c r="B584" s="53"/>
      <c r="C584" s="56"/>
      <c r="D584" s="57"/>
      <c r="E584" s="9" t="s">
        <v>433</v>
      </c>
      <c r="F584" s="10">
        <v>4113</v>
      </c>
      <c r="G584" s="10"/>
      <c r="H584" s="10"/>
      <c r="I584" s="8">
        <v>22500</v>
      </c>
      <c r="J584" s="8">
        <v>22500</v>
      </c>
      <c r="K584" s="8">
        <v>45106.2</v>
      </c>
      <c r="L584" s="7">
        <v>45106.2</v>
      </c>
      <c r="M584" s="59">
        <f t="shared" si="102"/>
        <v>49.9</v>
      </c>
      <c r="N584" s="59">
        <f t="shared" si="103"/>
        <v>49.9</v>
      </c>
      <c r="O584" s="59">
        <f t="shared" si="104"/>
        <v>100</v>
      </c>
      <c r="P584" s="15"/>
      <c r="Q584" s="15"/>
      <c r="R584" s="167"/>
      <c r="S584" s="15"/>
      <c r="T584" s="15"/>
      <c r="U584" s="4">
        <f t="shared" si="108"/>
        <v>45106.2</v>
      </c>
    </row>
    <row r="585" spans="1:191" ht="26.25" hidden="1" customHeight="1">
      <c r="A585" s="52"/>
      <c r="B585" s="53"/>
      <c r="C585" s="56"/>
      <c r="D585" s="57"/>
      <c r="E585" s="16" t="s">
        <v>632</v>
      </c>
      <c r="F585" s="10" t="s">
        <v>400</v>
      </c>
      <c r="G585" s="10"/>
      <c r="H585" s="10"/>
      <c r="I585" s="34">
        <v>35000</v>
      </c>
      <c r="J585" s="8">
        <v>85000</v>
      </c>
      <c r="K585" s="8">
        <v>135000</v>
      </c>
      <c r="L585" s="7">
        <v>195000</v>
      </c>
      <c r="M585" s="59">
        <f t="shared" ref="M585:M650" si="109">ROUND(I585/L585*100,1)</f>
        <v>17.899999999999999</v>
      </c>
      <c r="N585" s="59">
        <f t="shared" ref="N585:N650" si="110">ROUND(J585/L585*100,1)</f>
        <v>43.6</v>
      </c>
      <c r="O585" s="59">
        <f t="shared" ref="O585:O650" si="111">ROUND(K585/L585*100,1)</f>
        <v>69.2</v>
      </c>
      <c r="P585" s="15"/>
      <c r="Q585" s="15"/>
      <c r="R585" s="167"/>
      <c r="S585" s="15"/>
      <c r="T585" s="15"/>
      <c r="U585" s="4"/>
    </row>
    <row r="586" spans="1:191" hidden="1">
      <c r="A586" s="52"/>
      <c r="B586" s="53"/>
      <c r="C586" s="56"/>
      <c r="D586" s="57"/>
      <c r="E586" s="9" t="s">
        <v>436</v>
      </c>
      <c r="F586" s="10">
        <v>4115</v>
      </c>
      <c r="G586" s="10"/>
      <c r="H586" s="10"/>
      <c r="I586" s="34">
        <v>1554</v>
      </c>
      <c r="J586" s="8">
        <v>3108</v>
      </c>
      <c r="K586" s="8">
        <v>4662</v>
      </c>
      <c r="L586" s="7">
        <v>6216</v>
      </c>
      <c r="M586" s="59">
        <f t="shared" si="109"/>
        <v>25</v>
      </c>
      <c r="N586" s="59">
        <f t="shared" si="110"/>
        <v>50</v>
      </c>
      <c r="O586" s="59">
        <f t="shared" si="111"/>
        <v>75</v>
      </c>
      <c r="P586" s="15"/>
      <c r="Q586" s="15"/>
      <c r="R586" s="167"/>
      <c r="S586" s="15"/>
      <c r="T586" s="15"/>
      <c r="U586" s="4">
        <f>SUM(L586-T586)</f>
        <v>6216</v>
      </c>
    </row>
    <row r="587" spans="1:191" hidden="1">
      <c r="A587" s="52"/>
      <c r="B587" s="53"/>
      <c r="C587" s="56"/>
      <c r="D587" s="57"/>
      <c r="E587" s="9" t="s">
        <v>437</v>
      </c>
      <c r="F587" s="10">
        <v>4212</v>
      </c>
      <c r="G587" s="10"/>
      <c r="H587" s="10"/>
      <c r="I587" s="34">
        <v>6000</v>
      </c>
      <c r="J587" s="8">
        <v>8460</v>
      </c>
      <c r="K587" s="8">
        <v>10000</v>
      </c>
      <c r="L587" s="7">
        <v>14100</v>
      </c>
      <c r="M587" s="59">
        <f t="shared" si="109"/>
        <v>42.6</v>
      </c>
      <c r="N587" s="59">
        <f t="shared" si="110"/>
        <v>60</v>
      </c>
      <c r="O587" s="59">
        <f t="shared" si="111"/>
        <v>70.900000000000006</v>
      </c>
      <c r="P587" s="15"/>
      <c r="Q587" s="15"/>
      <c r="R587" s="167"/>
      <c r="S587" s="15"/>
      <c r="T587" s="15"/>
      <c r="U587" s="4">
        <f>SUM(L587-T587)</f>
        <v>14100</v>
      </c>
    </row>
    <row r="588" spans="1:191" hidden="1">
      <c r="A588" s="52"/>
      <c r="B588" s="53"/>
      <c r="C588" s="56"/>
      <c r="D588" s="57"/>
      <c r="E588" s="9" t="s">
        <v>438</v>
      </c>
      <c r="F588" s="10">
        <v>4213</v>
      </c>
      <c r="G588" s="10"/>
      <c r="H588" s="10"/>
      <c r="I588" s="34">
        <v>340</v>
      </c>
      <c r="J588" s="8">
        <v>676</v>
      </c>
      <c r="K588" s="8">
        <v>1000</v>
      </c>
      <c r="L588" s="7">
        <v>1352.4</v>
      </c>
      <c r="M588" s="59">
        <f t="shared" si="109"/>
        <v>25.1</v>
      </c>
      <c r="N588" s="59">
        <f t="shared" si="110"/>
        <v>50</v>
      </c>
      <c r="O588" s="59">
        <f t="shared" si="111"/>
        <v>73.900000000000006</v>
      </c>
      <c r="P588" s="15"/>
      <c r="Q588" s="15"/>
      <c r="R588" s="167"/>
      <c r="S588" s="15"/>
      <c r="T588" s="15"/>
      <c r="U588" s="4">
        <f>SUM(L588-T588)</f>
        <v>1352.4</v>
      </c>
    </row>
    <row r="589" spans="1:191" hidden="1">
      <c r="A589" s="52"/>
      <c r="B589" s="53"/>
      <c r="C589" s="56"/>
      <c r="D589" s="57"/>
      <c r="E589" s="9" t="s">
        <v>439</v>
      </c>
      <c r="F589" s="10">
        <v>4214</v>
      </c>
      <c r="G589" s="10"/>
      <c r="H589" s="10"/>
      <c r="I589" s="34">
        <v>1490</v>
      </c>
      <c r="J589" s="8">
        <v>3600</v>
      </c>
      <c r="K589" s="8">
        <v>5090</v>
      </c>
      <c r="L589" s="7">
        <v>7058.7</v>
      </c>
      <c r="M589" s="59">
        <f t="shared" si="109"/>
        <v>21.1</v>
      </c>
      <c r="N589" s="59">
        <f t="shared" si="110"/>
        <v>51</v>
      </c>
      <c r="O589" s="59">
        <f t="shared" si="111"/>
        <v>72.099999999999994</v>
      </c>
      <c r="P589" s="15"/>
      <c r="Q589" s="15"/>
      <c r="R589" s="167"/>
      <c r="S589" s="15"/>
      <c r="T589" s="15"/>
      <c r="U589" s="4">
        <f>SUM(L589-T589)</f>
        <v>7058.7</v>
      </c>
    </row>
    <row r="590" spans="1:191" hidden="1">
      <c r="A590" s="52"/>
      <c r="B590" s="53"/>
      <c r="C590" s="56"/>
      <c r="D590" s="57"/>
      <c r="E590" s="9" t="s">
        <v>440</v>
      </c>
      <c r="F590" s="10" t="s">
        <v>415</v>
      </c>
      <c r="G590" s="10"/>
      <c r="H590" s="10"/>
      <c r="I590" s="34">
        <v>100</v>
      </c>
      <c r="J590" s="8">
        <v>230</v>
      </c>
      <c r="K590" s="8">
        <v>350</v>
      </c>
      <c r="L590" s="7">
        <v>500</v>
      </c>
      <c r="M590" s="59">
        <f t="shared" si="109"/>
        <v>20</v>
      </c>
      <c r="N590" s="59">
        <f t="shared" si="110"/>
        <v>46</v>
      </c>
      <c r="O590" s="59">
        <f t="shared" si="111"/>
        <v>70</v>
      </c>
      <c r="P590" s="15"/>
      <c r="Q590" s="15"/>
      <c r="R590" s="167"/>
      <c r="S590" s="15"/>
      <c r="T590" s="15"/>
      <c r="U590" s="4"/>
    </row>
    <row r="591" spans="1:191" ht="17.25" hidden="1" customHeight="1">
      <c r="A591" s="52"/>
      <c r="B591" s="53"/>
      <c r="C591" s="56"/>
      <c r="D591" s="57"/>
      <c r="E591" s="9" t="s">
        <v>441</v>
      </c>
      <c r="F591" s="10">
        <v>4216</v>
      </c>
      <c r="G591" s="10"/>
      <c r="H591" s="10"/>
      <c r="I591" s="34">
        <v>175</v>
      </c>
      <c r="J591" s="8">
        <v>350</v>
      </c>
      <c r="K591" s="8">
        <v>525</v>
      </c>
      <c r="L591" s="7">
        <v>700</v>
      </c>
      <c r="M591" s="59">
        <f t="shared" si="109"/>
        <v>25</v>
      </c>
      <c r="N591" s="59">
        <f t="shared" si="110"/>
        <v>50</v>
      </c>
      <c r="O591" s="59">
        <f t="shared" si="111"/>
        <v>75</v>
      </c>
      <c r="P591" s="15"/>
      <c r="Q591" s="15"/>
      <c r="R591" s="167"/>
      <c r="S591" s="15"/>
      <c r="T591" s="15"/>
      <c r="U591" s="4">
        <f>SUM(L591-T591)</f>
        <v>700</v>
      </c>
    </row>
    <row r="592" spans="1:191" hidden="1">
      <c r="A592" s="52"/>
      <c r="B592" s="53"/>
      <c r="C592" s="56"/>
      <c r="D592" s="57"/>
      <c r="E592" s="9" t="s">
        <v>443</v>
      </c>
      <c r="F592" s="10">
        <v>4221</v>
      </c>
      <c r="G592" s="10"/>
      <c r="H592" s="10"/>
      <c r="I592" s="34">
        <v>1100</v>
      </c>
      <c r="J592" s="8">
        <v>2700</v>
      </c>
      <c r="K592" s="8">
        <v>4100</v>
      </c>
      <c r="L592" s="7">
        <v>6000</v>
      </c>
      <c r="M592" s="59">
        <f t="shared" si="109"/>
        <v>18.3</v>
      </c>
      <c r="N592" s="59">
        <f t="shared" si="110"/>
        <v>45</v>
      </c>
      <c r="O592" s="59">
        <f t="shared" si="111"/>
        <v>68.3</v>
      </c>
      <c r="P592" s="15"/>
      <c r="Q592" s="15"/>
      <c r="R592" s="167"/>
      <c r="S592" s="15"/>
      <c r="T592" s="15"/>
      <c r="U592" s="4">
        <f>SUM(L592-T592)</f>
        <v>6000</v>
      </c>
    </row>
    <row r="593" spans="1:21" s="43" customFormat="1" hidden="1">
      <c r="A593" s="52"/>
      <c r="B593" s="53"/>
      <c r="C593" s="56"/>
      <c r="D593" s="57"/>
      <c r="E593" s="16" t="s">
        <v>444</v>
      </c>
      <c r="F593" s="10">
        <v>4222</v>
      </c>
      <c r="G593" s="10"/>
      <c r="H593" s="10"/>
      <c r="I593" s="34"/>
      <c r="J593" s="8">
        <v>1900</v>
      </c>
      <c r="K593" s="8">
        <v>1900</v>
      </c>
      <c r="L593" s="7">
        <v>2400</v>
      </c>
      <c r="M593" s="59">
        <f t="shared" si="109"/>
        <v>0</v>
      </c>
      <c r="N593" s="59">
        <f t="shared" si="110"/>
        <v>79.2</v>
      </c>
      <c r="O593" s="59">
        <f t="shared" si="111"/>
        <v>79.2</v>
      </c>
      <c r="P593" s="15"/>
      <c r="Q593" s="15"/>
      <c r="R593" s="167"/>
      <c r="S593" s="15"/>
      <c r="T593" s="15"/>
      <c r="U593" s="4"/>
    </row>
    <row r="594" spans="1:21" s="43" customFormat="1" hidden="1">
      <c r="A594" s="52"/>
      <c r="B594" s="53"/>
      <c r="C594" s="56"/>
      <c r="D594" s="57"/>
      <c r="E594" s="9" t="s">
        <v>456</v>
      </c>
      <c r="F594" s="10">
        <v>4231</v>
      </c>
      <c r="G594" s="10"/>
      <c r="H594" s="10"/>
      <c r="I594" s="34"/>
      <c r="J594" s="8">
        <v>1000</v>
      </c>
      <c r="K594" s="8">
        <v>2000</v>
      </c>
      <c r="L594" s="7">
        <v>2000</v>
      </c>
      <c r="M594" s="59">
        <f t="shared" si="109"/>
        <v>0</v>
      </c>
      <c r="N594" s="59">
        <f t="shared" si="110"/>
        <v>50</v>
      </c>
      <c r="O594" s="59">
        <f t="shared" si="111"/>
        <v>100</v>
      </c>
      <c r="P594" s="15"/>
      <c r="Q594" s="15"/>
      <c r="R594" s="167"/>
      <c r="S594" s="15"/>
      <c r="T594" s="15"/>
      <c r="U594" s="4"/>
    </row>
    <row r="595" spans="1:21" s="43" customFormat="1" ht="17.25" hidden="1" customHeight="1">
      <c r="A595" s="52"/>
      <c r="B595" s="53"/>
      <c r="C595" s="56"/>
      <c r="D595" s="57"/>
      <c r="E595" s="16" t="s">
        <v>457</v>
      </c>
      <c r="F595" s="10">
        <v>4232</v>
      </c>
      <c r="G595" s="10"/>
      <c r="H595" s="10"/>
      <c r="I595" s="34">
        <v>700</v>
      </c>
      <c r="J595" s="8">
        <v>1500</v>
      </c>
      <c r="K595" s="8">
        <v>2300</v>
      </c>
      <c r="L595" s="7">
        <v>3500</v>
      </c>
      <c r="M595" s="59">
        <f t="shared" si="109"/>
        <v>20</v>
      </c>
      <c r="N595" s="59">
        <f t="shared" si="110"/>
        <v>42.9</v>
      </c>
      <c r="O595" s="59">
        <f t="shared" si="111"/>
        <v>65.7</v>
      </c>
      <c r="P595" s="15"/>
      <c r="Q595" s="15"/>
      <c r="R595" s="167"/>
      <c r="S595" s="15"/>
      <c r="T595" s="15"/>
      <c r="U595" s="4"/>
    </row>
    <row r="596" spans="1:21" s="43" customFormat="1" ht="17.25" hidden="1" customHeight="1">
      <c r="A596" s="52"/>
      <c r="B596" s="53"/>
      <c r="C596" s="56"/>
      <c r="D596" s="57"/>
      <c r="E596" s="9" t="s">
        <v>459</v>
      </c>
      <c r="F596" s="10">
        <v>4234</v>
      </c>
      <c r="G596" s="10"/>
      <c r="H596" s="10"/>
      <c r="I596" s="34">
        <v>1300</v>
      </c>
      <c r="J596" s="8">
        <v>3500</v>
      </c>
      <c r="K596" s="8">
        <v>5000</v>
      </c>
      <c r="L596" s="7">
        <v>7500</v>
      </c>
      <c r="M596" s="59">
        <f t="shared" si="109"/>
        <v>17.3</v>
      </c>
      <c r="N596" s="59">
        <f t="shared" si="110"/>
        <v>46.7</v>
      </c>
      <c r="O596" s="59">
        <f t="shared" si="111"/>
        <v>66.7</v>
      </c>
      <c r="P596" s="15"/>
      <c r="Q596" s="15"/>
      <c r="R596" s="167"/>
      <c r="S596" s="15"/>
      <c r="T596" s="15"/>
      <c r="U596" s="4">
        <f>SUM(L596-T596)</f>
        <v>7500</v>
      </c>
    </row>
    <row r="597" spans="1:21" s="43" customFormat="1" hidden="1">
      <c r="A597" s="52"/>
      <c r="B597" s="53"/>
      <c r="C597" s="56"/>
      <c r="D597" s="57"/>
      <c r="E597" s="9" t="s">
        <v>512</v>
      </c>
      <c r="F597" s="10">
        <v>4237</v>
      </c>
      <c r="G597" s="10"/>
      <c r="H597" s="10"/>
      <c r="I597" s="34">
        <v>600</v>
      </c>
      <c r="J597" s="8">
        <v>1200</v>
      </c>
      <c r="K597" s="8">
        <v>1500</v>
      </c>
      <c r="L597" s="7">
        <v>1700</v>
      </c>
      <c r="M597" s="59">
        <f t="shared" si="109"/>
        <v>35.299999999999997</v>
      </c>
      <c r="N597" s="59">
        <f t="shared" si="110"/>
        <v>70.599999999999994</v>
      </c>
      <c r="O597" s="59">
        <f t="shared" si="111"/>
        <v>88.2</v>
      </c>
      <c r="P597" s="15"/>
      <c r="Q597" s="15"/>
      <c r="R597" s="167"/>
      <c r="S597" s="15"/>
      <c r="T597" s="15"/>
      <c r="U597" s="4">
        <f>SUM(L597-T597)</f>
        <v>1700</v>
      </c>
    </row>
    <row r="598" spans="1:21" s="43" customFormat="1" hidden="1">
      <c r="A598" s="52"/>
      <c r="B598" s="53"/>
      <c r="C598" s="56"/>
      <c r="D598" s="57"/>
      <c r="E598" s="9" t="s">
        <v>513</v>
      </c>
      <c r="F598" s="10" t="s">
        <v>399</v>
      </c>
      <c r="G598" s="10"/>
      <c r="H598" s="10"/>
      <c r="I598" s="34">
        <v>150</v>
      </c>
      <c r="J598" s="8">
        <v>300</v>
      </c>
      <c r="K598" s="8">
        <v>400</v>
      </c>
      <c r="L598" s="7">
        <v>500</v>
      </c>
      <c r="M598" s="59"/>
      <c r="N598" s="59"/>
      <c r="O598" s="59"/>
      <c r="P598" s="15"/>
      <c r="Q598" s="15"/>
      <c r="R598" s="167"/>
      <c r="S598" s="15"/>
      <c r="T598" s="15"/>
      <c r="U598" s="4"/>
    </row>
    <row r="599" spans="1:21" s="43" customFormat="1" ht="27" hidden="1" customHeight="1">
      <c r="A599" s="52"/>
      <c r="B599" s="53"/>
      <c r="C599" s="56"/>
      <c r="D599" s="57"/>
      <c r="E599" s="9" t="s">
        <v>515</v>
      </c>
      <c r="F599" s="10">
        <v>4251</v>
      </c>
      <c r="G599" s="10"/>
      <c r="H599" s="10"/>
      <c r="I599" s="34">
        <v>500</v>
      </c>
      <c r="J599" s="8">
        <v>1000</v>
      </c>
      <c r="K599" s="8">
        <v>2000</v>
      </c>
      <c r="L599" s="7">
        <v>3000</v>
      </c>
      <c r="M599" s="59">
        <f t="shared" si="109"/>
        <v>16.7</v>
      </c>
      <c r="N599" s="59">
        <f t="shared" si="110"/>
        <v>33.299999999999997</v>
      </c>
      <c r="O599" s="59">
        <f t="shared" si="111"/>
        <v>66.7</v>
      </c>
      <c r="P599" s="15"/>
      <c r="Q599" s="15"/>
      <c r="R599" s="167"/>
      <c r="S599" s="15"/>
      <c r="T599" s="15"/>
      <c r="U599" s="4">
        <f>SUM(L599-T599)</f>
        <v>3000</v>
      </c>
    </row>
    <row r="600" spans="1:21" s="43" customFormat="1" ht="27" hidden="1" customHeight="1">
      <c r="A600" s="52"/>
      <c r="B600" s="53"/>
      <c r="C600" s="56"/>
      <c r="D600" s="57"/>
      <c r="E600" s="9" t="s">
        <v>516</v>
      </c>
      <c r="F600" s="10">
        <v>4252</v>
      </c>
      <c r="G600" s="10"/>
      <c r="H600" s="10"/>
      <c r="I600" s="34">
        <v>1650</v>
      </c>
      <c r="J600" s="8">
        <v>4300</v>
      </c>
      <c r="K600" s="8">
        <v>6300</v>
      </c>
      <c r="L600" s="7">
        <v>8300</v>
      </c>
      <c r="M600" s="59">
        <f t="shared" si="109"/>
        <v>19.899999999999999</v>
      </c>
      <c r="N600" s="59">
        <f t="shared" si="110"/>
        <v>51.8</v>
      </c>
      <c r="O600" s="59">
        <f t="shared" si="111"/>
        <v>75.900000000000006</v>
      </c>
      <c r="P600" s="15"/>
      <c r="Q600" s="15"/>
      <c r="R600" s="167"/>
      <c r="S600" s="15"/>
      <c r="T600" s="15"/>
      <c r="U600" s="4">
        <f>SUM(L600-T600)</f>
        <v>8300</v>
      </c>
    </row>
    <row r="601" spans="1:21" s="43" customFormat="1" ht="17.25" hidden="1" customHeight="1">
      <c r="A601" s="52"/>
      <c r="B601" s="53"/>
      <c r="C601" s="56"/>
      <c r="D601" s="57"/>
      <c r="E601" s="9" t="s">
        <v>517</v>
      </c>
      <c r="F601" s="10">
        <v>4261</v>
      </c>
      <c r="G601" s="10"/>
      <c r="H601" s="10"/>
      <c r="I601" s="34">
        <v>2400</v>
      </c>
      <c r="J601" s="8">
        <v>5500</v>
      </c>
      <c r="K601" s="8">
        <v>6400</v>
      </c>
      <c r="L601" s="7">
        <v>8118</v>
      </c>
      <c r="M601" s="59">
        <f t="shared" si="109"/>
        <v>29.6</v>
      </c>
      <c r="N601" s="59">
        <f t="shared" si="110"/>
        <v>67.8</v>
      </c>
      <c r="O601" s="59">
        <f t="shared" si="111"/>
        <v>78.8</v>
      </c>
      <c r="P601" s="15"/>
      <c r="Q601" s="15"/>
      <c r="R601" s="167"/>
      <c r="S601" s="15"/>
      <c r="T601" s="15"/>
      <c r="U601" s="4">
        <f>SUM(L601-T601)</f>
        <v>8118</v>
      </c>
    </row>
    <row r="602" spans="1:21" s="43" customFormat="1" ht="40.5" hidden="1" customHeight="1">
      <c r="A602" s="52"/>
      <c r="B602" s="53"/>
      <c r="C602" s="56"/>
      <c r="D602" s="57"/>
      <c r="E602" s="9" t="s">
        <v>79</v>
      </c>
      <c r="F602" s="10" t="s">
        <v>268</v>
      </c>
      <c r="G602" s="10"/>
      <c r="H602" s="10"/>
      <c r="I602" s="34"/>
      <c r="J602" s="8"/>
      <c r="K602" s="8"/>
      <c r="L602" s="7">
        <v>1000</v>
      </c>
      <c r="M602" s="59">
        <f t="shared" si="109"/>
        <v>0</v>
      </c>
      <c r="N602" s="59">
        <f t="shared" si="110"/>
        <v>0</v>
      </c>
      <c r="O602" s="59">
        <f t="shared" si="111"/>
        <v>0</v>
      </c>
      <c r="P602" s="15"/>
      <c r="Q602" s="15"/>
      <c r="R602" s="167"/>
      <c r="S602" s="15"/>
      <c r="T602" s="15"/>
      <c r="U602" s="4"/>
    </row>
    <row r="603" spans="1:21" s="43" customFormat="1" hidden="1">
      <c r="A603" s="52"/>
      <c r="B603" s="53"/>
      <c r="C603" s="56"/>
      <c r="D603" s="57"/>
      <c r="E603" s="9" t="s">
        <v>519</v>
      </c>
      <c r="F603" s="10">
        <v>4264</v>
      </c>
      <c r="G603" s="10"/>
      <c r="H603" s="10"/>
      <c r="I603" s="34">
        <v>1750</v>
      </c>
      <c r="J603" s="8">
        <v>4000</v>
      </c>
      <c r="K603" s="8">
        <v>6000</v>
      </c>
      <c r="L603" s="7">
        <v>8370</v>
      </c>
      <c r="M603" s="59">
        <f t="shared" si="109"/>
        <v>20.9</v>
      </c>
      <c r="N603" s="59">
        <f t="shared" si="110"/>
        <v>47.8</v>
      </c>
      <c r="O603" s="59">
        <f t="shared" si="111"/>
        <v>71.7</v>
      </c>
      <c r="P603" s="15"/>
      <c r="Q603" s="15"/>
      <c r="R603" s="167"/>
      <c r="S603" s="15"/>
      <c r="T603" s="15"/>
      <c r="U603" s="4">
        <f>SUM(L603-T603)</f>
        <v>8370</v>
      </c>
    </row>
    <row r="604" spans="1:21" s="43" customFormat="1" hidden="1">
      <c r="A604" s="52"/>
      <c r="B604" s="53"/>
      <c r="C604" s="56"/>
      <c r="D604" s="57"/>
      <c r="E604" s="9" t="s">
        <v>520</v>
      </c>
      <c r="F604" s="10" t="s">
        <v>401</v>
      </c>
      <c r="G604" s="10"/>
      <c r="H604" s="10"/>
      <c r="I604" s="34">
        <v>100</v>
      </c>
      <c r="J604" s="8">
        <v>250</v>
      </c>
      <c r="K604" s="8">
        <v>350</v>
      </c>
      <c r="L604" s="7">
        <v>500</v>
      </c>
      <c r="M604" s="59">
        <f t="shared" si="109"/>
        <v>20</v>
      </c>
      <c r="N604" s="59">
        <f t="shared" si="110"/>
        <v>50</v>
      </c>
      <c r="O604" s="59">
        <f t="shared" si="111"/>
        <v>70</v>
      </c>
      <c r="P604" s="15"/>
      <c r="Q604" s="15"/>
      <c r="R604" s="167"/>
      <c r="S604" s="15"/>
      <c r="T604" s="15"/>
      <c r="U604" s="4"/>
    </row>
    <row r="605" spans="1:21" s="43" customFormat="1" ht="17.25" hidden="1" customHeight="1">
      <c r="A605" s="52"/>
      <c r="B605" s="53"/>
      <c r="C605" s="56"/>
      <c r="D605" s="57"/>
      <c r="E605" s="9" t="s">
        <v>521</v>
      </c>
      <c r="F605" s="10">
        <v>4267</v>
      </c>
      <c r="G605" s="10"/>
      <c r="H605" s="10"/>
      <c r="I605" s="34">
        <v>300</v>
      </c>
      <c r="J605" s="8">
        <v>800</v>
      </c>
      <c r="K605" s="8">
        <v>1200</v>
      </c>
      <c r="L605" s="7">
        <v>1500</v>
      </c>
      <c r="M605" s="59">
        <f t="shared" si="109"/>
        <v>20</v>
      </c>
      <c r="N605" s="59">
        <f t="shared" si="110"/>
        <v>53.3</v>
      </c>
      <c r="O605" s="59">
        <f t="shared" si="111"/>
        <v>80</v>
      </c>
      <c r="P605" s="15"/>
      <c r="Q605" s="15"/>
      <c r="R605" s="167"/>
      <c r="S605" s="15"/>
      <c r="T605" s="15"/>
      <c r="U605" s="4">
        <f t="shared" ref="U605:U620" si="112">SUM(L605-T605)</f>
        <v>1500</v>
      </c>
    </row>
    <row r="606" spans="1:21" s="43" customFormat="1" ht="17.25" hidden="1" customHeight="1">
      <c r="A606" s="52"/>
      <c r="B606" s="53"/>
      <c r="C606" s="56"/>
      <c r="D606" s="57"/>
      <c r="E606" s="9" t="s">
        <v>522</v>
      </c>
      <c r="F606" s="10">
        <v>4269</v>
      </c>
      <c r="G606" s="10"/>
      <c r="H606" s="10"/>
      <c r="I606" s="34">
        <v>500</v>
      </c>
      <c r="J606" s="8">
        <v>1000</v>
      </c>
      <c r="K606" s="8">
        <v>1700</v>
      </c>
      <c r="L606" s="7">
        <v>2200</v>
      </c>
      <c r="M606" s="59">
        <f t="shared" si="109"/>
        <v>22.7</v>
      </c>
      <c r="N606" s="59">
        <f t="shared" si="110"/>
        <v>45.5</v>
      </c>
      <c r="O606" s="59">
        <f t="shared" si="111"/>
        <v>77.3</v>
      </c>
      <c r="P606" s="15"/>
      <c r="Q606" s="15"/>
      <c r="R606" s="167"/>
      <c r="S606" s="15"/>
      <c r="T606" s="15"/>
      <c r="U606" s="4">
        <f t="shared" si="112"/>
        <v>2200</v>
      </c>
    </row>
    <row r="607" spans="1:21" s="43" customFormat="1" hidden="1">
      <c r="A607" s="52"/>
      <c r="B607" s="53"/>
      <c r="C607" s="56"/>
      <c r="D607" s="57"/>
      <c r="E607" s="9" t="s">
        <v>553</v>
      </c>
      <c r="F607" s="10">
        <v>4823</v>
      </c>
      <c r="G607" s="10"/>
      <c r="H607" s="10"/>
      <c r="I607" s="34">
        <v>50</v>
      </c>
      <c r="J607" s="8">
        <v>150</v>
      </c>
      <c r="K607" s="8">
        <v>250</v>
      </c>
      <c r="L607" s="7">
        <v>300</v>
      </c>
      <c r="M607" s="59">
        <f t="shared" si="109"/>
        <v>16.7</v>
      </c>
      <c r="N607" s="59">
        <f t="shared" si="110"/>
        <v>50</v>
      </c>
      <c r="O607" s="59">
        <f t="shared" si="111"/>
        <v>83.3</v>
      </c>
      <c r="P607" s="15"/>
      <c r="Q607" s="15"/>
      <c r="R607" s="167"/>
      <c r="S607" s="15"/>
      <c r="T607" s="15"/>
      <c r="U607" s="4">
        <f t="shared" si="112"/>
        <v>300</v>
      </c>
    </row>
    <row r="608" spans="1:21" s="43" customFormat="1" hidden="1">
      <c r="A608" s="52"/>
      <c r="B608" s="53"/>
      <c r="C608" s="56"/>
      <c r="D608" s="57"/>
      <c r="E608" s="9" t="s">
        <v>554</v>
      </c>
      <c r="F608" s="10">
        <v>4861</v>
      </c>
      <c r="G608" s="10"/>
      <c r="H608" s="10"/>
      <c r="I608" s="34">
        <v>500</v>
      </c>
      <c r="J608" s="8">
        <v>1000</v>
      </c>
      <c r="K608" s="8">
        <v>2000</v>
      </c>
      <c r="L608" s="7">
        <v>3000</v>
      </c>
      <c r="M608" s="59">
        <f t="shared" si="109"/>
        <v>16.7</v>
      </c>
      <c r="N608" s="59">
        <f t="shared" si="110"/>
        <v>33.299999999999997</v>
      </c>
      <c r="O608" s="59">
        <f t="shared" si="111"/>
        <v>66.7</v>
      </c>
      <c r="P608" s="15"/>
      <c r="Q608" s="15"/>
      <c r="R608" s="167"/>
      <c r="S608" s="15"/>
      <c r="T608" s="15"/>
      <c r="U608" s="4">
        <f t="shared" si="112"/>
        <v>3000</v>
      </c>
    </row>
    <row r="609" spans="1:191" hidden="1">
      <c r="A609" s="52"/>
      <c r="B609" s="53"/>
      <c r="C609" s="56"/>
      <c r="D609" s="57"/>
      <c r="E609" s="9" t="s">
        <v>560</v>
      </c>
      <c r="F609" s="10">
        <v>5122</v>
      </c>
      <c r="G609" s="10"/>
      <c r="H609" s="10"/>
      <c r="I609" s="34">
        <v>1000</v>
      </c>
      <c r="J609" s="8">
        <v>2500</v>
      </c>
      <c r="K609" s="8">
        <v>4000</v>
      </c>
      <c r="L609" s="7">
        <v>6000</v>
      </c>
      <c r="M609" s="59">
        <f t="shared" si="109"/>
        <v>16.7</v>
      </c>
      <c r="N609" s="59">
        <f t="shared" si="110"/>
        <v>41.7</v>
      </c>
      <c r="O609" s="59">
        <f t="shared" si="111"/>
        <v>66.7</v>
      </c>
      <c r="P609" s="15"/>
      <c r="Q609" s="15"/>
      <c r="R609" s="167"/>
      <c r="S609" s="15"/>
      <c r="T609" s="15"/>
      <c r="U609" s="4">
        <f t="shared" si="112"/>
        <v>6000</v>
      </c>
    </row>
    <row r="610" spans="1:191" ht="33">
      <c r="A610" s="195"/>
      <c r="B610" s="196"/>
      <c r="C610" s="200"/>
      <c r="D610" s="201" t="s">
        <v>284</v>
      </c>
      <c r="E610" s="199" t="s">
        <v>631</v>
      </c>
      <c r="F610" s="13"/>
      <c r="G610" s="13"/>
      <c r="H610" s="10" t="s">
        <v>394</v>
      </c>
      <c r="I610" s="204">
        <f t="shared" ref="I610:L611" si="113">SUM(I611)</f>
        <v>0</v>
      </c>
      <c r="J610" s="204">
        <f t="shared" si="113"/>
        <v>65000</v>
      </c>
      <c r="K610" s="204">
        <f t="shared" si="113"/>
        <v>65000</v>
      </c>
      <c r="L610" s="205">
        <f t="shared" si="113"/>
        <v>65000</v>
      </c>
      <c r="M610" s="59">
        <f t="shared" si="109"/>
        <v>0</v>
      </c>
      <c r="N610" s="59">
        <f t="shared" si="110"/>
        <v>100</v>
      </c>
      <c r="O610" s="59">
        <f t="shared" si="111"/>
        <v>100</v>
      </c>
      <c r="P610" s="14"/>
      <c r="Q610" s="14"/>
      <c r="R610" s="167"/>
      <c r="S610" s="14"/>
      <c r="T610" s="14"/>
      <c r="U610" s="4">
        <f t="shared" si="112"/>
        <v>65000</v>
      </c>
      <c r="W610" s="43" t="s">
        <v>394</v>
      </c>
      <c r="AA610" s="209"/>
      <c r="AB610" s="209"/>
      <c r="AC610" s="209"/>
      <c r="AD610" s="209"/>
      <c r="AE610" s="209"/>
      <c r="AF610" s="209"/>
      <c r="AG610" s="209"/>
      <c r="AH610" s="209"/>
      <c r="AI610" s="209"/>
      <c r="AJ610" s="209"/>
      <c r="AK610" s="209"/>
      <c r="AL610" s="209"/>
      <c r="AM610" s="209"/>
      <c r="AN610" s="209"/>
      <c r="AO610" s="209"/>
      <c r="AP610" s="209"/>
      <c r="AQ610" s="209"/>
      <c r="AR610" s="209"/>
      <c r="AS610" s="209"/>
      <c r="AT610" s="209"/>
      <c r="AU610" s="209"/>
      <c r="AV610" s="209"/>
      <c r="AW610" s="209"/>
      <c r="AX610" s="209"/>
      <c r="AY610" s="209"/>
      <c r="AZ610" s="209"/>
      <c r="BA610" s="209"/>
      <c r="BB610" s="209"/>
      <c r="BC610" s="209"/>
      <c r="BD610" s="209"/>
      <c r="BE610" s="209"/>
      <c r="BF610" s="209"/>
      <c r="BG610" s="209"/>
      <c r="BH610" s="209"/>
      <c r="BI610" s="209"/>
      <c r="BJ610" s="209"/>
      <c r="BK610" s="209"/>
      <c r="BL610" s="209"/>
      <c r="BM610" s="209"/>
      <c r="BN610" s="209"/>
      <c r="BO610" s="209"/>
      <c r="BP610" s="209"/>
      <c r="BQ610" s="209"/>
      <c r="BR610" s="209"/>
      <c r="BS610" s="209"/>
      <c r="BT610" s="209"/>
      <c r="BU610" s="209"/>
      <c r="BV610" s="209"/>
      <c r="BW610" s="209"/>
      <c r="BX610" s="209"/>
      <c r="BY610" s="209"/>
      <c r="BZ610" s="209"/>
      <c r="CA610" s="209"/>
      <c r="CB610" s="209"/>
      <c r="CC610" s="209"/>
      <c r="CD610" s="209"/>
      <c r="CE610" s="209"/>
      <c r="CF610" s="209"/>
      <c r="CG610" s="209"/>
      <c r="CH610" s="209"/>
      <c r="CI610" s="209"/>
      <c r="CJ610" s="209"/>
      <c r="CK610" s="209"/>
      <c r="CL610" s="209"/>
      <c r="CM610" s="209"/>
      <c r="CN610" s="209"/>
      <c r="CO610" s="209"/>
      <c r="CP610" s="209"/>
      <c r="CQ610" s="209"/>
      <c r="CR610" s="209"/>
      <c r="CS610" s="209"/>
      <c r="CT610" s="209"/>
      <c r="CU610" s="209"/>
      <c r="CV610" s="209"/>
      <c r="CW610" s="209"/>
      <c r="CX610" s="209"/>
      <c r="CY610" s="209"/>
      <c r="CZ610" s="209"/>
      <c r="DA610" s="209"/>
      <c r="DB610" s="209"/>
      <c r="DC610" s="209"/>
      <c r="DD610" s="209"/>
      <c r="DE610" s="209"/>
      <c r="DF610" s="209"/>
      <c r="DG610" s="209"/>
      <c r="DH610" s="209"/>
      <c r="DI610" s="209"/>
      <c r="DJ610" s="209"/>
      <c r="DK610" s="209"/>
      <c r="DL610" s="209"/>
      <c r="DM610" s="209"/>
      <c r="DN610" s="209"/>
      <c r="DO610" s="209"/>
      <c r="DP610" s="209"/>
      <c r="DQ610" s="209"/>
      <c r="DR610" s="209"/>
      <c r="DS610" s="209"/>
      <c r="DT610" s="209"/>
      <c r="DU610" s="209"/>
      <c r="DV610" s="209"/>
      <c r="DW610" s="209"/>
      <c r="DX610" s="209"/>
      <c r="DY610" s="209"/>
      <c r="DZ610" s="209"/>
      <c r="EA610" s="209"/>
      <c r="EB610" s="209"/>
      <c r="EC610" s="209"/>
      <c r="ED610" s="209"/>
      <c r="EE610" s="209"/>
      <c r="EF610" s="209"/>
      <c r="EG610" s="209"/>
      <c r="EH610" s="209"/>
      <c r="EI610" s="209"/>
      <c r="EJ610" s="209"/>
      <c r="EK610" s="209"/>
      <c r="EL610" s="209"/>
      <c r="EM610" s="209"/>
      <c r="EN610" s="209"/>
      <c r="EO610" s="209"/>
      <c r="EP610" s="209"/>
      <c r="EQ610" s="209"/>
      <c r="ER610" s="209"/>
      <c r="ES610" s="209"/>
      <c r="ET610" s="209"/>
      <c r="EU610" s="209"/>
      <c r="EV610" s="209"/>
      <c r="EW610" s="209"/>
      <c r="EX610" s="209"/>
      <c r="EY610" s="209"/>
      <c r="EZ610" s="209"/>
      <c r="FA610" s="209"/>
      <c r="FB610" s="209"/>
      <c r="FC610" s="209"/>
      <c r="FD610" s="209"/>
      <c r="FE610" s="209"/>
      <c r="FF610" s="209"/>
      <c r="FG610" s="209"/>
      <c r="FH610" s="209"/>
      <c r="FI610" s="209"/>
      <c r="FJ610" s="209"/>
      <c r="FK610" s="209"/>
      <c r="FL610" s="209"/>
      <c r="FM610" s="209"/>
      <c r="FN610" s="209"/>
      <c r="FO610" s="209"/>
      <c r="FP610" s="209"/>
      <c r="FQ610" s="209"/>
      <c r="FR610" s="209"/>
      <c r="FS610" s="209"/>
      <c r="FT610" s="209"/>
      <c r="FU610" s="209"/>
      <c r="FV610" s="209"/>
      <c r="FW610" s="209"/>
      <c r="FX610" s="209"/>
      <c r="FY610" s="209"/>
      <c r="FZ610" s="209"/>
      <c r="GA610" s="209"/>
      <c r="GB610" s="209"/>
      <c r="GC610" s="209"/>
      <c r="GD610" s="209"/>
      <c r="GE610" s="209"/>
      <c r="GF610" s="209"/>
      <c r="GG610" s="209"/>
      <c r="GH610" s="209"/>
      <c r="GI610" s="209"/>
    </row>
    <row r="611" spans="1:191">
      <c r="A611" s="195"/>
      <c r="B611" s="196"/>
      <c r="C611" s="200"/>
      <c r="D611" s="201"/>
      <c r="E611" s="80" t="s">
        <v>38</v>
      </c>
      <c r="F611" s="18" t="s">
        <v>398</v>
      </c>
      <c r="G611" s="18"/>
      <c r="H611" s="10" t="s">
        <v>394</v>
      </c>
      <c r="I611" s="206">
        <f t="shared" si="113"/>
        <v>0</v>
      </c>
      <c r="J611" s="206">
        <f t="shared" si="113"/>
        <v>65000</v>
      </c>
      <c r="K611" s="206">
        <f t="shared" si="113"/>
        <v>65000</v>
      </c>
      <c r="L611" s="207">
        <f t="shared" si="113"/>
        <v>65000</v>
      </c>
      <c r="M611" s="59">
        <f t="shared" si="109"/>
        <v>0</v>
      </c>
      <c r="N611" s="59">
        <f t="shared" si="110"/>
        <v>100</v>
      </c>
      <c r="O611" s="59">
        <f t="shared" si="111"/>
        <v>100</v>
      </c>
      <c r="P611" s="15"/>
      <c r="Q611" s="15"/>
      <c r="R611" s="167"/>
      <c r="S611" s="15"/>
      <c r="T611" s="15"/>
      <c r="U611" s="4">
        <f t="shared" si="112"/>
        <v>65000</v>
      </c>
      <c r="AA611" s="209"/>
      <c r="AB611" s="209"/>
      <c r="AC611" s="209"/>
      <c r="AD611" s="209"/>
      <c r="AE611" s="209"/>
      <c r="AF611" s="209"/>
      <c r="AG611" s="209"/>
      <c r="AH611" s="209"/>
      <c r="AI611" s="209"/>
      <c r="AJ611" s="209"/>
      <c r="AK611" s="209"/>
      <c r="AL611" s="209"/>
      <c r="AM611" s="209"/>
      <c r="AN611" s="209"/>
      <c r="AO611" s="209"/>
      <c r="AP611" s="209"/>
      <c r="AQ611" s="209"/>
      <c r="AR611" s="209"/>
      <c r="AS611" s="209"/>
      <c r="AT611" s="209"/>
      <c r="AU611" s="209"/>
      <c r="AV611" s="209"/>
      <c r="AW611" s="209"/>
      <c r="AX611" s="209"/>
      <c r="AY611" s="209"/>
      <c r="AZ611" s="209"/>
      <c r="BA611" s="209"/>
      <c r="BB611" s="209"/>
      <c r="BC611" s="209"/>
      <c r="BD611" s="209"/>
      <c r="BE611" s="209"/>
      <c r="BF611" s="209"/>
      <c r="BG611" s="209"/>
      <c r="BH611" s="209"/>
      <c r="BI611" s="209"/>
      <c r="BJ611" s="209"/>
      <c r="BK611" s="209"/>
      <c r="BL611" s="209"/>
      <c r="BM611" s="209"/>
      <c r="BN611" s="209"/>
      <c r="BO611" s="209"/>
      <c r="BP611" s="209"/>
      <c r="BQ611" s="209"/>
      <c r="BR611" s="209"/>
      <c r="BS611" s="209"/>
      <c r="BT611" s="209"/>
      <c r="BU611" s="209"/>
      <c r="BV611" s="209"/>
      <c r="BW611" s="209"/>
      <c r="BX611" s="209"/>
      <c r="BY611" s="209"/>
      <c r="BZ611" s="209"/>
      <c r="CA611" s="209"/>
      <c r="CB611" s="209"/>
      <c r="CC611" s="209"/>
      <c r="CD611" s="209"/>
      <c r="CE611" s="209"/>
      <c r="CF611" s="209"/>
      <c r="CG611" s="209"/>
      <c r="CH611" s="209"/>
      <c r="CI611" s="209"/>
      <c r="CJ611" s="209"/>
      <c r="CK611" s="209"/>
      <c r="CL611" s="209"/>
      <c r="CM611" s="209"/>
      <c r="CN611" s="209"/>
      <c r="CO611" s="209"/>
      <c r="CP611" s="209"/>
      <c r="CQ611" s="209"/>
      <c r="CR611" s="209"/>
      <c r="CS611" s="209"/>
      <c r="CT611" s="209"/>
      <c r="CU611" s="209"/>
      <c r="CV611" s="209"/>
      <c r="CW611" s="209"/>
      <c r="CX611" s="209"/>
      <c r="CY611" s="209"/>
      <c r="CZ611" s="209"/>
      <c r="DA611" s="209"/>
      <c r="DB611" s="209"/>
      <c r="DC611" s="209"/>
      <c r="DD611" s="209"/>
      <c r="DE611" s="209"/>
      <c r="DF611" s="209"/>
      <c r="DG611" s="209"/>
      <c r="DH611" s="209"/>
      <c r="DI611" s="209"/>
      <c r="DJ611" s="209"/>
      <c r="DK611" s="209"/>
      <c r="DL611" s="209"/>
      <c r="DM611" s="209"/>
      <c r="DN611" s="209"/>
      <c r="DO611" s="209"/>
      <c r="DP611" s="209"/>
      <c r="DQ611" s="209"/>
      <c r="DR611" s="209"/>
      <c r="DS611" s="209"/>
      <c r="DT611" s="209"/>
      <c r="DU611" s="209"/>
      <c r="DV611" s="209"/>
      <c r="DW611" s="209"/>
      <c r="DX611" s="209"/>
      <c r="DY611" s="209"/>
      <c r="DZ611" s="209"/>
      <c r="EA611" s="209"/>
      <c r="EB611" s="209"/>
      <c r="EC611" s="209"/>
      <c r="ED611" s="209"/>
      <c r="EE611" s="209"/>
      <c r="EF611" s="209"/>
      <c r="EG611" s="209"/>
      <c r="EH611" s="209"/>
      <c r="EI611" s="209"/>
      <c r="EJ611" s="209"/>
      <c r="EK611" s="209"/>
      <c r="EL611" s="209"/>
      <c r="EM611" s="209"/>
      <c r="EN611" s="209"/>
      <c r="EO611" s="209"/>
      <c r="EP611" s="209"/>
      <c r="EQ611" s="209"/>
      <c r="ER611" s="209"/>
      <c r="ES611" s="209"/>
      <c r="ET611" s="209"/>
      <c r="EU611" s="209"/>
      <c r="EV611" s="209"/>
      <c r="EW611" s="209"/>
      <c r="EX611" s="209"/>
      <c r="EY611" s="209"/>
      <c r="EZ611" s="209"/>
      <c r="FA611" s="209"/>
      <c r="FB611" s="209"/>
      <c r="FC611" s="209"/>
      <c r="FD611" s="209"/>
      <c r="FE611" s="209"/>
      <c r="FF611" s="209"/>
      <c r="FG611" s="209"/>
      <c r="FH611" s="209"/>
      <c r="FI611" s="209"/>
      <c r="FJ611" s="209"/>
      <c r="FK611" s="209"/>
      <c r="FL611" s="209"/>
      <c r="FM611" s="209"/>
      <c r="FN611" s="209"/>
      <c r="FO611" s="209"/>
      <c r="FP611" s="209"/>
      <c r="FQ611" s="209"/>
      <c r="FR611" s="209"/>
      <c r="FS611" s="209"/>
      <c r="FT611" s="209"/>
      <c r="FU611" s="209"/>
      <c r="FV611" s="209"/>
      <c r="FW611" s="209"/>
      <c r="FX611" s="209"/>
      <c r="FY611" s="209"/>
      <c r="FZ611" s="209"/>
      <c r="GA611" s="209"/>
      <c r="GB611" s="209"/>
      <c r="GC611" s="209"/>
      <c r="GD611" s="209"/>
      <c r="GE611" s="209"/>
      <c r="GF611" s="209"/>
      <c r="GG611" s="209"/>
      <c r="GH611" s="209"/>
      <c r="GI611" s="209"/>
    </row>
    <row r="612" spans="1:191" hidden="1">
      <c r="A612" s="52"/>
      <c r="B612" s="53"/>
      <c r="C612" s="56"/>
      <c r="D612" s="57"/>
      <c r="E612" s="9" t="s">
        <v>522</v>
      </c>
      <c r="F612" s="10">
        <v>4269</v>
      </c>
      <c r="G612" s="10"/>
      <c r="H612" s="10"/>
      <c r="I612" s="22"/>
      <c r="J612" s="22">
        <v>65000</v>
      </c>
      <c r="K612" s="22">
        <v>65000</v>
      </c>
      <c r="L612" s="7">
        <v>65000</v>
      </c>
      <c r="M612" s="59">
        <f t="shared" si="109"/>
        <v>0</v>
      </c>
      <c r="N612" s="59">
        <f t="shared" si="110"/>
        <v>100</v>
      </c>
      <c r="O612" s="59">
        <f t="shared" si="111"/>
        <v>100</v>
      </c>
      <c r="P612" s="15"/>
      <c r="Q612" s="15"/>
      <c r="R612" s="167"/>
      <c r="S612" s="15"/>
      <c r="T612" s="15"/>
      <c r="U612" s="4">
        <f t="shared" si="112"/>
        <v>65000</v>
      </c>
    </row>
    <row r="613" spans="1:191" ht="36.75" customHeight="1">
      <c r="A613" s="195"/>
      <c r="B613" s="196"/>
      <c r="C613" s="200"/>
      <c r="D613" s="201" t="s">
        <v>285</v>
      </c>
      <c r="E613" s="199" t="s">
        <v>478</v>
      </c>
      <c r="F613" s="13"/>
      <c r="G613" s="13"/>
      <c r="H613" s="10" t="s">
        <v>394</v>
      </c>
      <c r="I613" s="204">
        <f t="shared" ref="I613:L614" si="114">SUM(I614)</f>
        <v>400</v>
      </c>
      <c r="J613" s="204">
        <f t="shared" si="114"/>
        <v>800</v>
      </c>
      <c r="K613" s="204">
        <f t="shared" si="114"/>
        <v>1200</v>
      </c>
      <c r="L613" s="205">
        <f t="shared" si="114"/>
        <v>1500</v>
      </c>
      <c r="M613" s="59">
        <f t="shared" si="109"/>
        <v>26.7</v>
      </c>
      <c r="N613" s="59">
        <f t="shared" si="110"/>
        <v>53.3</v>
      </c>
      <c r="O613" s="59">
        <f t="shared" si="111"/>
        <v>80</v>
      </c>
      <c r="P613" s="14"/>
      <c r="Q613" s="14"/>
      <c r="R613" s="167"/>
      <c r="S613" s="14"/>
      <c r="T613" s="14"/>
      <c r="U613" s="4">
        <f t="shared" si="112"/>
        <v>1500</v>
      </c>
      <c r="W613" s="43" t="s">
        <v>394</v>
      </c>
      <c r="AA613" s="209"/>
      <c r="AB613" s="209"/>
      <c r="AC613" s="209"/>
      <c r="AD613" s="209"/>
      <c r="AE613" s="209"/>
      <c r="AF613" s="209"/>
      <c r="AG613" s="209"/>
      <c r="AH613" s="209"/>
      <c r="AI613" s="209"/>
      <c r="AJ613" s="209"/>
      <c r="AK613" s="209"/>
      <c r="AL613" s="209"/>
      <c r="AM613" s="209"/>
      <c r="AN613" s="209"/>
      <c r="AO613" s="209"/>
      <c r="AP613" s="209"/>
      <c r="AQ613" s="209"/>
      <c r="AR613" s="209"/>
      <c r="AS613" s="209"/>
      <c r="AT613" s="209"/>
      <c r="AU613" s="209"/>
      <c r="AV613" s="209"/>
      <c r="AW613" s="209"/>
      <c r="AX613" s="209"/>
      <c r="AY613" s="209"/>
      <c r="AZ613" s="209"/>
      <c r="BA613" s="209"/>
      <c r="BB613" s="209"/>
      <c r="BC613" s="209"/>
      <c r="BD613" s="209"/>
      <c r="BE613" s="209"/>
      <c r="BF613" s="209"/>
      <c r="BG613" s="209"/>
      <c r="BH613" s="209"/>
      <c r="BI613" s="209"/>
      <c r="BJ613" s="209"/>
      <c r="BK613" s="209"/>
      <c r="BL613" s="209"/>
      <c r="BM613" s="209"/>
      <c r="BN613" s="209"/>
      <c r="BO613" s="209"/>
      <c r="BP613" s="209"/>
      <c r="BQ613" s="209"/>
      <c r="BR613" s="209"/>
      <c r="BS613" s="209"/>
      <c r="BT613" s="209"/>
      <c r="BU613" s="209"/>
      <c r="BV613" s="209"/>
      <c r="BW613" s="209"/>
      <c r="BX613" s="209"/>
      <c r="BY613" s="209"/>
      <c r="BZ613" s="209"/>
      <c r="CA613" s="209"/>
      <c r="CB613" s="209"/>
      <c r="CC613" s="209"/>
      <c r="CD613" s="209"/>
      <c r="CE613" s="209"/>
      <c r="CF613" s="209"/>
      <c r="CG613" s="209"/>
      <c r="CH613" s="209"/>
      <c r="CI613" s="209"/>
      <c r="CJ613" s="209"/>
      <c r="CK613" s="209"/>
      <c r="CL613" s="209"/>
      <c r="CM613" s="209"/>
      <c r="CN613" s="209"/>
      <c r="CO613" s="209"/>
      <c r="CP613" s="209"/>
      <c r="CQ613" s="209"/>
      <c r="CR613" s="209"/>
      <c r="CS613" s="209"/>
      <c r="CT613" s="209"/>
      <c r="CU613" s="209"/>
      <c r="CV613" s="209"/>
      <c r="CW613" s="209"/>
      <c r="CX613" s="209"/>
      <c r="CY613" s="209"/>
      <c r="CZ613" s="209"/>
      <c r="DA613" s="209"/>
      <c r="DB613" s="209"/>
      <c r="DC613" s="209"/>
      <c r="DD613" s="209"/>
      <c r="DE613" s="209"/>
      <c r="DF613" s="209"/>
      <c r="DG613" s="209"/>
      <c r="DH613" s="209"/>
      <c r="DI613" s="209"/>
      <c r="DJ613" s="209"/>
      <c r="DK613" s="209"/>
      <c r="DL613" s="209"/>
      <c r="DM613" s="209"/>
      <c r="DN613" s="209"/>
      <c r="DO613" s="209"/>
      <c r="DP613" s="209"/>
      <c r="DQ613" s="209"/>
      <c r="DR613" s="209"/>
      <c r="DS613" s="209"/>
      <c r="DT613" s="209"/>
      <c r="DU613" s="209"/>
      <c r="DV613" s="209"/>
      <c r="DW613" s="209"/>
      <c r="DX613" s="209"/>
      <c r="DY613" s="209"/>
      <c r="DZ613" s="209"/>
      <c r="EA613" s="209"/>
      <c r="EB613" s="209"/>
      <c r="EC613" s="209"/>
      <c r="ED613" s="209"/>
      <c r="EE613" s="209"/>
      <c r="EF613" s="209"/>
      <c r="EG613" s="209"/>
      <c r="EH613" s="209"/>
      <c r="EI613" s="209"/>
      <c r="EJ613" s="209"/>
      <c r="EK613" s="209"/>
      <c r="EL613" s="209"/>
      <c r="EM613" s="209"/>
      <c r="EN613" s="209"/>
      <c r="EO613" s="209"/>
      <c r="EP613" s="209"/>
      <c r="EQ613" s="209"/>
      <c r="ER613" s="209"/>
      <c r="ES613" s="209"/>
      <c r="ET613" s="209"/>
      <c r="EU613" s="209"/>
      <c r="EV613" s="209"/>
      <c r="EW613" s="209"/>
      <c r="EX613" s="209"/>
      <c r="EY613" s="209"/>
      <c r="EZ613" s="209"/>
      <c r="FA613" s="209"/>
      <c r="FB613" s="209"/>
      <c r="FC613" s="209"/>
      <c r="FD613" s="209"/>
      <c r="FE613" s="209"/>
      <c r="FF613" s="209"/>
      <c r="FG613" s="209"/>
      <c r="FH613" s="209"/>
      <c r="FI613" s="209"/>
      <c r="FJ613" s="209"/>
      <c r="FK613" s="209"/>
      <c r="FL613" s="209"/>
      <c r="FM613" s="209"/>
      <c r="FN613" s="209"/>
      <c r="FO613" s="209"/>
      <c r="FP613" s="209"/>
      <c r="FQ613" s="209"/>
      <c r="FR613" s="209"/>
      <c r="FS613" s="209"/>
      <c r="FT613" s="209"/>
      <c r="FU613" s="209"/>
      <c r="FV613" s="209"/>
      <c r="FW613" s="209"/>
      <c r="FX613" s="209"/>
      <c r="FY613" s="209"/>
      <c r="FZ613" s="209"/>
      <c r="GA613" s="209"/>
      <c r="GB613" s="209"/>
      <c r="GC613" s="209"/>
      <c r="GD613" s="209"/>
      <c r="GE613" s="209"/>
      <c r="GF613" s="209"/>
      <c r="GG613" s="209"/>
      <c r="GH613" s="209"/>
      <c r="GI613" s="209"/>
    </row>
    <row r="614" spans="1:191">
      <c r="A614" s="195"/>
      <c r="B614" s="196"/>
      <c r="C614" s="200"/>
      <c r="D614" s="201"/>
      <c r="E614" s="80" t="s">
        <v>637</v>
      </c>
      <c r="F614" s="18" t="s">
        <v>398</v>
      </c>
      <c r="G614" s="18"/>
      <c r="H614" s="10" t="s">
        <v>394</v>
      </c>
      <c r="I614" s="206">
        <f t="shared" si="114"/>
        <v>400</v>
      </c>
      <c r="J614" s="206">
        <f t="shared" si="114"/>
        <v>800</v>
      </c>
      <c r="K614" s="206">
        <f t="shared" si="114"/>
        <v>1200</v>
      </c>
      <c r="L614" s="207">
        <f t="shared" si="114"/>
        <v>1500</v>
      </c>
      <c r="M614" s="59">
        <f t="shared" si="109"/>
        <v>26.7</v>
      </c>
      <c r="N614" s="59">
        <f t="shared" si="110"/>
        <v>53.3</v>
      </c>
      <c r="O614" s="59">
        <f t="shared" si="111"/>
        <v>80</v>
      </c>
      <c r="P614" s="15"/>
      <c r="Q614" s="15"/>
      <c r="R614" s="167"/>
      <c r="S614" s="15"/>
      <c r="T614" s="15"/>
      <c r="U614" s="4">
        <f t="shared" si="112"/>
        <v>1500</v>
      </c>
      <c r="AA614" s="209"/>
      <c r="AB614" s="209"/>
      <c r="AC614" s="209"/>
      <c r="AD614" s="209"/>
      <c r="AE614" s="209"/>
      <c r="AF614" s="209"/>
      <c r="AG614" s="209"/>
      <c r="AH614" s="209"/>
      <c r="AI614" s="209"/>
      <c r="AJ614" s="209"/>
      <c r="AK614" s="209"/>
      <c r="AL614" s="209"/>
      <c r="AM614" s="209"/>
      <c r="AN614" s="209"/>
      <c r="AO614" s="209"/>
      <c r="AP614" s="209"/>
      <c r="AQ614" s="209"/>
      <c r="AR614" s="209"/>
      <c r="AS614" s="209"/>
      <c r="AT614" s="209"/>
      <c r="AU614" s="209"/>
      <c r="AV614" s="209"/>
      <c r="AW614" s="209"/>
      <c r="AX614" s="209"/>
      <c r="AY614" s="209"/>
      <c r="AZ614" s="209"/>
      <c r="BA614" s="209"/>
      <c r="BB614" s="209"/>
      <c r="BC614" s="209"/>
      <c r="BD614" s="209"/>
      <c r="BE614" s="209"/>
      <c r="BF614" s="209"/>
      <c r="BG614" s="209"/>
      <c r="BH614" s="209"/>
      <c r="BI614" s="209"/>
      <c r="BJ614" s="209"/>
      <c r="BK614" s="209"/>
      <c r="BL614" s="209"/>
      <c r="BM614" s="209"/>
      <c r="BN614" s="209"/>
      <c r="BO614" s="209"/>
      <c r="BP614" s="209"/>
      <c r="BQ614" s="209"/>
      <c r="BR614" s="209"/>
      <c r="BS614" s="209"/>
      <c r="BT614" s="209"/>
      <c r="BU614" s="209"/>
      <c r="BV614" s="209"/>
      <c r="BW614" s="209"/>
      <c r="BX614" s="209"/>
      <c r="BY614" s="209"/>
      <c r="BZ614" s="209"/>
      <c r="CA614" s="209"/>
      <c r="CB614" s="209"/>
      <c r="CC614" s="209"/>
      <c r="CD614" s="209"/>
      <c r="CE614" s="209"/>
      <c r="CF614" s="209"/>
      <c r="CG614" s="209"/>
      <c r="CH614" s="209"/>
      <c r="CI614" s="209"/>
      <c r="CJ614" s="209"/>
      <c r="CK614" s="209"/>
      <c r="CL614" s="209"/>
      <c r="CM614" s="209"/>
      <c r="CN614" s="209"/>
      <c r="CO614" s="209"/>
      <c r="CP614" s="209"/>
      <c r="CQ614" s="209"/>
      <c r="CR614" s="209"/>
      <c r="CS614" s="209"/>
      <c r="CT614" s="209"/>
      <c r="CU614" s="209"/>
      <c r="CV614" s="209"/>
      <c r="CW614" s="209"/>
      <c r="CX614" s="209"/>
      <c r="CY614" s="209"/>
      <c r="CZ614" s="209"/>
      <c r="DA614" s="209"/>
      <c r="DB614" s="209"/>
      <c r="DC614" s="209"/>
      <c r="DD614" s="209"/>
      <c r="DE614" s="209"/>
      <c r="DF614" s="209"/>
      <c r="DG614" s="209"/>
      <c r="DH614" s="209"/>
      <c r="DI614" s="209"/>
      <c r="DJ614" s="209"/>
      <c r="DK614" s="209"/>
      <c r="DL614" s="209"/>
      <c r="DM614" s="209"/>
      <c r="DN614" s="209"/>
      <c r="DO614" s="209"/>
      <c r="DP614" s="209"/>
      <c r="DQ614" s="209"/>
      <c r="DR614" s="209"/>
      <c r="DS614" s="209"/>
      <c r="DT614" s="209"/>
      <c r="DU614" s="209"/>
      <c r="DV614" s="209"/>
      <c r="DW614" s="209"/>
      <c r="DX614" s="209"/>
      <c r="DY614" s="209"/>
      <c r="DZ614" s="209"/>
      <c r="EA614" s="209"/>
      <c r="EB614" s="209"/>
      <c r="EC614" s="209"/>
      <c r="ED614" s="209"/>
      <c r="EE614" s="209"/>
      <c r="EF614" s="209"/>
      <c r="EG614" s="209"/>
      <c r="EH614" s="209"/>
      <c r="EI614" s="209"/>
      <c r="EJ614" s="209"/>
      <c r="EK614" s="209"/>
      <c r="EL614" s="209"/>
      <c r="EM614" s="209"/>
      <c r="EN614" s="209"/>
      <c r="EO614" s="209"/>
      <c r="EP614" s="209"/>
      <c r="EQ614" s="209"/>
      <c r="ER614" s="209"/>
      <c r="ES614" s="209"/>
      <c r="ET614" s="209"/>
      <c r="EU614" s="209"/>
      <c r="EV614" s="209"/>
      <c r="EW614" s="209"/>
      <c r="EX614" s="209"/>
      <c r="EY614" s="209"/>
      <c r="EZ614" s="209"/>
      <c r="FA614" s="209"/>
      <c r="FB614" s="209"/>
      <c r="FC614" s="209"/>
      <c r="FD614" s="209"/>
      <c r="FE614" s="209"/>
      <c r="FF614" s="209"/>
      <c r="FG614" s="209"/>
      <c r="FH614" s="209"/>
      <c r="FI614" s="209"/>
      <c r="FJ614" s="209"/>
      <c r="FK614" s="209"/>
      <c r="FL614" s="209"/>
      <c r="FM614" s="209"/>
      <c r="FN614" s="209"/>
      <c r="FO614" s="209"/>
      <c r="FP614" s="209"/>
      <c r="FQ614" s="209"/>
      <c r="FR614" s="209"/>
      <c r="FS614" s="209"/>
      <c r="FT614" s="209"/>
      <c r="FU614" s="209"/>
      <c r="FV614" s="209"/>
      <c r="FW614" s="209"/>
      <c r="FX614" s="209"/>
      <c r="FY614" s="209"/>
      <c r="FZ614" s="209"/>
      <c r="GA614" s="209"/>
      <c r="GB614" s="209"/>
      <c r="GC614" s="209"/>
      <c r="GD614" s="209"/>
      <c r="GE614" s="209"/>
      <c r="GF614" s="209"/>
      <c r="GG614" s="209"/>
      <c r="GH614" s="209"/>
      <c r="GI614" s="209"/>
    </row>
    <row r="615" spans="1:191" hidden="1">
      <c r="A615" s="52"/>
      <c r="B615" s="53"/>
      <c r="C615" s="56"/>
      <c r="D615" s="57"/>
      <c r="E615" s="16" t="s">
        <v>459</v>
      </c>
      <c r="F615" s="10">
        <v>4234</v>
      </c>
      <c r="G615" s="10"/>
      <c r="H615" s="10"/>
      <c r="I615" s="7">
        <v>400</v>
      </c>
      <c r="J615" s="7">
        <v>800</v>
      </c>
      <c r="K615" s="7">
        <v>1200</v>
      </c>
      <c r="L615" s="7">
        <v>1500</v>
      </c>
      <c r="M615" s="59">
        <f t="shared" si="109"/>
        <v>26.7</v>
      </c>
      <c r="N615" s="59">
        <f t="shared" si="110"/>
        <v>53.3</v>
      </c>
      <c r="O615" s="59">
        <f t="shared" si="111"/>
        <v>80</v>
      </c>
      <c r="P615" s="15"/>
      <c r="Q615" s="15"/>
      <c r="R615" s="167"/>
      <c r="S615" s="15"/>
      <c r="T615" s="15"/>
      <c r="U615" s="4">
        <f t="shared" si="112"/>
        <v>1500</v>
      </c>
    </row>
    <row r="616" spans="1:191" ht="42" customHeight="1">
      <c r="A616" s="195"/>
      <c r="B616" s="196"/>
      <c r="C616" s="200"/>
      <c r="D616" s="201" t="s">
        <v>286</v>
      </c>
      <c r="E616" s="199" t="s">
        <v>39</v>
      </c>
      <c r="F616" s="13"/>
      <c r="G616" s="13"/>
      <c r="H616" s="10" t="s">
        <v>394</v>
      </c>
      <c r="I616" s="205">
        <f>SUM(I617,I619)</f>
        <v>7840</v>
      </c>
      <c r="J616" s="205">
        <f>SUM(J617,J619)</f>
        <v>17100</v>
      </c>
      <c r="K616" s="205">
        <f>SUM(K617,K619)</f>
        <v>26360</v>
      </c>
      <c r="L616" s="205">
        <f>SUM(L617,L619)</f>
        <v>37040</v>
      </c>
      <c r="M616" s="59">
        <f t="shared" si="109"/>
        <v>21.2</v>
      </c>
      <c r="N616" s="59">
        <f t="shared" si="110"/>
        <v>46.2</v>
      </c>
      <c r="O616" s="59">
        <f t="shared" si="111"/>
        <v>71.2</v>
      </c>
      <c r="P616" s="15"/>
      <c r="Q616" s="15"/>
      <c r="R616" s="167"/>
      <c r="S616" s="15"/>
      <c r="T616" s="15"/>
      <c r="U616" s="4">
        <f t="shared" si="112"/>
        <v>37040</v>
      </c>
      <c r="W616" s="43" t="s">
        <v>394</v>
      </c>
      <c r="AA616" s="209"/>
      <c r="AB616" s="209"/>
      <c r="AC616" s="209"/>
      <c r="AD616" s="209"/>
      <c r="AE616" s="209"/>
      <c r="AF616" s="209"/>
      <c r="AG616" s="209"/>
      <c r="AH616" s="209"/>
      <c r="AI616" s="209"/>
      <c r="AJ616" s="209"/>
      <c r="AK616" s="209"/>
      <c r="AL616" s="209"/>
      <c r="AM616" s="209"/>
      <c r="AN616" s="209"/>
      <c r="AO616" s="209"/>
      <c r="AP616" s="209"/>
      <c r="AQ616" s="209"/>
      <c r="AR616" s="209"/>
      <c r="AS616" s="209"/>
      <c r="AT616" s="209"/>
      <c r="AU616" s="209"/>
      <c r="AV616" s="209"/>
      <c r="AW616" s="209"/>
      <c r="AX616" s="209"/>
      <c r="AY616" s="209"/>
      <c r="AZ616" s="209"/>
      <c r="BA616" s="209"/>
      <c r="BB616" s="209"/>
      <c r="BC616" s="209"/>
      <c r="BD616" s="209"/>
      <c r="BE616" s="209"/>
      <c r="BF616" s="209"/>
      <c r="BG616" s="209"/>
      <c r="BH616" s="209"/>
      <c r="BI616" s="209"/>
      <c r="BJ616" s="209"/>
      <c r="BK616" s="209"/>
      <c r="BL616" s="209"/>
      <c r="BM616" s="209"/>
      <c r="BN616" s="209"/>
      <c r="BO616" s="209"/>
      <c r="BP616" s="209"/>
      <c r="BQ616" s="209"/>
      <c r="BR616" s="209"/>
      <c r="BS616" s="209"/>
      <c r="BT616" s="209"/>
      <c r="BU616" s="209"/>
      <c r="BV616" s="209"/>
      <c r="BW616" s="209"/>
      <c r="BX616" s="209"/>
      <c r="BY616" s="209"/>
      <c r="BZ616" s="209"/>
      <c r="CA616" s="209"/>
      <c r="CB616" s="209"/>
      <c r="CC616" s="209"/>
      <c r="CD616" s="209"/>
      <c r="CE616" s="209"/>
      <c r="CF616" s="209"/>
      <c r="CG616" s="209"/>
      <c r="CH616" s="209"/>
      <c r="CI616" s="209"/>
      <c r="CJ616" s="209"/>
      <c r="CK616" s="209"/>
      <c r="CL616" s="209"/>
      <c r="CM616" s="209"/>
      <c r="CN616" s="209"/>
      <c r="CO616" s="209"/>
      <c r="CP616" s="209"/>
      <c r="CQ616" s="209"/>
      <c r="CR616" s="209"/>
      <c r="CS616" s="209"/>
      <c r="CT616" s="209"/>
      <c r="CU616" s="209"/>
      <c r="CV616" s="209"/>
      <c r="CW616" s="209"/>
      <c r="CX616" s="209"/>
      <c r="CY616" s="209"/>
      <c r="CZ616" s="209"/>
      <c r="DA616" s="209"/>
      <c r="DB616" s="209"/>
      <c r="DC616" s="209"/>
      <c r="DD616" s="209"/>
      <c r="DE616" s="209"/>
      <c r="DF616" s="209"/>
      <c r="DG616" s="209"/>
      <c r="DH616" s="209"/>
      <c r="DI616" s="209"/>
      <c r="DJ616" s="209"/>
      <c r="DK616" s="209"/>
      <c r="DL616" s="209"/>
      <c r="DM616" s="209"/>
      <c r="DN616" s="209"/>
      <c r="DO616" s="209"/>
      <c r="DP616" s="209"/>
      <c r="DQ616" s="209"/>
      <c r="DR616" s="209"/>
      <c r="DS616" s="209"/>
      <c r="DT616" s="209"/>
      <c r="DU616" s="209"/>
      <c r="DV616" s="209"/>
      <c r="DW616" s="209"/>
      <c r="DX616" s="209"/>
      <c r="DY616" s="209"/>
      <c r="DZ616" s="209"/>
      <c r="EA616" s="209"/>
      <c r="EB616" s="209"/>
      <c r="EC616" s="209"/>
      <c r="ED616" s="209"/>
      <c r="EE616" s="209"/>
      <c r="EF616" s="209"/>
      <c r="EG616" s="209"/>
      <c r="EH616" s="209"/>
      <c r="EI616" s="209"/>
      <c r="EJ616" s="209"/>
      <c r="EK616" s="209"/>
      <c r="EL616" s="209"/>
      <c r="EM616" s="209"/>
      <c r="EN616" s="209"/>
      <c r="EO616" s="209"/>
      <c r="EP616" s="209"/>
      <c r="EQ616" s="209"/>
      <c r="ER616" s="209"/>
      <c r="ES616" s="209"/>
      <c r="ET616" s="209"/>
      <c r="EU616" s="209"/>
      <c r="EV616" s="209"/>
      <c r="EW616" s="209"/>
      <c r="EX616" s="209"/>
      <c r="EY616" s="209"/>
      <c r="EZ616" s="209"/>
      <c r="FA616" s="209"/>
      <c r="FB616" s="209"/>
      <c r="FC616" s="209"/>
      <c r="FD616" s="209"/>
      <c r="FE616" s="209"/>
      <c r="FF616" s="209"/>
      <c r="FG616" s="209"/>
      <c r="FH616" s="209"/>
      <c r="FI616" s="209"/>
      <c r="FJ616" s="209"/>
      <c r="FK616" s="209"/>
      <c r="FL616" s="209"/>
      <c r="FM616" s="209"/>
      <c r="FN616" s="209"/>
      <c r="FO616" s="209"/>
      <c r="FP616" s="209"/>
      <c r="FQ616" s="209"/>
      <c r="FR616" s="209"/>
      <c r="FS616" s="209"/>
      <c r="FT616" s="209"/>
      <c r="FU616" s="209"/>
      <c r="FV616" s="209"/>
      <c r="FW616" s="209"/>
      <c r="FX616" s="209"/>
      <c r="FY616" s="209"/>
      <c r="FZ616" s="209"/>
      <c r="GA616" s="209"/>
      <c r="GB616" s="209"/>
      <c r="GC616" s="209"/>
      <c r="GD616" s="209"/>
      <c r="GE616" s="209"/>
      <c r="GF616" s="209"/>
      <c r="GG616" s="209"/>
      <c r="GH616" s="209"/>
      <c r="GI616" s="209"/>
    </row>
    <row r="617" spans="1:191">
      <c r="A617" s="195"/>
      <c r="B617" s="196"/>
      <c r="C617" s="200"/>
      <c r="D617" s="201"/>
      <c r="E617" s="80" t="s">
        <v>637</v>
      </c>
      <c r="F617" s="18" t="s">
        <v>398</v>
      </c>
      <c r="G617" s="18"/>
      <c r="H617" s="10" t="s">
        <v>394</v>
      </c>
      <c r="I617" s="206">
        <f>SUM(I618)</f>
        <v>5000</v>
      </c>
      <c r="J617" s="206">
        <f>SUM(J618)</f>
        <v>10000</v>
      </c>
      <c r="K617" s="206">
        <f>SUM(K618)</f>
        <v>15000</v>
      </c>
      <c r="L617" s="207">
        <f>SUM(L618)</f>
        <v>20000</v>
      </c>
      <c r="M617" s="59">
        <f t="shared" si="109"/>
        <v>25</v>
      </c>
      <c r="N617" s="59">
        <f t="shared" si="110"/>
        <v>50</v>
      </c>
      <c r="O617" s="59">
        <f t="shared" si="111"/>
        <v>75</v>
      </c>
      <c r="P617" s="15"/>
      <c r="Q617" s="15"/>
      <c r="R617" s="167"/>
      <c r="S617" s="15"/>
      <c r="T617" s="15"/>
      <c r="U617" s="4">
        <f t="shared" si="112"/>
        <v>20000</v>
      </c>
      <c r="AA617" s="209"/>
      <c r="AB617" s="209"/>
      <c r="AC617" s="209"/>
      <c r="AD617" s="209"/>
      <c r="AE617" s="209"/>
      <c r="AF617" s="209"/>
      <c r="AG617" s="209"/>
      <c r="AH617" s="209"/>
      <c r="AI617" s="209"/>
      <c r="AJ617" s="209"/>
      <c r="AK617" s="209"/>
      <c r="AL617" s="209"/>
      <c r="AM617" s="209"/>
      <c r="AN617" s="209"/>
      <c r="AO617" s="209"/>
      <c r="AP617" s="209"/>
      <c r="AQ617" s="209"/>
      <c r="AR617" s="209"/>
      <c r="AS617" s="209"/>
      <c r="AT617" s="209"/>
      <c r="AU617" s="209"/>
      <c r="AV617" s="209"/>
      <c r="AW617" s="209"/>
      <c r="AX617" s="209"/>
      <c r="AY617" s="209"/>
      <c r="AZ617" s="209"/>
      <c r="BA617" s="209"/>
      <c r="BB617" s="209"/>
      <c r="BC617" s="209"/>
      <c r="BD617" s="209"/>
      <c r="BE617" s="209"/>
      <c r="BF617" s="209"/>
      <c r="BG617" s="209"/>
      <c r="BH617" s="209"/>
      <c r="BI617" s="209"/>
      <c r="BJ617" s="209"/>
      <c r="BK617" s="209"/>
      <c r="BL617" s="209"/>
      <c r="BM617" s="209"/>
      <c r="BN617" s="209"/>
      <c r="BO617" s="209"/>
      <c r="BP617" s="209"/>
      <c r="BQ617" s="209"/>
      <c r="BR617" s="209"/>
      <c r="BS617" s="209"/>
      <c r="BT617" s="209"/>
      <c r="BU617" s="209"/>
      <c r="BV617" s="209"/>
      <c r="BW617" s="209"/>
      <c r="BX617" s="209"/>
      <c r="BY617" s="209"/>
      <c r="BZ617" s="209"/>
      <c r="CA617" s="209"/>
      <c r="CB617" s="209"/>
      <c r="CC617" s="209"/>
      <c r="CD617" s="209"/>
      <c r="CE617" s="209"/>
      <c r="CF617" s="209"/>
      <c r="CG617" s="209"/>
      <c r="CH617" s="209"/>
      <c r="CI617" s="209"/>
      <c r="CJ617" s="209"/>
      <c r="CK617" s="209"/>
      <c r="CL617" s="209"/>
      <c r="CM617" s="209"/>
      <c r="CN617" s="209"/>
      <c r="CO617" s="209"/>
      <c r="CP617" s="209"/>
      <c r="CQ617" s="209"/>
      <c r="CR617" s="209"/>
      <c r="CS617" s="209"/>
      <c r="CT617" s="209"/>
      <c r="CU617" s="209"/>
      <c r="CV617" s="209"/>
      <c r="CW617" s="209"/>
      <c r="CX617" s="209"/>
      <c r="CY617" s="209"/>
      <c r="CZ617" s="209"/>
      <c r="DA617" s="209"/>
      <c r="DB617" s="209"/>
      <c r="DC617" s="209"/>
      <c r="DD617" s="209"/>
      <c r="DE617" s="209"/>
      <c r="DF617" s="209"/>
      <c r="DG617" s="209"/>
      <c r="DH617" s="209"/>
      <c r="DI617" s="209"/>
      <c r="DJ617" s="209"/>
      <c r="DK617" s="209"/>
      <c r="DL617" s="209"/>
      <c r="DM617" s="209"/>
      <c r="DN617" s="209"/>
      <c r="DO617" s="209"/>
      <c r="DP617" s="209"/>
      <c r="DQ617" s="209"/>
      <c r="DR617" s="209"/>
      <c r="DS617" s="209"/>
      <c r="DT617" s="209"/>
      <c r="DU617" s="209"/>
      <c r="DV617" s="209"/>
      <c r="DW617" s="209"/>
      <c r="DX617" s="209"/>
      <c r="DY617" s="209"/>
      <c r="DZ617" s="209"/>
      <c r="EA617" s="209"/>
      <c r="EB617" s="209"/>
      <c r="EC617" s="209"/>
      <c r="ED617" s="209"/>
      <c r="EE617" s="209"/>
      <c r="EF617" s="209"/>
      <c r="EG617" s="209"/>
      <c r="EH617" s="209"/>
      <c r="EI617" s="209"/>
      <c r="EJ617" s="209"/>
      <c r="EK617" s="209"/>
      <c r="EL617" s="209"/>
      <c r="EM617" s="209"/>
      <c r="EN617" s="209"/>
      <c r="EO617" s="209"/>
      <c r="EP617" s="209"/>
      <c r="EQ617" s="209"/>
      <c r="ER617" s="209"/>
      <c r="ES617" s="209"/>
      <c r="ET617" s="209"/>
      <c r="EU617" s="209"/>
      <c r="EV617" s="209"/>
      <c r="EW617" s="209"/>
      <c r="EX617" s="209"/>
      <c r="EY617" s="209"/>
      <c r="EZ617" s="209"/>
      <c r="FA617" s="209"/>
      <c r="FB617" s="209"/>
      <c r="FC617" s="209"/>
      <c r="FD617" s="209"/>
      <c r="FE617" s="209"/>
      <c r="FF617" s="209"/>
      <c r="FG617" s="209"/>
      <c r="FH617" s="209"/>
      <c r="FI617" s="209"/>
      <c r="FJ617" s="209"/>
      <c r="FK617" s="209"/>
      <c r="FL617" s="209"/>
      <c r="FM617" s="209"/>
      <c r="FN617" s="209"/>
      <c r="FO617" s="209"/>
      <c r="FP617" s="209"/>
      <c r="FQ617" s="209"/>
      <c r="FR617" s="209"/>
      <c r="FS617" s="209"/>
      <c r="FT617" s="209"/>
      <c r="FU617" s="209"/>
      <c r="FV617" s="209"/>
      <c r="FW617" s="209"/>
      <c r="FX617" s="209"/>
      <c r="FY617" s="209"/>
      <c r="FZ617" s="209"/>
      <c r="GA617" s="209"/>
      <c r="GB617" s="209"/>
      <c r="GC617" s="209"/>
      <c r="GD617" s="209"/>
      <c r="GE617" s="209"/>
      <c r="GF617" s="209"/>
      <c r="GG617" s="209"/>
      <c r="GH617" s="209"/>
      <c r="GI617" s="209"/>
    </row>
    <row r="618" spans="1:191" hidden="1">
      <c r="A618" s="52"/>
      <c r="B618" s="53"/>
      <c r="C618" s="56"/>
      <c r="D618" s="57"/>
      <c r="E618" s="16" t="s">
        <v>457</v>
      </c>
      <c r="F618" s="10">
        <v>4232</v>
      </c>
      <c r="G618" s="10"/>
      <c r="H618" s="10"/>
      <c r="I618" s="22">
        <f>ROUND(L618*0.25,0)</f>
        <v>5000</v>
      </c>
      <c r="J618" s="22">
        <f>ROUND(L618*0.5,0)</f>
        <v>10000</v>
      </c>
      <c r="K618" s="22">
        <f>ROUND(L618*0.75,0)</f>
        <v>15000</v>
      </c>
      <c r="L618" s="7">
        <v>20000</v>
      </c>
      <c r="M618" s="59">
        <f t="shared" si="109"/>
        <v>25</v>
      </c>
      <c r="N618" s="59">
        <f t="shared" si="110"/>
        <v>50</v>
      </c>
      <c r="O618" s="59">
        <f t="shared" si="111"/>
        <v>75</v>
      </c>
      <c r="P618" s="15"/>
      <c r="Q618" s="15"/>
      <c r="R618" s="167"/>
      <c r="S618" s="15"/>
      <c r="T618" s="15"/>
      <c r="U618" s="4">
        <f t="shared" si="112"/>
        <v>20000</v>
      </c>
    </row>
    <row r="619" spans="1:191">
      <c r="A619" s="195"/>
      <c r="B619" s="196"/>
      <c r="C619" s="200"/>
      <c r="D619" s="201"/>
      <c r="E619" s="80" t="s">
        <v>38</v>
      </c>
      <c r="F619" s="18" t="s">
        <v>398</v>
      </c>
      <c r="G619" s="18"/>
      <c r="H619" s="10" t="s">
        <v>394</v>
      </c>
      <c r="I619" s="206">
        <f>SUM(I620)</f>
        <v>2840</v>
      </c>
      <c r="J619" s="206">
        <f>SUM(J620)</f>
        <v>7100</v>
      </c>
      <c r="K619" s="206">
        <f>SUM(K620)</f>
        <v>11360</v>
      </c>
      <c r="L619" s="207">
        <f>SUM(L620)</f>
        <v>17040</v>
      </c>
      <c r="M619" s="59">
        <f t="shared" si="109"/>
        <v>16.7</v>
      </c>
      <c r="N619" s="59">
        <f t="shared" si="110"/>
        <v>41.7</v>
      </c>
      <c r="O619" s="59">
        <f t="shared" si="111"/>
        <v>66.7</v>
      </c>
      <c r="P619" s="15"/>
      <c r="Q619" s="15"/>
      <c r="R619" s="167"/>
      <c r="S619" s="15"/>
      <c r="T619" s="15"/>
      <c r="U619" s="4">
        <f t="shared" si="112"/>
        <v>17040</v>
      </c>
      <c r="AA619" s="209"/>
      <c r="AB619" s="209"/>
      <c r="AC619" s="209"/>
      <c r="AD619" s="209"/>
      <c r="AE619" s="209"/>
      <c r="AF619" s="209"/>
      <c r="AG619" s="209"/>
      <c r="AH619" s="209"/>
      <c r="AI619" s="209"/>
      <c r="AJ619" s="209"/>
      <c r="AK619" s="209"/>
      <c r="AL619" s="209"/>
      <c r="AM619" s="209"/>
      <c r="AN619" s="209"/>
      <c r="AO619" s="209"/>
      <c r="AP619" s="209"/>
      <c r="AQ619" s="209"/>
      <c r="AR619" s="209"/>
      <c r="AS619" s="209"/>
      <c r="AT619" s="209"/>
      <c r="AU619" s="209"/>
      <c r="AV619" s="209"/>
      <c r="AW619" s="209"/>
      <c r="AX619" s="209"/>
      <c r="AY619" s="209"/>
      <c r="AZ619" s="209"/>
      <c r="BA619" s="209"/>
      <c r="BB619" s="209"/>
      <c r="BC619" s="209"/>
      <c r="BD619" s="209"/>
      <c r="BE619" s="209"/>
      <c r="BF619" s="209"/>
      <c r="BG619" s="209"/>
      <c r="BH619" s="209"/>
      <c r="BI619" s="209"/>
      <c r="BJ619" s="209"/>
      <c r="BK619" s="209"/>
      <c r="BL619" s="209"/>
      <c r="BM619" s="209"/>
      <c r="BN619" s="209"/>
      <c r="BO619" s="209"/>
      <c r="BP619" s="209"/>
      <c r="BQ619" s="209"/>
      <c r="BR619" s="209"/>
      <c r="BS619" s="209"/>
      <c r="BT619" s="209"/>
      <c r="BU619" s="209"/>
      <c r="BV619" s="209"/>
      <c r="BW619" s="209"/>
      <c r="BX619" s="209"/>
      <c r="BY619" s="209"/>
      <c r="BZ619" s="209"/>
      <c r="CA619" s="209"/>
      <c r="CB619" s="209"/>
      <c r="CC619" s="209"/>
      <c r="CD619" s="209"/>
      <c r="CE619" s="209"/>
      <c r="CF619" s="209"/>
      <c r="CG619" s="209"/>
      <c r="CH619" s="209"/>
      <c r="CI619" s="209"/>
      <c r="CJ619" s="209"/>
      <c r="CK619" s="209"/>
      <c r="CL619" s="209"/>
      <c r="CM619" s="209"/>
      <c r="CN619" s="209"/>
      <c r="CO619" s="209"/>
      <c r="CP619" s="209"/>
      <c r="CQ619" s="209"/>
      <c r="CR619" s="209"/>
      <c r="CS619" s="209"/>
      <c r="CT619" s="209"/>
      <c r="CU619" s="209"/>
      <c r="CV619" s="209"/>
      <c r="CW619" s="209"/>
      <c r="CX619" s="209"/>
      <c r="CY619" s="209"/>
      <c r="CZ619" s="209"/>
      <c r="DA619" s="209"/>
      <c r="DB619" s="209"/>
      <c r="DC619" s="209"/>
      <c r="DD619" s="209"/>
      <c r="DE619" s="209"/>
      <c r="DF619" s="209"/>
      <c r="DG619" s="209"/>
      <c r="DH619" s="209"/>
      <c r="DI619" s="209"/>
      <c r="DJ619" s="209"/>
      <c r="DK619" s="209"/>
      <c r="DL619" s="209"/>
      <c r="DM619" s="209"/>
      <c r="DN619" s="209"/>
      <c r="DO619" s="209"/>
      <c r="DP619" s="209"/>
      <c r="DQ619" s="209"/>
      <c r="DR619" s="209"/>
      <c r="DS619" s="209"/>
      <c r="DT619" s="209"/>
      <c r="DU619" s="209"/>
      <c r="DV619" s="209"/>
      <c r="DW619" s="209"/>
      <c r="DX619" s="209"/>
      <c r="DY619" s="209"/>
      <c r="DZ619" s="209"/>
      <c r="EA619" s="209"/>
      <c r="EB619" s="209"/>
      <c r="EC619" s="209"/>
      <c r="ED619" s="209"/>
      <c r="EE619" s="209"/>
      <c r="EF619" s="209"/>
      <c r="EG619" s="209"/>
      <c r="EH619" s="209"/>
      <c r="EI619" s="209"/>
      <c r="EJ619" s="209"/>
      <c r="EK619" s="209"/>
      <c r="EL619" s="209"/>
      <c r="EM619" s="209"/>
      <c r="EN619" s="209"/>
      <c r="EO619" s="209"/>
      <c r="EP619" s="209"/>
      <c r="EQ619" s="209"/>
      <c r="ER619" s="209"/>
      <c r="ES619" s="209"/>
      <c r="ET619" s="209"/>
      <c r="EU619" s="209"/>
      <c r="EV619" s="209"/>
      <c r="EW619" s="209"/>
      <c r="EX619" s="209"/>
      <c r="EY619" s="209"/>
      <c r="EZ619" s="209"/>
      <c r="FA619" s="209"/>
      <c r="FB619" s="209"/>
      <c r="FC619" s="209"/>
      <c r="FD619" s="209"/>
      <c r="FE619" s="209"/>
      <c r="FF619" s="209"/>
      <c r="FG619" s="209"/>
      <c r="FH619" s="209"/>
      <c r="FI619" s="209"/>
      <c r="FJ619" s="209"/>
      <c r="FK619" s="209"/>
      <c r="FL619" s="209"/>
      <c r="FM619" s="209"/>
      <c r="FN619" s="209"/>
      <c r="FO619" s="209"/>
      <c r="FP619" s="209"/>
      <c r="FQ619" s="209"/>
      <c r="FR619" s="209"/>
      <c r="FS619" s="209"/>
      <c r="FT619" s="209"/>
      <c r="FU619" s="209"/>
      <c r="FV619" s="209"/>
      <c r="FW619" s="209"/>
      <c r="FX619" s="209"/>
      <c r="FY619" s="209"/>
      <c r="FZ619" s="209"/>
      <c r="GA619" s="209"/>
      <c r="GB619" s="209"/>
      <c r="GC619" s="209"/>
      <c r="GD619" s="209"/>
      <c r="GE619" s="209"/>
      <c r="GF619" s="209"/>
      <c r="GG619" s="209"/>
      <c r="GH619" s="209"/>
      <c r="GI619" s="209"/>
    </row>
    <row r="620" spans="1:191" hidden="1">
      <c r="A620" s="52"/>
      <c r="B620" s="53"/>
      <c r="C620" s="56"/>
      <c r="D620" s="57"/>
      <c r="E620" s="16" t="s">
        <v>457</v>
      </c>
      <c r="F620" s="10">
        <v>4232</v>
      </c>
      <c r="G620" s="10"/>
      <c r="H620" s="10"/>
      <c r="I620" s="22">
        <v>2840</v>
      </c>
      <c r="J620" s="22">
        <v>7100</v>
      </c>
      <c r="K620" s="22">
        <v>11360</v>
      </c>
      <c r="L620" s="7">
        <v>17040</v>
      </c>
      <c r="M620" s="59">
        <f t="shared" si="109"/>
        <v>16.7</v>
      </c>
      <c r="N620" s="59">
        <f t="shared" si="110"/>
        <v>41.7</v>
      </c>
      <c r="O620" s="59">
        <f t="shared" si="111"/>
        <v>66.7</v>
      </c>
      <c r="P620" s="15"/>
      <c r="Q620" s="15"/>
      <c r="R620" s="167"/>
      <c r="S620" s="15"/>
      <c r="T620" s="15"/>
      <c r="U620" s="4">
        <f t="shared" si="112"/>
        <v>17040</v>
      </c>
    </row>
    <row r="621" spans="1:191">
      <c r="A621" s="195"/>
      <c r="B621" s="196"/>
      <c r="C621" s="200"/>
      <c r="D621" s="201" t="s">
        <v>287</v>
      </c>
      <c r="E621" s="81" t="s">
        <v>598</v>
      </c>
      <c r="F621" s="10"/>
      <c r="G621" s="10"/>
      <c r="H621" s="10" t="s">
        <v>394</v>
      </c>
      <c r="I621" s="204">
        <f t="shared" ref="I621:L622" si="115">SUM(I622)</f>
        <v>0</v>
      </c>
      <c r="J621" s="204">
        <f t="shared" si="115"/>
        <v>72200</v>
      </c>
      <c r="K621" s="204">
        <f t="shared" si="115"/>
        <v>88900</v>
      </c>
      <c r="L621" s="205">
        <f t="shared" si="115"/>
        <v>100000</v>
      </c>
      <c r="M621" s="59">
        <f t="shared" si="109"/>
        <v>0</v>
      </c>
      <c r="N621" s="59">
        <f t="shared" si="110"/>
        <v>72.2</v>
      </c>
      <c r="O621" s="59">
        <f t="shared" si="111"/>
        <v>88.9</v>
      </c>
      <c r="P621" s="15"/>
      <c r="Q621" s="15"/>
      <c r="R621" s="167"/>
      <c r="S621" s="15"/>
      <c r="T621" s="15"/>
      <c r="U621" s="4"/>
      <c r="AA621" s="209"/>
      <c r="AB621" s="209"/>
      <c r="AC621" s="209"/>
      <c r="AD621" s="209"/>
      <c r="AE621" s="209"/>
      <c r="AF621" s="209"/>
      <c r="AG621" s="209"/>
      <c r="AH621" s="209"/>
      <c r="AI621" s="209"/>
      <c r="AJ621" s="209"/>
      <c r="AK621" s="209"/>
      <c r="AL621" s="209"/>
      <c r="AM621" s="209"/>
      <c r="AN621" s="209"/>
      <c r="AO621" s="209"/>
      <c r="AP621" s="209"/>
      <c r="AQ621" s="209"/>
      <c r="AR621" s="209"/>
      <c r="AS621" s="209"/>
      <c r="AT621" s="209"/>
      <c r="AU621" s="209"/>
      <c r="AV621" s="209"/>
      <c r="AW621" s="209"/>
      <c r="AX621" s="209"/>
      <c r="AY621" s="209"/>
      <c r="AZ621" s="209"/>
      <c r="BA621" s="209"/>
      <c r="BB621" s="209"/>
      <c r="BC621" s="209"/>
      <c r="BD621" s="209"/>
      <c r="BE621" s="209"/>
      <c r="BF621" s="209"/>
      <c r="BG621" s="209"/>
      <c r="BH621" s="209"/>
      <c r="BI621" s="209"/>
      <c r="BJ621" s="209"/>
      <c r="BK621" s="209"/>
      <c r="BL621" s="209"/>
      <c r="BM621" s="209"/>
      <c r="BN621" s="209"/>
      <c r="BO621" s="209"/>
      <c r="BP621" s="209"/>
      <c r="BQ621" s="209"/>
      <c r="BR621" s="209"/>
      <c r="BS621" s="209"/>
      <c r="BT621" s="209"/>
      <c r="BU621" s="209"/>
      <c r="BV621" s="209"/>
      <c r="BW621" s="209"/>
      <c r="BX621" s="209"/>
      <c r="BY621" s="209"/>
      <c r="BZ621" s="209"/>
      <c r="CA621" s="209"/>
      <c r="CB621" s="209"/>
      <c r="CC621" s="209"/>
      <c r="CD621" s="209"/>
      <c r="CE621" s="209"/>
      <c r="CF621" s="209"/>
      <c r="CG621" s="209"/>
      <c r="CH621" s="209"/>
      <c r="CI621" s="209"/>
      <c r="CJ621" s="209"/>
      <c r="CK621" s="209"/>
      <c r="CL621" s="209"/>
      <c r="CM621" s="209"/>
      <c r="CN621" s="209"/>
      <c r="CO621" s="209"/>
      <c r="CP621" s="209"/>
      <c r="CQ621" s="209"/>
      <c r="CR621" s="209"/>
      <c r="CS621" s="209"/>
      <c r="CT621" s="209"/>
      <c r="CU621" s="209"/>
      <c r="CV621" s="209"/>
      <c r="CW621" s="209"/>
      <c r="CX621" s="209"/>
      <c r="CY621" s="209"/>
      <c r="CZ621" s="209"/>
      <c r="DA621" s="209"/>
      <c r="DB621" s="209"/>
      <c r="DC621" s="209"/>
      <c r="DD621" s="209"/>
      <c r="DE621" s="209"/>
      <c r="DF621" s="209"/>
      <c r="DG621" s="209"/>
      <c r="DH621" s="209"/>
      <c r="DI621" s="209"/>
      <c r="DJ621" s="209"/>
      <c r="DK621" s="209"/>
      <c r="DL621" s="209"/>
      <c r="DM621" s="209"/>
      <c r="DN621" s="209"/>
      <c r="DO621" s="209"/>
      <c r="DP621" s="209"/>
      <c r="DQ621" s="209"/>
      <c r="DR621" s="209"/>
      <c r="DS621" s="209"/>
      <c r="DT621" s="209"/>
      <c r="DU621" s="209"/>
      <c r="DV621" s="209"/>
      <c r="DW621" s="209"/>
      <c r="DX621" s="209"/>
      <c r="DY621" s="209"/>
      <c r="DZ621" s="209"/>
      <c r="EA621" s="209"/>
      <c r="EB621" s="209"/>
      <c r="EC621" s="209"/>
      <c r="ED621" s="209"/>
      <c r="EE621" s="209"/>
      <c r="EF621" s="209"/>
      <c r="EG621" s="209"/>
      <c r="EH621" s="209"/>
      <c r="EI621" s="209"/>
      <c r="EJ621" s="209"/>
      <c r="EK621" s="209"/>
      <c r="EL621" s="209"/>
      <c r="EM621" s="209"/>
      <c r="EN621" s="209"/>
      <c r="EO621" s="209"/>
      <c r="EP621" s="209"/>
      <c r="EQ621" s="209"/>
      <c r="ER621" s="209"/>
      <c r="ES621" s="209"/>
      <c r="ET621" s="209"/>
      <c r="EU621" s="209"/>
      <c r="EV621" s="209"/>
      <c r="EW621" s="209"/>
      <c r="EX621" s="209"/>
      <c r="EY621" s="209"/>
      <c r="EZ621" s="209"/>
      <c r="FA621" s="209"/>
      <c r="FB621" s="209"/>
      <c r="FC621" s="209"/>
      <c r="FD621" s="209"/>
      <c r="FE621" s="209"/>
      <c r="FF621" s="209"/>
      <c r="FG621" s="209"/>
      <c r="FH621" s="209"/>
      <c r="FI621" s="209"/>
      <c r="FJ621" s="209"/>
      <c r="FK621" s="209"/>
      <c r="FL621" s="209"/>
      <c r="FM621" s="209"/>
      <c r="FN621" s="209"/>
      <c r="FO621" s="209"/>
      <c r="FP621" s="209"/>
      <c r="FQ621" s="209"/>
      <c r="FR621" s="209"/>
      <c r="FS621" s="209"/>
      <c r="FT621" s="209"/>
      <c r="FU621" s="209"/>
      <c r="FV621" s="209"/>
      <c r="FW621" s="209"/>
      <c r="FX621" s="209"/>
      <c r="FY621" s="209"/>
      <c r="FZ621" s="209"/>
      <c r="GA621" s="209"/>
      <c r="GB621" s="209"/>
      <c r="GC621" s="209"/>
      <c r="GD621" s="209"/>
      <c r="GE621" s="209"/>
      <c r="GF621" s="209"/>
      <c r="GG621" s="209"/>
      <c r="GH621" s="209"/>
      <c r="GI621" s="209"/>
    </row>
    <row r="622" spans="1:191">
      <c r="A622" s="195"/>
      <c r="B622" s="196"/>
      <c r="C622" s="200"/>
      <c r="D622" s="201"/>
      <c r="E622" s="80" t="s">
        <v>38</v>
      </c>
      <c r="F622" s="18" t="s">
        <v>398</v>
      </c>
      <c r="G622" s="10"/>
      <c r="H622" s="10" t="s">
        <v>394</v>
      </c>
      <c r="I622" s="206"/>
      <c r="J622" s="206">
        <f t="shared" si="115"/>
        <v>72200</v>
      </c>
      <c r="K622" s="206">
        <f t="shared" si="115"/>
        <v>88900</v>
      </c>
      <c r="L622" s="207">
        <f t="shared" si="115"/>
        <v>100000</v>
      </c>
      <c r="M622" s="59">
        <f t="shared" si="109"/>
        <v>0</v>
      </c>
      <c r="N622" s="59">
        <f t="shared" si="110"/>
        <v>72.2</v>
      </c>
      <c r="O622" s="59">
        <f t="shared" si="111"/>
        <v>88.9</v>
      </c>
      <c r="P622" s="15"/>
      <c r="Q622" s="15"/>
      <c r="R622" s="167"/>
      <c r="S622" s="15"/>
      <c r="T622" s="15"/>
      <c r="U622" s="4"/>
      <c r="AA622" s="209"/>
      <c r="AB622" s="209"/>
      <c r="AC622" s="209"/>
      <c r="AD622" s="209"/>
      <c r="AE622" s="209"/>
      <c r="AF622" s="209"/>
      <c r="AG622" s="209"/>
      <c r="AH622" s="209"/>
      <c r="AI622" s="209"/>
      <c r="AJ622" s="209"/>
      <c r="AK622" s="209"/>
      <c r="AL622" s="209"/>
      <c r="AM622" s="209"/>
      <c r="AN622" s="209"/>
      <c r="AO622" s="209"/>
      <c r="AP622" s="209"/>
      <c r="AQ622" s="209"/>
      <c r="AR622" s="209"/>
      <c r="AS622" s="209"/>
      <c r="AT622" s="209"/>
      <c r="AU622" s="209"/>
      <c r="AV622" s="209"/>
      <c r="AW622" s="209"/>
      <c r="AX622" s="209"/>
      <c r="AY622" s="209"/>
      <c r="AZ622" s="209"/>
      <c r="BA622" s="209"/>
      <c r="BB622" s="209"/>
      <c r="BC622" s="209"/>
      <c r="BD622" s="209"/>
      <c r="BE622" s="209"/>
      <c r="BF622" s="209"/>
      <c r="BG622" s="209"/>
      <c r="BH622" s="209"/>
      <c r="BI622" s="209"/>
      <c r="BJ622" s="209"/>
      <c r="BK622" s="209"/>
      <c r="BL622" s="209"/>
      <c r="BM622" s="209"/>
      <c r="BN622" s="209"/>
      <c r="BO622" s="209"/>
      <c r="BP622" s="209"/>
      <c r="BQ622" s="209"/>
      <c r="BR622" s="209"/>
      <c r="BS622" s="209"/>
      <c r="BT622" s="209"/>
      <c r="BU622" s="209"/>
      <c r="BV622" s="209"/>
      <c r="BW622" s="209"/>
      <c r="BX622" s="209"/>
      <c r="BY622" s="209"/>
      <c r="BZ622" s="209"/>
      <c r="CA622" s="209"/>
      <c r="CB622" s="209"/>
      <c r="CC622" s="209"/>
      <c r="CD622" s="209"/>
      <c r="CE622" s="209"/>
      <c r="CF622" s="209"/>
      <c r="CG622" s="209"/>
      <c r="CH622" s="209"/>
      <c r="CI622" s="209"/>
      <c r="CJ622" s="209"/>
      <c r="CK622" s="209"/>
      <c r="CL622" s="209"/>
      <c r="CM622" s="209"/>
      <c r="CN622" s="209"/>
      <c r="CO622" s="209"/>
      <c r="CP622" s="209"/>
      <c r="CQ622" s="209"/>
      <c r="CR622" s="209"/>
      <c r="CS622" s="209"/>
      <c r="CT622" s="209"/>
      <c r="CU622" s="209"/>
      <c r="CV622" s="209"/>
      <c r="CW622" s="209"/>
      <c r="CX622" s="209"/>
      <c r="CY622" s="209"/>
      <c r="CZ622" s="209"/>
      <c r="DA622" s="209"/>
      <c r="DB622" s="209"/>
      <c r="DC622" s="209"/>
      <c r="DD622" s="209"/>
      <c r="DE622" s="209"/>
      <c r="DF622" s="209"/>
      <c r="DG622" s="209"/>
      <c r="DH622" s="209"/>
      <c r="DI622" s="209"/>
      <c r="DJ622" s="209"/>
      <c r="DK622" s="209"/>
      <c r="DL622" s="209"/>
      <c r="DM622" s="209"/>
      <c r="DN622" s="209"/>
      <c r="DO622" s="209"/>
      <c r="DP622" s="209"/>
      <c r="DQ622" s="209"/>
      <c r="DR622" s="209"/>
      <c r="DS622" s="209"/>
      <c r="DT622" s="209"/>
      <c r="DU622" s="209"/>
      <c r="DV622" s="209"/>
      <c r="DW622" s="209"/>
      <c r="DX622" s="209"/>
      <c r="DY622" s="209"/>
      <c r="DZ622" s="209"/>
      <c r="EA622" s="209"/>
      <c r="EB622" s="209"/>
      <c r="EC622" s="209"/>
      <c r="ED622" s="209"/>
      <c r="EE622" s="209"/>
      <c r="EF622" s="209"/>
      <c r="EG622" s="209"/>
      <c r="EH622" s="209"/>
      <c r="EI622" s="209"/>
      <c r="EJ622" s="209"/>
      <c r="EK622" s="209"/>
      <c r="EL622" s="209"/>
      <c r="EM622" s="209"/>
      <c r="EN622" s="209"/>
      <c r="EO622" s="209"/>
      <c r="EP622" s="209"/>
      <c r="EQ622" s="209"/>
      <c r="ER622" s="209"/>
      <c r="ES622" s="209"/>
      <c r="ET622" s="209"/>
      <c r="EU622" s="209"/>
      <c r="EV622" s="209"/>
      <c r="EW622" s="209"/>
      <c r="EX622" s="209"/>
      <c r="EY622" s="209"/>
      <c r="EZ622" s="209"/>
      <c r="FA622" s="209"/>
      <c r="FB622" s="209"/>
      <c r="FC622" s="209"/>
      <c r="FD622" s="209"/>
      <c r="FE622" s="209"/>
      <c r="FF622" s="209"/>
      <c r="FG622" s="209"/>
      <c r="FH622" s="209"/>
      <c r="FI622" s="209"/>
      <c r="FJ622" s="209"/>
      <c r="FK622" s="209"/>
      <c r="FL622" s="209"/>
      <c r="FM622" s="209"/>
      <c r="FN622" s="209"/>
      <c r="FO622" s="209"/>
      <c r="FP622" s="209"/>
      <c r="FQ622" s="209"/>
      <c r="FR622" s="209"/>
      <c r="FS622" s="209"/>
      <c r="FT622" s="209"/>
      <c r="FU622" s="209"/>
      <c r="FV622" s="209"/>
      <c r="FW622" s="209"/>
      <c r="FX622" s="209"/>
      <c r="FY622" s="209"/>
      <c r="FZ622" s="209"/>
      <c r="GA622" s="209"/>
      <c r="GB622" s="209"/>
      <c r="GC622" s="209"/>
      <c r="GD622" s="209"/>
      <c r="GE622" s="209"/>
      <c r="GF622" s="209"/>
      <c r="GG622" s="209"/>
      <c r="GH622" s="209"/>
      <c r="GI622" s="209"/>
    </row>
    <row r="623" spans="1:191" hidden="1">
      <c r="A623" s="52"/>
      <c r="B623" s="53"/>
      <c r="C623" s="56"/>
      <c r="D623" s="57"/>
      <c r="E623" s="9" t="s">
        <v>549</v>
      </c>
      <c r="F623" s="10" t="s">
        <v>267</v>
      </c>
      <c r="G623" s="10"/>
      <c r="H623" s="10"/>
      <c r="I623" s="22"/>
      <c r="J623" s="22">
        <f>ROUND(L623*0.722,0)</f>
        <v>72200</v>
      </c>
      <c r="K623" s="22">
        <f>ROUND(L623*0.889,0)</f>
        <v>88900</v>
      </c>
      <c r="L623" s="7">
        <v>100000</v>
      </c>
      <c r="M623" s="59">
        <f t="shared" si="109"/>
        <v>0</v>
      </c>
      <c r="N623" s="59">
        <f t="shared" si="110"/>
        <v>72.2</v>
      </c>
      <c r="O623" s="59">
        <f t="shared" si="111"/>
        <v>88.9</v>
      </c>
      <c r="P623" s="15"/>
      <c r="Q623" s="15"/>
      <c r="R623" s="167"/>
      <c r="S623" s="15"/>
      <c r="T623" s="15"/>
      <c r="U623" s="4"/>
    </row>
    <row r="624" spans="1:191">
      <c r="A624" s="195"/>
      <c r="B624" s="196"/>
      <c r="C624" s="197" t="s">
        <v>393</v>
      </c>
      <c r="D624" s="210" t="s">
        <v>290</v>
      </c>
      <c r="E624" s="199" t="s">
        <v>580</v>
      </c>
      <c r="F624" s="13"/>
      <c r="G624" s="13"/>
      <c r="H624" s="10" t="s">
        <v>394</v>
      </c>
      <c r="I624" s="204">
        <f>SUM(I625,I669)</f>
        <v>167799.30000000002</v>
      </c>
      <c r="J624" s="204">
        <f>SUM(J625,J669)</f>
        <v>411264.7</v>
      </c>
      <c r="K624" s="204">
        <f>SUM(K625,K669)</f>
        <v>641556.1</v>
      </c>
      <c r="L624" s="205">
        <f>SUM(L625,L669)</f>
        <v>922827</v>
      </c>
      <c r="M624" s="59">
        <f t="shared" si="109"/>
        <v>18.2</v>
      </c>
      <c r="N624" s="59">
        <f t="shared" si="110"/>
        <v>44.6</v>
      </c>
      <c r="O624" s="59">
        <f t="shared" si="111"/>
        <v>69.5</v>
      </c>
      <c r="P624" s="14"/>
      <c r="Q624" s="14"/>
      <c r="R624" s="167"/>
      <c r="S624" s="14"/>
      <c r="T624" s="14"/>
      <c r="U624" s="4">
        <f>SUM(L624-T624)</f>
        <v>922827</v>
      </c>
      <c r="AA624" s="209"/>
      <c r="AB624" s="209"/>
      <c r="AC624" s="209"/>
      <c r="AD624" s="209"/>
      <c r="AE624" s="209"/>
      <c r="AF624" s="209"/>
      <c r="AG624" s="209"/>
      <c r="AH624" s="209"/>
      <c r="AI624" s="209"/>
      <c r="AJ624" s="209"/>
      <c r="AK624" s="209"/>
      <c r="AL624" s="209"/>
      <c r="AM624" s="209"/>
      <c r="AN624" s="209"/>
      <c r="AO624" s="209"/>
      <c r="AP624" s="209"/>
      <c r="AQ624" s="209"/>
      <c r="AR624" s="209"/>
      <c r="AS624" s="209"/>
      <c r="AT624" s="209"/>
      <c r="AU624" s="209"/>
      <c r="AV624" s="209"/>
      <c r="AW624" s="209"/>
      <c r="AX624" s="209"/>
      <c r="AY624" s="209"/>
      <c r="AZ624" s="209"/>
      <c r="BA624" s="209"/>
      <c r="BB624" s="209"/>
      <c r="BC624" s="209"/>
      <c r="BD624" s="209"/>
      <c r="BE624" s="209"/>
      <c r="BF624" s="209"/>
      <c r="BG624" s="209"/>
      <c r="BH624" s="209"/>
      <c r="BI624" s="209"/>
      <c r="BJ624" s="209"/>
      <c r="BK624" s="209"/>
      <c r="BL624" s="209"/>
      <c r="BM624" s="209"/>
      <c r="BN624" s="209"/>
      <c r="BO624" s="209"/>
      <c r="BP624" s="209"/>
      <c r="BQ624" s="209"/>
      <c r="BR624" s="209"/>
      <c r="BS624" s="209"/>
      <c r="BT624" s="209"/>
      <c r="BU624" s="209"/>
      <c r="BV624" s="209"/>
      <c r="BW624" s="209"/>
      <c r="BX624" s="209"/>
      <c r="BY624" s="209"/>
      <c r="BZ624" s="209"/>
      <c r="CA624" s="209"/>
      <c r="CB624" s="209"/>
      <c r="CC624" s="209"/>
      <c r="CD624" s="209"/>
      <c r="CE624" s="209"/>
      <c r="CF624" s="209"/>
      <c r="CG624" s="209"/>
      <c r="CH624" s="209"/>
      <c r="CI624" s="209"/>
      <c r="CJ624" s="209"/>
      <c r="CK624" s="209"/>
      <c r="CL624" s="209"/>
      <c r="CM624" s="209"/>
      <c r="CN624" s="209"/>
      <c r="CO624" s="209"/>
      <c r="CP624" s="209"/>
      <c r="CQ624" s="209"/>
      <c r="CR624" s="209"/>
      <c r="CS624" s="209"/>
      <c r="CT624" s="209"/>
      <c r="CU624" s="209"/>
      <c r="CV624" s="209"/>
      <c r="CW624" s="209"/>
      <c r="CX624" s="209"/>
      <c r="CY624" s="209"/>
      <c r="CZ624" s="209"/>
      <c r="DA624" s="209"/>
      <c r="DB624" s="209"/>
      <c r="DC624" s="209"/>
      <c r="DD624" s="209"/>
      <c r="DE624" s="209"/>
      <c r="DF624" s="209"/>
      <c r="DG624" s="209"/>
      <c r="DH624" s="209"/>
      <c r="DI624" s="209"/>
      <c r="DJ624" s="209"/>
      <c r="DK624" s="209"/>
      <c r="DL624" s="209"/>
      <c r="DM624" s="209"/>
      <c r="DN624" s="209"/>
      <c r="DO624" s="209"/>
      <c r="DP624" s="209"/>
      <c r="DQ624" s="209"/>
      <c r="DR624" s="209"/>
      <c r="DS624" s="209"/>
      <c r="DT624" s="209"/>
      <c r="DU624" s="209"/>
      <c r="DV624" s="209"/>
      <c r="DW624" s="209"/>
      <c r="DX624" s="209"/>
      <c r="DY624" s="209"/>
      <c r="DZ624" s="209"/>
      <c r="EA624" s="209"/>
      <c r="EB624" s="209"/>
      <c r="EC624" s="209"/>
      <c r="ED624" s="209"/>
      <c r="EE624" s="209"/>
      <c r="EF624" s="209"/>
      <c r="EG624" s="209"/>
      <c r="EH624" s="209"/>
      <c r="EI624" s="209"/>
      <c r="EJ624" s="209"/>
      <c r="EK624" s="209"/>
      <c r="EL624" s="209"/>
      <c r="EM624" s="209"/>
      <c r="EN624" s="209"/>
      <c r="EO624" s="209"/>
      <c r="EP624" s="209"/>
      <c r="EQ624" s="209"/>
      <c r="ER624" s="209"/>
      <c r="ES624" s="209"/>
      <c r="ET624" s="209"/>
      <c r="EU624" s="209"/>
      <c r="EV624" s="209"/>
      <c r="EW624" s="209"/>
      <c r="EX624" s="209"/>
      <c r="EY624" s="209"/>
      <c r="EZ624" s="209"/>
      <c r="FA624" s="209"/>
      <c r="FB624" s="209"/>
      <c r="FC624" s="209"/>
      <c r="FD624" s="209"/>
      <c r="FE624" s="209"/>
      <c r="FF624" s="209"/>
      <c r="FG624" s="209"/>
      <c r="FH624" s="209"/>
      <c r="FI624" s="209"/>
      <c r="FJ624" s="209"/>
      <c r="FK624" s="209"/>
      <c r="FL624" s="209"/>
      <c r="FM624" s="209"/>
      <c r="FN624" s="209"/>
      <c r="FO624" s="209"/>
      <c r="FP624" s="209"/>
      <c r="FQ624" s="209"/>
      <c r="FR624" s="209"/>
      <c r="FS624" s="209"/>
      <c r="FT624" s="209"/>
      <c r="FU624" s="209"/>
      <c r="FV624" s="209"/>
      <c r="FW624" s="209"/>
      <c r="FX624" s="209"/>
      <c r="FY624" s="209"/>
      <c r="FZ624" s="209"/>
      <c r="GA624" s="209"/>
      <c r="GB624" s="209"/>
      <c r="GC624" s="209"/>
      <c r="GD624" s="209"/>
      <c r="GE624" s="209"/>
      <c r="GF624" s="209"/>
      <c r="GG624" s="209"/>
      <c r="GH624" s="209"/>
      <c r="GI624" s="209"/>
    </row>
    <row r="625" spans="1:191" ht="49.5">
      <c r="A625" s="195"/>
      <c r="B625" s="196"/>
      <c r="C625" s="200"/>
      <c r="D625" s="201" t="s">
        <v>280</v>
      </c>
      <c r="E625" s="199" t="s">
        <v>122</v>
      </c>
      <c r="F625" s="13"/>
      <c r="G625" s="13"/>
      <c r="H625" s="10" t="s">
        <v>394</v>
      </c>
      <c r="I625" s="204">
        <f>SUM(I626+I650)</f>
        <v>155299.30000000002</v>
      </c>
      <c r="J625" s="204">
        <f>SUM(J626+J650)</f>
        <v>386264.7</v>
      </c>
      <c r="K625" s="204">
        <f>SUM(K626+K650)</f>
        <v>604056.1</v>
      </c>
      <c r="L625" s="205">
        <f>SUM(L626+L650)</f>
        <v>872827</v>
      </c>
      <c r="M625" s="59">
        <f t="shared" si="109"/>
        <v>17.8</v>
      </c>
      <c r="N625" s="59">
        <f t="shared" si="110"/>
        <v>44.3</v>
      </c>
      <c r="O625" s="59">
        <f t="shared" si="111"/>
        <v>69.2</v>
      </c>
      <c r="P625" s="14"/>
      <c r="Q625" s="14"/>
      <c r="R625" s="167"/>
      <c r="S625" s="14"/>
      <c r="T625" s="14"/>
      <c r="U625" s="4">
        <f>SUM(L625-T625)</f>
        <v>872827</v>
      </c>
      <c r="AA625" s="209"/>
      <c r="AB625" s="209"/>
      <c r="AC625" s="209"/>
      <c r="AD625" s="209"/>
      <c r="AE625" s="209"/>
      <c r="AF625" s="209"/>
      <c r="AG625" s="209"/>
      <c r="AH625" s="209"/>
      <c r="AI625" s="209"/>
      <c r="AJ625" s="209"/>
      <c r="AK625" s="209"/>
      <c r="AL625" s="209"/>
      <c r="AM625" s="209"/>
      <c r="AN625" s="209"/>
      <c r="AO625" s="209"/>
      <c r="AP625" s="209"/>
      <c r="AQ625" s="209"/>
      <c r="AR625" s="209"/>
      <c r="AS625" s="209"/>
      <c r="AT625" s="209"/>
      <c r="AU625" s="209"/>
      <c r="AV625" s="209"/>
      <c r="AW625" s="209"/>
      <c r="AX625" s="209"/>
      <c r="AY625" s="209"/>
      <c r="AZ625" s="209"/>
      <c r="BA625" s="209"/>
      <c r="BB625" s="209"/>
      <c r="BC625" s="209"/>
      <c r="BD625" s="209"/>
      <c r="BE625" s="209"/>
      <c r="BF625" s="209"/>
      <c r="BG625" s="209"/>
      <c r="BH625" s="209"/>
      <c r="BI625" s="209"/>
      <c r="BJ625" s="209"/>
      <c r="BK625" s="209"/>
      <c r="BL625" s="209"/>
      <c r="BM625" s="209"/>
      <c r="BN625" s="209"/>
      <c r="BO625" s="209"/>
      <c r="BP625" s="209"/>
      <c r="BQ625" s="209"/>
      <c r="BR625" s="209"/>
      <c r="BS625" s="209"/>
      <c r="BT625" s="209"/>
      <c r="BU625" s="209"/>
      <c r="BV625" s="209"/>
      <c r="BW625" s="209"/>
      <c r="BX625" s="209"/>
      <c r="BY625" s="209"/>
      <c r="BZ625" s="209"/>
      <c r="CA625" s="209"/>
      <c r="CB625" s="209"/>
      <c r="CC625" s="209"/>
      <c r="CD625" s="209"/>
      <c r="CE625" s="209"/>
      <c r="CF625" s="209"/>
      <c r="CG625" s="209"/>
      <c r="CH625" s="209"/>
      <c r="CI625" s="209"/>
      <c r="CJ625" s="209"/>
      <c r="CK625" s="209"/>
      <c r="CL625" s="209"/>
      <c r="CM625" s="209"/>
      <c r="CN625" s="209"/>
      <c r="CO625" s="209"/>
      <c r="CP625" s="209"/>
      <c r="CQ625" s="209"/>
      <c r="CR625" s="209"/>
      <c r="CS625" s="209"/>
      <c r="CT625" s="209"/>
      <c r="CU625" s="209"/>
      <c r="CV625" s="209"/>
      <c r="CW625" s="209"/>
      <c r="CX625" s="209"/>
      <c r="CY625" s="209"/>
      <c r="CZ625" s="209"/>
      <c r="DA625" s="209"/>
      <c r="DB625" s="209"/>
      <c r="DC625" s="209"/>
      <c r="DD625" s="209"/>
      <c r="DE625" s="209"/>
      <c r="DF625" s="209"/>
      <c r="DG625" s="209"/>
      <c r="DH625" s="209"/>
      <c r="DI625" s="209"/>
      <c r="DJ625" s="209"/>
      <c r="DK625" s="209"/>
      <c r="DL625" s="209"/>
      <c r="DM625" s="209"/>
      <c r="DN625" s="209"/>
      <c r="DO625" s="209"/>
      <c r="DP625" s="209"/>
      <c r="DQ625" s="209"/>
      <c r="DR625" s="209"/>
      <c r="DS625" s="209"/>
      <c r="DT625" s="209"/>
      <c r="DU625" s="209"/>
      <c r="DV625" s="209"/>
      <c r="DW625" s="209"/>
      <c r="DX625" s="209"/>
      <c r="DY625" s="209"/>
      <c r="DZ625" s="209"/>
      <c r="EA625" s="209"/>
      <c r="EB625" s="209"/>
      <c r="EC625" s="209"/>
      <c r="ED625" s="209"/>
      <c r="EE625" s="209"/>
      <c r="EF625" s="209"/>
      <c r="EG625" s="209"/>
      <c r="EH625" s="209"/>
      <c r="EI625" s="209"/>
      <c r="EJ625" s="209"/>
      <c r="EK625" s="209"/>
      <c r="EL625" s="209"/>
      <c r="EM625" s="209"/>
      <c r="EN625" s="209"/>
      <c r="EO625" s="209"/>
      <c r="EP625" s="209"/>
      <c r="EQ625" s="209"/>
      <c r="ER625" s="209"/>
      <c r="ES625" s="209"/>
      <c r="ET625" s="209"/>
      <c r="EU625" s="209"/>
      <c r="EV625" s="209"/>
      <c r="EW625" s="209"/>
      <c r="EX625" s="209"/>
      <c r="EY625" s="209"/>
      <c r="EZ625" s="209"/>
      <c r="FA625" s="209"/>
      <c r="FB625" s="209"/>
      <c r="FC625" s="209"/>
      <c r="FD625" s="209"/>
      <c r="FE625" s="209"/>
      <c r="FF625" s="209"/>
      <c r="FG625" s="209"/>
      <c r="FH625" s="209"/>
      <c r="FI625" s="209"/>
      <c r="FJ625" s="209"/>
      <c r="FK625" s="209"/>
      <c r="FL625" s="209"/>
      <c r="FM625" s="209"/>
      <c r="FN625" s="209"/>
      <c r="FO625" s="209"/>
      <c r="FP625" s="209"/>
      <c r="FQ625" s="209"/>
      <c r="FR625" s="209"/>
      <c r="FS625" s="209"/>
      <c r="FT625" s="209"/>
      <c r="FU625" s="209"/>
      <c r="FV625" s="209"/>
      <c r="FW625" s="209"/>
      <c r="FX625" s="209"/>
      <c r="FY625" s="209"/>
      <c r="FZ625" s="209"/>
      <c r="GA625" s="209"/>
      <c r="GB625" s="209"/>
      <c r="GC625" s="209"/>
      <c r="GD625" s="209"/>
      <c r="GE625" s="209"/>
      <c r="GF625" s="209"/>
      <c r="GG625" s="209"/>
      <c r="GH625" s="209"/>
      <c r="GI625" s="209"/>
    </row>
    <row r="626" spans="1:191" ht="19.5" customHeight="1">
      <c r="A626" s="195"/>
      <c r="B626" s="196"/>
      <c r="C626" s="200"/>
      <c r="D626" s="201"/>
      <c r="E626" s="80" t="s">
        <v>86</v>
      </c>
      <c r="F626" s="123" t="s">
        <v>398</v>
      </c>
      <c r="G626" s="123"/>
      <c r="H626" s="10" t="s">
        <v>394</v>
      </c>
      <c r="I626" s="206">
        <f>SUM(I627:I649)</f>
        <v>127461.70000000001</v>
      </c>
      <c r="J626" s="206">
        <f>SUM(J627:J649)</f>
        <v>306095</v>
      </c>
      <c r="K626" s="206">
        <f>SUM(K627:K649)</f>
        <v>485971.20000000001</v>
      </c>
      <c r="L626" s="207">
        <f>SUM(L627:L649)</f>
        <v>714332.7</v>
      </c>
      <c r="M626" s="59">
        <f t="shared" si="109"/>
        <v>17.8</v>
      </c>
      <c r="N626" s="59">
        <f t="shared" si="110"/>
        <v>42.9</v>
      </c>
      <c r="O626" s="59">
        <f t="shared" si="111"/>
        <v>68</v>
      </c>
      <c r="P626" s="15"/>
      <c r="Q626" s="15"/>
      <c r="R626" s="167"/>
      <c r="S626" s="15"/>
      <c r="T626" s="15"/>
      <c r="U626" s="4">
        <f>SUM(L626-T626)</f>
        <v>714332.7</v>
      </c>
      <c r="W626" s="43" t="s">
        <v>394</v>
      </c>
      <c r="Z626" s="43">
        <v>1</v>
      </c>
      <c r="AA626" s="209"/>
      <c r="AB626" s="209"/>
      <c r="AC626" s="209"/>
      <c r="AD626" s="209"/>
      <c r="AE626" s="209"/>
      <c r="AF626" s="209"/>
      <c r="AG626" s="209"/>
      <c r="AH626" s="209"/>
      <c r="AI626" s="209"/>
      <c r="AJ626" s="209"/>
      <c r="AK626" s="209"/>
      <c r="AL626" s="209"/>
      <c r="AM626" s="209"/>
      <c r="AN626" s="209"/>
      <c r="AO626" s="209"/>
      <c r="AP626" s="209"/>
      <c r="AQ626" s="209"/>
      <c r="AR626" s="209"/>
      <c r="AS626" s="209"/>
      <c r="AT626" s="209"/>
      <c r="AU626" s="209"/>
      <c r="AV626" s="209"/>
      <c r="AW626" s="209"/>
      <c r="AX626" s="209"/>
      <c r="AY626" s="209"/>
      <c r="AZ626" s="209"/>
      <c r="BA626" s="209"/>
      <c r="BB626" s="209"/>
      <c r="BC626" s="209"/>
      <c r="BD626" s="209"/>
      <c r="BE626" s="209"/>
      <c r="BF626" s="209"/>
      <c r="BG626" s="209"/>
      <c r="BH626" s="209"/>
      <c r="BI626" s="209"/>
      <c r="BJ626" s="209"/>
      <c r="BK626" s="209"/>
      <c r="BL626" s="209"/>
      <c r="BM626" s="209"/>
      <c r="BN626" s="209"/>
      <c r="BO626" s="209"/>
      <c r="BP626" s="209"/>
      <c r="BQ626" s="209"/>
      <c r="BR626" s="209"/>
      <c r="BS626" s="209"/>
      <c r="BT626" s="209"/>
      <c r="BU626" s="209"/>
      <c r="BV626" s="209"/>
      <c r="BW626" s="209"/>
      <c r="BX626" s="209"/>
      <c r="BY626" s="209"/>
      <c r="BZ626" s="209"/>
      <c r="CA626" s="209"/>
      <c r="CB626" s="209"/>
      <c r="CC626" s="209"/>
      <c r="CD626" s="209"/>
      <c r="CE626" s="209"/>
      <c r="CF626" s="209"/>
      <c r="CG626" s="209"/>
      <c r="CH626" s="209"/>
      <c r="CI626" s="209"/>
      <c r="CJ626" s="209"/>
      <c r="CK626" s="209"/>
      <c r="CL626" s="209"/>
      <c r="CM626" s="209"/>
      <c r="CN626" s="209"/>
      <c r="CO626" s="209"/>
      <c r="CP626" s="209"/>
      <c r="CQ626" s="209"/>
      <c r="CR626" s="209"/>
      <c r="CS626" s="209"/>
      <c r="CT626" s="209"/>
      <c r="CU626" s="209"/>
      <c r="CV626" s="209"/>
      <c r="CW626" s="209"/>
      <c r="CX626" s="209"/>
      <c r="CY626" s="209"/>
      <c r="CZ626" s="209"/>
      <c r="DA626" s="209"/>
      <c r="DB626" s="209"/>
      <c r="DC626" s="209"/>
      <c r="DD626" s="209"/>
      <c r="DE626" s="209"/>
      <c r="DF626" s="209"/>
      <c r="DG626" s="209"/>
      <c r="DH626" s="209"/>
      <c r="DI626" s="209"/>
      <c r="DJ626" s="209"/>
      <c r="DK626" s="209"/>
      <c r="DL626" s="209"/>
      <c r="DM626" s="209"/>
      <c r="DN626" s="209"/>
      <c r="DO626" s="209"/>
      <c r="DP626" s="209"/>
      <c r="DQ626" s="209"/>
      <c r="DR626" s="209"/>
      <c r="DS626" s="209"/>
      <c r="DT626" s="209"/>
      <c r="DU626" s="209"/>
      <c r="DV626" s="209"/>
      <c r="DW626" s="209"/>
      <c r="DX626" s="209"/>
      <c r="DY626" s="209"/>
      <c r="DZ626" s="209"/>
      <c r="EA626" s="209"/>
      <c r="EB626" s="209"/>
      <c r="EC626" s="209"/>
      <c r="ED626" s="209"/>
      <c r="EE626" s="209"/>
      <c r="EF626" s="209"/>
      <c r="EG626" s="209"/>
      <c r="EH626" s="209"/>
      <c r="EI626" s="209"/>
      <c r="EJ626" s="209"/>
      <c r="EK626" s="209"/>
      <c r="EL626" s="209"/>
      <c r="EM626" s="209"/>
      <c r="EN626" s="209"/>
      <c r="EO626" s="209"/>
      <c r="EP626" s="209"/>
      <c r="EQ626" s="209"/>
      <c r="ER626" s="209"/>
      <c r="ES626" s="209"/>
      <c r="ET626" s="209"/>
      <c r="EU626" s="209"/>
      <c r="EV626" s="209"/>
      <c r="EW626" s="209"/>
      <c r="EX626" s="209"/>
      <c r="EY626" s="209"/>
      <c r="EZ626" s="209"/>
      <c r="FA626" s="209"/>
      <c r="FB626" s="209"/>
      <c r="FC626" s="209"/>
      <c r="FD626" s="209"/>
      <c r="FE626" s="209"/>
      <c r="FF626" s="209"/>
      <c r="FG626" s="209"/>
      <c r="FH626" s="209"/>
      <c r="FI626" s="209"/>
      <c r="FJ626" s="209"/>
      <c r="FK626" s="209"/>
      <c r="FL626" s="209"/>
      <c r="FM626" s="209"/>
      <c r="FN626" s="209"/>
      <c r="FO626" s="209"/>
      <c r="FP626" s="209"/>
      <c r="FQ626" s="209"/>
      <c r="FR626" s="209"/>
      <c r="FS626" s="209"/>
      <c r="FT626" s="209"/>
      <c r="FU626" s="209"/>
      <c r="FV626" s="209"/>
      <c r="FW626" s="209"/>
      <c r="FX626" s="209"/>
      <c r="FY626" s="209"/>
      <c r="FZ626" s="209"/>
      <c r="GA626" s="209"/>
      <c r="GB626" s="209"/>
      <c r="GC626" s="209"/>
      <c r="GD626" s="209"/>
      <c r="GE626" s="209"/>
      <c r="GF626" s="209"/>
      <c r="GG626" s="209"/>
      <c r="GH626" s="209"/>
      <c r="GI626" s="209"/>
    </row>
    <row r="627" spans="1:191" ht="27" hidden="1" customHeight="1">
      <c r="A627" s="52"/>
      <c r="B627" s="53"/>
      <c r="C627" s="56"/>
      <c r="D627" s="57"/>
      <c r="E627" s="9" t="s">
        <v>431</v>
      </c>
      <c r="F627" s="10">
        <v>4111</v>
      </c>
      <c r="G627" s="10"/>
      <c r="H627" s="10"/>
      <c r="I627" s="34">
        <v>38351.9</v>
      </c>
      <c r="J627" s="34">
        <v>91386.1</v>
      </c>
      <c r="K627" s="34">
        <v>144369.29999999999</v>
      </c>
      <c r="L627" s="40">
        <v>212340.8</v>
      </c>
      <c r="M627" s="59">
        <f t="shared" si="109"/>
        <v>18.100000000000001</v>
      </c>
      <c r="N627" s="59">
        <f t="shared" si="110"/>
        <v>43</v>
      </c>
      <c r="O627" s="59">
        <f t="shared" si="111"/>
        <v>68</v>
      </c>
      <c r="P627" s="15"/>
      <c r="Q627" s="15"/>
      <c r="R627" s="167"/>
      <c r="S627" s="15"/>
      <c r="T627" s="15"/>
      <c r="U627" s="4">
        <f>SUM(L627-T627)</f>
        <v>212340.8</v>
      </c>
    </row>
    <row r="628" spans="1:191" ht="27" hidden="1" customHeight="1">
      <c r="A628" s="52"/>
      <c r="B628" s="53"/>
      <c r="C628" s="56"/>
      <c r="D628" s="57"/>
      <c r="E628" s="9" t="s">
        <v>432</v>
      </c>
      <c r="F628" s="10">
        <v>4112</v>
      </c>
      <c r="G628" s="10"/>
      <c r="H628" s="10"/>
      <c r="I628" s="34">
        <v>500</v>
      </c>
      <c r="J628" s="34">
        <v>4500</v>
      </c>
      <c r="K628" s="34">
        <v>8500</v>
      </c>
      <c r="L628" s="40">
        <v>15267.6</v>
      </c>
      <c r="M628" s="59">
        <f t="shared" si="109"/>
        <v>3.3</v>
      </c>
      <c r="N628" s="59">
        <f t="shared" si="110"/>
        <v>29.5</v>
      </c>
      <c r="O628" s="59">
        <f t="shared" si="111"/>
        <v>55.7</v>
      </c>
      <c r="P628" s="15"/>
      <c r="Q628" s="15"/>
      <c r="R628" s="167"/>
      <c r="S628" s="15"/>
      <c r="T628" s="15"/>
      <c r="U628" s="4">
        <f>SUM(L628-T628)</f>
        <v>15267.6</v>
      </c>
    </row>
    <row r="629" spans="1:191" ht="27" hidden="1" customHeight="1">
      <c r="A629" s="52"/>
      <c r="B629" s="53"/>
      <c r="C629" s="56"/>
      <c r="D629" s="57"/>
      <c r="E629" s="30" t="s">
        <v>433</v>
      </c>
      <c r="F629" s="31" t="s">
        <v>406</v>
      </c>
      <c r="G629" s="10"/>
      <c r="H629" s="10"/>
      <c r="I629" s="34">
        <v>6243</v>
      </c>
      <c r="J629" s="34">
        <v>6243</v>
      </c>
      <c r="K629" s="34">
        <v>12485.9</v>
      </c>
      <c r="L629" s="40">
        <v>12485.9</v>
      </c>
      <c r="M629" s="59">
        <f t="shared" si="109"/>
        <v>50</v>
      </c>
      <c r="N629" s="59">
        <f t="shared" si="110"/>
        <v>50</v>
      </c>
      <c r="O629" s="59">
        <f t="shared" si="111"/>
        <v>100</v>
      </c>
      <c r="P629" s="15"/>
      <c r="Q629" s="15"/>
      <c r="R629" s="167"/>
      <c r="S629" s="15"/>
      <c r="T629" s="15"/>
      <c r="U629" s="4"/>
    </row>
    <row r="630" spans="1:191" ht="27" hidden="1" customHeight="1">
      <c r="A630" s="52"/>
      <c r="B630" s="53"/>
      <c r="C630" s="56"/>
      <c r="D630" s="57"/>
      <c r="E630" s="30" t="s">
        <v>653</v>
      </c>
      <c r="F630" s="31" t="s">
        <v>652</v>
      </c>
      <c r="G630" s="10"/>
      <c r="H630" s="10"/>
      <c r="I630" s="34">
        <v>12</v>
      </c>
      <c r="J630" s="34">
        <v>12</v>
      </c>
      <c r="K630" s="34">
        <v>12</v>
      </c>
      <c r="L630" s="40">
        <v>12</v>
      </c>
      <c r="M630" s="59"/>
      <c r="N630" s="59"/>
      <c r="O630" s="59"/>
      <c r="P630" s="15"/>
      <c r="Q630" s="15"/>
      <c r="R630" s="167"/>
      <c r="S630" s="15"/>
      <c r="T630" s="15"/>
      <c r="U630" s="4"/>
    </row>
    <row r="631" spans="1:191" hidden="1">
      <c r="A631" s="52"/>
      <c r="B631" s="53"/>
      <c r="C631" s="56"/>
      <c r="D631" s="57"/>
      <c r="E631" s="9" t="s">
        <v>437</v>
      </c>
      <c r="F631" s="10">
        <v>4212</v>
      </c>
      <c r="G631" s="10"/>
      <c r="H631" s="10"/>
      <c r="I631" s="34">
        <v>883</v>
      </c>
      <c r="J631" s="34">
        <v>1831.6</v>
      </c>
      <c r="K631" s="34">
        <v>2780.2</v>
      </c>
      <c r="L631" s="40">
        <v>3794.4</v>
      </c>
      <c r="M631" s="59">
        <f t="shared" si="109"/>
        <v>23.3</v>
      </c>
      <c r="N631" s="59">
        <f t="shared" si="110"/>
        <v>48.3</v>
      </c>
      <c r="O631" s="59">
        <f t="shared" si="111"/>
        <v>73.3</v>
      </c>
      <c r="P631" s="15"/>
      <c r="Q631" s="15"/>
      <c r="R631" s="167"/>
      <c r="S631" s="15"/>
      <c r="T631" s="15"/>
      <c r="U631" s="4">
        <f>SUM(L631-T631)</f>
        <v>3794.4</v>
      </c>
    </row>
    <row r="632" spans="1:191" hidden="1">
      <c r="A632" s="52"/>
      <c r="B632" s="53"/>
      <c r="C632" s="56"/>
      <c r="D632" s="57"/>
      <c r="E632" s="9" t="s">
        <v>438</v>
      </c>
      <c r="F632" s="10">
        <v>4213</v>
      </c>
      <c r="G632" s="10"/>
      <c r="H632" s="10"/>
      <c r="I632" s="34">
        <v>78.5</v>
      </c>
      <c r="J632" s="34">
        <v>128.1</v>
      </c>
      <c r="K632" s="34">
        <v>167.4</v>
      </c>
      <c r="L632" s="40">
        <v>246.2</v>
      </c>
      <c r="M632" s="59">
        <f t="shared" si="109"/>
        <v>31.9</v>
      </c>
      <c r="N632" s="59">
        <f t="shared" si="110"/>
        <v>52</v>
      </c>
      <c r="O632" s="59">
        <f t="shared" si="111"/>
        <v>68</v>
      </c>
      <c r="P632" s="15"/>
      <c r="Q632" s="15"/>
      <c r="R632" s="167"/>
      <c r="S632" s="15"/>
      <c r="T632" s="15"/>
      <c r="U632" s="4">
        <f>SUM(L632-T632)</f>
        <v>246.2</v>
      </c>
    </row>
    <row r="633" spans="1:191" hidden="1">
      <c r="A633" s="52"/>
      <c r="B633" s="53"/>
      <c r="C633" s="56"/>
      <c r="D633" s="57"/>
      <c r="E633" s="9" t="s">
        <v>439</v>
      </c>
      <c r="F633" s="10">
        <v>4214</v>
      </c>
      <c r="G633" s="10"/>
      <c r="H633" s="10"/>
      <c r="I633" s="34">
        <v>339</v>
      </c>
      <c r="J633" s="34">
        <v>809.7</v>
      </c>
      <c r="K633" s="34">
        <v>1280.5</v>
      </c>
      <c r="L633" s="40">
        <v>1883.1000000000001</v>
      </c>
      <c r="M633" s="59">
        <f t="shared" si="109"/>
        <v>18</v>
      </c>
      <c r="N633" s="59">
        <f t="shared" si="110"/>
        <v>43</v>
      </c>
      <c r="O633" s="59">
        <f t="shared" si="111"/>
        <v>68</v>
      </c>
      <c r="P633" s="15"/>
      <c r="Q633" s="15"/>
      <c r="R633" s="167"/>
      <c r="S633" s="15"/>
      <c r="T633" s="15"/>
      <c r="U633" s="4">
        <f>SUM(L633-T633)</f>
        <v>1883.1000000000001</v>
      </c>
    </row>
    <row r="634" spans="1:191" hidden="1">
      <c r="A634" s="52"/>
      <c r="B634" s="53"/>
      <c r="C634" s="56"/>
      <c r="D634" s="57"/>
      <c r="E634" s="9" t="s">
        <v>440</v>
      </c>
      <c r="F634" s="10" t="s">
        <v>415</v>
      </c>
      <c r="G634" s="10"/>
      <c r="H634" s="10"/>
      <c r="I634" s="34">
        <v>40</v>
      </c>
      <c r="J634" s="34">
        <v>40</v>
      </c>
      <c r="K634" s="34">
        <v>40</v>
      </c>
      <c r="L634" s="40">
        <v>86</v>
      </c>
      <c r="M634" s="59">
        <f t="shared" si="109"/>
        <v>46.5</v>
      </c>
      <c r="N634" s="59">
        <f t="shared" si="110"/>
        <v>46.5</v>
      </c>
      <c r="O634" s="59">
        <f t="shared" si="111"/>
        <v>46.5</v>
      </c>
      <c r="P634" s="15"/>
      <c r="Q634" s="15"/>
      <c r="R634" s="167"/>
      <c r="S634" s="15"/>
      <c r="T634" s="15"/>
      <c r="U634" s="4"/>
    </row>
    <row r="635" spans="1:191" hidden="1">
      <c r="A635" s="52"/>
      <c r="B635" s="53"/>
      <c r="C635" s="56"/>
      <c r="D635" s="57"/>
      <c r="E635" s="9" t="s">
        <v>443</v>
      </c>
      <c r="F635" s="10">
        <v>4221</v>
      </c>
      <c r="G635" s="10"/>
      <c r="H635" s="10"/>
      <c r="I635" s="34">
        <v>750</v>
      </c>
      <c r="J635" s="34">
        <v>1600</v>
      </c>
      <c r="K635" s="34">
        <v>2600</v>
      </c>
      <c r="L635" s="40">
        <v>3000</v>
      </c>
      <c r="M635" s="59">
        <f t="shared" si="109"/>
        <v>25</v>
      </c>
      <c r="N635" s="59">
        <f t="shared" si="110"/>
        <v>53.3</v>
      </c>
      <c r="O635" s="59">
        <f t="shared" si="111"/>
        <v>86.7</v>
      </c>
      <c r="P635" s="15"/>
      <c r="Q635" s="15"/>
      <c r="R635" s="167"/>
      <c r="S635" s="15"/>
      <c r="T635" s="15"/>
      <c r="U635" s="4">
        <f>SUM(L635-T635)</f>
        <v>3000</v>
      </c>
    </row>
    <row r="636" spans="1:191" hidden="1">
      <c r="A636" s="52"/>
      <c r="B636" s="53"/>
      <c r="C636" s="56"/>
      <c r="D636" s="57"/>
      <c r="E636" s="9" t="s">
        <v>444</v>
      </c>
      <c r="F636" s="10">
        <v>4222</v>
      </c>
      <c r="G636" s="10"/>
      <c r="H636" s="10"/>
      <c r="I636" s="34">
        <v>2000</v>
      </c>
      <c r="J636" s="34">
        <v>3000</v>
      </c>
      <c r="K636" s="34">
        <v>4000</v>
      </c>
      <c r="L636" s="40">
        <v>5000</v>
      </c>
      <c r="M636" s="59">
        <f t="shared" si="109"/>
        <v>40</v>
      </c>
      <c r="N636" s="59">
        <f t="shared" si="110"/>
        <v>60</v>
      </c>
      <c r="O636" s="59">
        <f t="shared" si="111"/>
        <v>80</v>
      </c>
      <c r="P636" s="15"/>
      <c r="Q636" s="15"/>
      <c r="R636" s="167"/>
      <c r="S636" s="15"/>
      <c r="T636" s="15"/>
      <c r="U636" s="4"/>
    </row>
    <row r="637" spans="1:191" hidden="1">
      <c r="A637" s="52"/>
      <c r="B637" s="53"/>
      <c r="C637" s="56"/>
      <c r="D637" s="57"/>
      <c r="E637" s="9" t="s">
        <v>456</v>
      </c>
      <c r="F637" s="10">
        <v>4231</v>
      </c>
      <c r="G637" s="10"/>
      <c r="H637" s="10"/>
      <c r="I637" s="34">
        <v>50</v>
      </c>
      <c r="J637" s="34">
        <v>50</v>
      </c>
      <c r="K637" s="34">
        <v>68</v>
      </c>
      <c r="L637" s="40">
        <v>100</v>
      </c>
      <c r="M637" s="59">
        <f t="shared" si="109"/>
        <v>50</v>
      </c>
      <c r="N637" s="59">
        <f t="shared" si="110"/>
        <v>50</v>
      </c>
      <c r="O637" s="59">
        <f t="shared" si="111"/>
        <v>68</v>
      </c>
      <c r="P637" s="15"/>
      <c r="Q637" s="15"/>
      <c r="R637" s="167"/>
      <c r="S637" s="15"/>
      <c r="T637" s="15"/>
      <c r="U637" s="4">
        <f>SUM(L637-T637)</f>
        <v>100</v>
      </c>
    </row>
    <row r="638" spans="1:191" ht="17.25" hidden="1" customHeight="1">
      <c r="A638" s="52"/>
      <c r="B638" s="53"/>
      <c r="C638" s="56"/>
      <c r="D638" s="57"/>
      <c r="E638" s="9" t="s">
        <v>457</v>
      </c>
      <c r="F638" s="10">
        <v>4232</v>
      </c>
      <c r="G638" s="10"/>
      <c r="H638" s="10"/>
      <c r="I638" s="34">
        <v>250</v>
      </c>
      <c r="J638" s="34">
        <v>400</v>
      </c>
      <c r="K638" s="34">
        <v>600</v>
      </c>
      <c r="L638" s="40">
        <v>688</v>
      </c>
      <c r="M638" s="59">
        <f t="shared" si="109"/>
        <v>36.299999999999997</v>
      </c>
      <c r="N638" s="59">
        <f t="shared" si="110"/>
        <v>58.1</v>
      </c>
      <c r="O638" s="59">
        <f t="shared" si="111"/>
        <v>87.2</v>
      </c>
      <c r="P638" s="15"/>
      <c r="Q638" s="15"/>
      <c r="R638" s="167"/>
      <c r="S638" s="15"/>
      <c r="T638" s="15"/>
      <c r="U638" s="4">
        <f>SUM(L638-T638)</f>
        <v>688</v>
      </c>
    </row>
    <row r="639" spans="1:191" ht="17.25" hidden="1" customHeight="1">
      <c r="A639" s="52"/>
      <c r="B639" s="53"/>
      <c r="C639" s="56"/>
      <c r="D639" s="57"/>
      <c r="E639" s="9" t="s">
        <v>459</v>
      </c>
      <c r="F639" s="10">
        <v>4234</v>
      </c>
      <c r="G639" s="10"/>
      <c r="H639" s="10"/>
      <c r="I639" s="34">
        <v>50</v>
      </c>
      <c r="J639" s="34">
        <v>50</v>
      </c>
      <c r="K639" s="34">
        <v>50</v>
      </c>
      <c r="L639" s="40">
        <v>100</v>
      </c>
      <c r="M639" s="59">
        <f t="shared" si="109"/>
        <v>50</v>
      </c>
      <c r="N639" s="59">
        <f t="shared" si="110"/>
        <v>50</v>
      </c>
      <c r="O639" s="59">
        <f t="shared" si="111"/>
        <v>50</v>
      </c>
      <c r="P639" s="15"/>
      <c r="Q639" s="15"/>
      <c r="R639" s="167"/>
      <c r="S639" s="15"/>
      <c r="T639" s="15"/>
      <c r="U639" s="4">
        <f>SUM(L639-T639)</f>
        <v>100</v>
      </c>
    </row>
    <row r="640" spans="1:191" hidden="1">
      <c r="A640" s="52"/>
      <c r="B640" s="53"/>
      <c r="C640" s="56"/>
      <c r="D640" s="57"/>
      <c r="E640" s="9" t="s">
        <v>512</v>
      </c>
      <c r="F640" s="10">
        <v>4237</v>
      </c>
      <c r="G640" s="10"/>
      <c r="H640" s="10"/>
      <c r="I640" s="34">
        <v>174</v>
      </c>
      <c r="J640" s="34">
        <v>348</v>
      </c>
      <c r="K640" s="34">
        <v>522</v>
      </c>
      <c r="L640" s="40">
        <v>700</v>
      </c>
      <c r="M640" s="59">
        <f t="shared" si="109"/>
        <v>24.9</v>
      </c>
      <c r="N640" s="59">
        <f t="shared" si="110"/>
        <v>49.7</v>
      </c>
      <c r="O640" s="59">
        <f t="shared" si="111"/>
        <v>74.599999999999994</v>
      </c>
      <c r="P640" s="15"/>
      <c r="Q640" s="15"/>
      <c r="R640" s="167"/>
      <c r="S640" s="15"/>
      <c r="T640" s="15"/>
      <c r="U640" s="4">
        <f>SUM(L640-T640)</f>
        <v>700</v>
      </c>
    </row>
    <row r="641" spans="1:191" ht="17.25" hidden="1" customHeight="1">
      <c r="A641" s="52"/>
      <c r="B641" s="53"/>
      <c r="C641" s="56"/>
      <c r="D641" s="57"/>
      <c r="E641" s="9" t="s">
        <v>514</v>
      </c>
      <c r="F641" s="10">
        <v>4241</v>
      </c>
      <c r="G641" s="10"/>
      <c r="H641" s="10"/>
      <c r="I641" s="34">
        <v>36</v>
      </c>
      <c r="J641" s="34">
        <v>66</v>
      </c>
      <c r="K641" s="34">
        <v>86</v>
      </c>
      <c r="L641" s="40">
        <v>135</v>
      </c>
      <c r="M641" s="59">
        <f t="shared" si="109"/>
        <v>26.7</v>
      </c>
      <c r="N641" s="59">
        <f t="shared" si="110"/>
        <v>48.9</v>
      </c>
      <c r="O641" s="59">
        <f t="shared" si="111"/>
        <v>63.7</v>
      </c>
      <c r="P641" s="15"/>
      <c r="Q641" s="15"/>
      <c r="R641" s="167"/>
      <c r="S641" s="15"/>
      <c r="T641" s="15"/>
      <c r="U641" s="4"/>
    </row>
    <row r="642" spans="1:191" ht="27" hidden="1" customHeight="1">
      <c r="A642" s="52"/>
      <c r="B642" s="53"/>
      <c r="C642" s="56"/>
      <c r="D642" s="57"/>
      <c r="E642" s="9" t="s">
        <v>515</v>
      </c>
      <c r="F642" s="10">
        <v>4251</v>
      </c>
      <c r="G642" s="10"/>
      <c r="H642" s="10"/>
      <c r="I642" s="34"/>
      <c r="J642" s="34"/>
      <c r="K642" s="34">
        <v>300</v>
      </c>
      <c r="L642" s="40">
        <v>300</v>
      </c>
      <c r="M642" s="59">
        <f t="shared" si="109"/>
        <v>0</v>
      </c>
      <c r="N642" s="59">
        <f t="shared" si="110"/>
        <v>0</v>
      </c>
      <c r="O642" s="59">
        <f t="shared" si="111"/>
        <v>100</v>
      </c>
      <c r="P642" s="15"/>
      <c r="Q642" s="15"/>
      <c r="R642" s="167"/>
      <c r="S642" s="15"/>
      <c r="T642" s="15"/>
      <c r="U642" s="4"/>
    </row>
    <row r="643" spans="1:191" ht="27" hidden="1" customHeight="1">
      <c r="A643" s="52"/>
      <c r="B643" s="53"/>
      <c r="C643" s="56"/>
      <c r="D643" s="57"/>
      <c r="E643" s="9" t="s">
        <v>516</v>
      </c>
      <c r="F643" s="10">
        <v>4252</v>
      </c>
      <c r="G643" s="10"/>
      <c r="H643" s="10"/>
      <c r="I643" s="34">
        <v>250.2</v>
      </c>
      <c r="J643" s="34">
        <v>597.70000000000005</v>
      </c>
      <c r="K643" s="34">
        <v>945.2</v>
      </c>
      <c r="L643" s="40">
        <v>1390</v>
      </c>
      <c r="M643" s="59">
        <f t="shared" si="109"/>
        <v>18</v>
      </c>
      <c r="N643" s="59">
        <f t="shared" si="110"/>
        <v>43</v>
      </c>
      <c r="O643" s="59">
        <f t="shared" si="111"/>
        <v>68</v>
      </c>
      <c r="P643" s="15"/>
      <c r="Q643" s="15"/>
      <c r="R643" s="167"/>
      <c r="S643" s="15"/>
      <c r="T643" s="15"/>
      <c r="U643" s="4">
        <f t="shared" ref="U643:U655" si="116">SUM(L643-T643)</f>
        <v>1390</v>
      </c>
    </row>
    <row r="644" spans="1:191" ht="17.25" hidden="1" customHeight="1">
      <c r="A644" s="52"/>
      <c r="B644" s="53"/>
      <c r="C644" s="56"/>
      <c r="D644" s="57"/>
      <c r="E644" s="9" t="s">
        <v>517</v>
      </c>
      <c r="F644" s="10">
        <v>4261</v>
      </c>
      <c r="G644" s="10"/>
      <c r="H644" s="10"/>
      <c r="I644" s="34">
        <v>210</v>
      </c>
      <c r="J644" s="34">
        <v>420</v>
      </c>
      <c r="K644" s="34">
        <v>630</v>
      </c>
      <c r="L644" s="40">
        <v>843.2</v>
      </c>
      <c r="M644" s="59">
        <f t="shared" si="109"/>
        <v>24.9</v>
      </c>
      <c r="N644" s="59">
        <f t="shared" si="110"/>
        <v>49.8</v>
      </c>
      <c r="O644" s="59">
        <f t="shared" si="111"/>
        <v>74.7</v>
      </c>
      <c r="P644" s="15"/>
      <c r="Q644" s="15"/>
      <c r="R644" s="167"/>
      <c r="S644" s="15"/>
      <c r="T644" s="15"/>
      <c r="U644" s="4">
        <f t="shared" si="116"/>
        <v>843.2</v>
      </c>
    </row>
    <row r="645" spans="1:191" hidden="1">
      <c r="A645" s="52"/>
      <c r="B645" s="53"/>
      <c r="C645" s="56"/>
      <c r="D645" s="57"/>
      <c r="E645" s="9" t="s">
        <v>519</v>
      </c>
      <c r="F645" s="10">
        <v>4264</v>
      </c>
      <c r="G645" s="10"/>
      <c r="H645" s="10"/>
      <c r="I645" s="34">
        <v>331</v>
      </c>
      <c r="J645" s="34">
        <v>790.8</v>
      </c>
      <c r="K645" s="34">
        <v>1250.5</v>
      </c>
      <c r="L645" s="40">
        <v>1839</v>
      </c>
      <c r="M645" s="59">
        <f t="shared" si="109"/>
        <v>18</v>
      </c>
      <c r="N645" s="59">
        <f t="shared" si="110"/>
        <v>43</v>
      </c>
      <c r="O645" s="59">
        <f t="shared" si="111"/>
        <v>68</v>
      </c>
      <c r="P645" s="15"/>
      <c r="Q645" s="15"/>
      <c r="R645" s="167"/>
      <c r="S645" s="15"/>
      <c r="T645" s="15"/>
      <c r="U645" s="4">
        <f t="shared" si="116"/>
        <v>1839</v>
      </c>
    </row>
    <row r="646" spans="1:191" ht="17.25" hidden="1" customHeight="1">
      <c r="A646" s="52"/>
      <c r="B646" s="53"/>
      <c r="C646" s="56"/>
      <c r="D646" s="57"/>
      <c r="E646" s="9" t="s">
        <v>521</v>
      </c>
      <c r="F646" s="10">
        <v>4267</v>
      </c>
      <c r="G646" s="10"/>
      <c r="H646" s="10"/>
      <c r="I646" s="34">
        <v>49.8</v>
      </c>
      <c r="J646" s="34">
        <v>119</v>
      </c>
      <c r="K646" s="34">
        <v>188.2</v>
      </c>
      <c r="L646" s="40">
        <v>276.8</v>
      </c>
      <c r="M646" s="59">
        <f t="shared" si="109"/>
        <v>18</v>
      </c>
      <c r="N646" s="59">
        <f t="shared" si="110"/>
        <v>43</v>
      </c>
      <c r="O646" s="59">
        <f t="shared" si="111"/>
        <v>68</v>
      </c>
      <c r="P646" s="15"/>
      <c r="Q646" s="15"/>
      <c r="R646" s="167"/>
      <c r="S646" s="15"/>
      <c r="T646" s="15"/>
      <c r="U646" s="4">
        <f t="shared" si="116"/>
        <v>276.8</v>
      </c>
    </row>
    <row r="647" spans="1:191" hidden="1">
      <c r="A647" s="52"/>
      <c r="B647" s="53"/>
      <c r="C647" s="56"/>
      <c r="D647" s="57"/>
      <c r="E647" s="9" t="s">
        <v>553</v>
      </c>
      <c r="F647" s="10">
        <v>4823</v>
      </c>
      <c r="G647" s="10"/>
      <c r="H647" s="10"/>
      <c r="I647" s="34">
        <v>4.5</v>
      </c>
      <c r="J647" s="34">
        <v>10.8</v>
      </c>
      <c r="K647" s="34">
        <v>17</v>
      </c>
      <c r="L647" s="40">
        <v>25</v>
      </c>
      <c r="M647" s="59">
        <f t="shared" si="109"/>
        <v>18</v>
      </c>
      <c r="N647" s="59">
        <f t="shared" si="110"/>
        <v>43.2</v>
      </c>
      <c r="O647" s="59">
        <f t="shared" si="111"/>
        <v>68</v>
      </c>
      <c r="P647" s="15"/>
      <c r="Q647" s="15"/>
      <c r="R647" s="167"/>
      <c r="S647" s="15"/>
      <c r="T647" s="15"/>
      <c r="U647" s="4">
        <f t="shared" si="116"/>
        <v>25</v>
      </c>
    </row>
    <row r="648" spans="1:191" hidden="1">
      <c r="A648" s="52"/>
      <c r="B648" s="53"/>
      <c r="C648" s="56"/>
      <c r="D648" s="57"/>
      <c r="E648" s="9" t="s">
        <v>554</v>
      </c>
      <c r="F648" s="10">
        <v>4861</v>
      </c>
      <c r="G648" s="10"/>
      <c r="H648" s="10"/>
      <c r="I648" s="34">
        <v>76858.8</v>
      </c>
      <c r="J648" s="34">
        <v>193692.2</v>
      </c>
      <c r="K648" s="34">
        <v>304399</v>
      </c>
      <c r="L648" s="40">
        <v>452819.69999999995</v>
      </c>
      <c r="M648" s="59">
        <f t="shared" si="109"/>
        <v>17</v>
      </c>
      <c r="N648" s="59">
        <f t="shared" si="110"/>
        <v>42.8</v>
      </c>
      <c r="O648" s="59">
        <f t="shared" si="111"/>
        <v>67.2</v>
      </c>
      <c r="P648" s="15"/>
      <c r="Q648" s="15"/>
      <c r="R648" s="167"/>
      <c r="S648" s="15"/>
      <c r="T648" s="15"/>
      <c r="U648" s="4">
        <f t="shared" si="116"/>
        <v>452819.69999999995</v>
      </c>
    </row>
    <row r="649" spans="1:191" hidden="1">
      <c r="A649" s="52"/>
      <c r="B649" s="53"/>
      <c r="C649" s="56"/>
      <c r="D649" s="57"/>
      <c r="E649" s="9" t="s">
        <v>560</v>
      </c>
      <c r="F649" s="10">
        <v>5122</v>
      </c>
      <c r="G649" s="10"/>
      <c r="H649" s="10"/>
      <c r="I649" s="34"/>
      <c r="J649" s="34"/>
      <c r="K649" s="34">
        <v>680</v>
      </c>
      <c r="L649" s="40">
        <v>1000</v>
      </c>
      <c r="M649" s="59">
        <f t="shared" si="109"/>
        <v>0</v>
      </c>
      <c r="N649" s="59">
        <f t="shared" si="110"/>
        <v>0</v>
      </c>
      <c r="O649" s="59">
        <f t="shared" si="111"/>
        <v>68</v>
      </c>
      <c r="P649" s="15"/>
      <c r="Q649" s="15"/>
      <c r="R649" s="167"/>
      <c r="S649" s="15"/>
      <c r="T649" s="15"/>
      <c r="U649" s="4">
        <f t="shared" si="116"/>
        <v>1000</v>
      </c>
    </row>
    <row r="650" spans="1:191">
      <c r="A650" s="195"/>
      <c r="B650" s="196"/>
      <c r="C650" s="200"/>
      <c r="D650" s="201"/>
      <c r="E650" s="80" t="s">
        <v>87</v>
      </c>
      <c r="F650" s="123" t="s">
        <v>398</v>
      </c>
      <c r="G650" s="123"/>
      <c r="H650" s="10" t="s">
        <v>394</v>
      </c>
      <c r="I650" s="206">
        <f>SUM(I651:I668)</f>
        <v>27837.599999999999</v>
      </c>
      <c r="J650" s="206">
        <f>SUM(J651:J668)</f>
        <v>80169.700000000012</v>
      </c>
      <c r="K650" s="206">
        <f>SUM(K651:K668)</f>
        <v>118084.90000000001</v>
      </c>
      <c r="L650" s="207">
        <f>SUM(L651:L668)</f>
        <v>158494.29999999999</v>
      </c>
      <c r="M650" s="59">
        <f t="shared" si="109"/>
        <v>17.600000000000001</v>
      </c>
      <c r="N650" s="59">
        <f t="shared" si="110"/>
        <v>50.6</v>
      </c>
      <c r="O650" s="59">
        <f t="shared" si="111"/>
        <v>74.5</v>
      </c>
      <c r="P650" s="15"/>
      <c r="Q650" s="15"/>
      <c r="R650" s="167"/>
      <c r="S650" s="15"/>
      <c r="T650" s="15"/>
      <c r="U650" s="4">
        <f t="shared" si="116"/>
        <v>158494.29999999999</v>
      </c>
      <c r="W650" s="43" t="s">
        <v>394</v>
      </c>
      <c r="Z650" s="43">
        <v>1</v>
      </c>
      <c r="AA650" s="209"/>
      <c r="AB650" s="209"/>
      <c r="AC650" s="209"/>
      <c r="AD650" s="209"/>
      <c r="AE650" s="209"/>
      <c r="AF650" s="209"/>
      <c r="AG650" s="209"/>
      <c r="AH650" s="209"/>
      <c r="AI650" s="209"/>
      <c r="AJ650" s="209"/>
      <c r="AK650" s="209"/>
      <c r="AL650" s="209"/>
      <c r="AM650" s="209"/>
      <c r="AN650" s="209"/>
      <c r="AO650" s="209"/>
      <c r="AP650" s="209"/>
      <c r="AQ650" s="209"/>
      <c r="AR650" s="209"/>
      <c r="AS650" s="209"/>
      <c r="AT650" s="209"/>
      <c r="AU650" s="209"/>
      <c r="AV650" s="209"/>
      <c r="AW650" s="209"/>
      <c r="AX650" s="209"/>
      <c r="AY650" s="209"/>
      <c r="AZ650" s="209"/>
      <c r="BA650" s="209"/>
      <c r="BB650" s="209"/>
      <c r="BC650" s="209"/>
      <c r="BD650" s="209"/>
      <c r="BE650" s="209"/>
      <c r="BF650" s="209"/>
      <c r="BG650" s="209"/>
      <c r="BH650" s="209"/>
      <c r="BI650" s="209"/>
      <c r="BJ650" s="209"/>
      <c r="BK650" s="209"/>
      <c r="BL650" s="209"/>
      <c r="BM650" s="209"/>
      <c r="BN650" s="209"/>
      <c r="BO650" s="209"/>
      <c r="BP650" s="209"/>
      <c r="BQ650" s="209"/>
      <c r="BR650" s="209"/>
      <c r="BS650" s="209"/>
      <c r="BT650" s="209"/>
      <c r="BU650" s="209"/>
      <c r="BV650" s="209"/>
      <c r="BW650" s="209"/>
      <c r="BX650" s="209"/>
      <c r="BY650" s="209"/>
      <c r="BZ650" s="209"/>
      <c r="CA650" s="209"/>
      <c r="CB650" s="209"/>
      <c r="CC650" s="209"/>
      <c r="CD650" s="209"/>
      <c r="CE650" s="209"/>
      <c r="CF650" s="209"/>
      <c r="CG650" s="209"/>
      <c r="CH650" s="209"/>
      <c r="CI650" s="209"/>
      <c r="CJ650" s="209"/>
      <c r="CK650" s="209"/>
      <c r="CL650" s="209"/>
      <c r="CM650" s="209"/>
      <c r="CN650" s="209"/>
      <c r="CO650" s="209"/>
      <c r="CP650" s="209"/>
      <c r="CQ650" s="209"/>
      <c r="CR650" s="209"/>
      <c r="CS650" s="209"/>
      <c r="CT650" s="209"/>
      <c r="CU650" s="209"/>
      <c r="CV650" s="209"/>
      <c r="CW650" s="209"/>
      <c r="CX650" s="209"/>
      <c r="CY650" s="209"/>
      <c r="CZ650" s="209"/>
      <c r="DA650" s="209"/>
      <c r="DB650" s="209"/>
      <c r="DC650" s="209"/>
      <c r="DD650" s="209"/>
      <c r="DE650" s="209"/>
      <c r="DF650" s="209"/>
      <c r="DG650" s="209"/>
      <c r="DH650" s="209"/>
      <c r="DI650" s="209"/>
      <c r="DJ650" s="209"/>
      <c r="DK650" s="209"/>
      <c r="DL650" s="209"/>
      <c r="DM650" s="209"/>
      <c r="DN650" s="209"/>
      <c r="DO650" s="209"/>
      <c r="DP650" s="209"/>
      <c r="DQ650" s="209"/>
      <c r="DR650" s="209"/>
      <c r="DS650" s="209"/>
      <c r="DT650" s="209"/>
      <c r="DU650" s="209"/>
      <c r="DV650" s="209"/>
      <c r="DW650" s="209"/>
      <c r="DX650" s="209"/>
      <c r="DY650" s="209"/>
      <c r="DZ650" s="209"/>
      <c r="EA650" s="209"/>
      <c r="EB650" s="209"/>
      <c r="EC650" s="209"/>
      <c r="ED650" s="209"/>
      <c r="EE650" s="209"/>
      <c r="EF650" s="209"/>
      <c r="EG650" s="209"/>
      <c r="EH650" s="209"/>
      <c r="EI650" s="209"/>
      <c r="EJ650" s="209"/>
      <c r="EK650" s="209"/>
      <c r="EL650" s="209"/>
      <c r="EM650" s="209"/>
      <c r="EN650" s="209"/>
      <c r="EO650" s="209"/>
      <c r="EP650" s="209"/>
      <c r="EQ650" s="209"/>
      <c r="ER650" s="209"/>
      <c r="ES650" s="209"/>
      <c r="ET650" s="209"/>
      <c r="EU650" s="209"/>
      <c r="EV650" s="209"/>
      <c r="EW650" s="209"/>
      <c r="EX650" s="209"/>
      <c r="EY650" s="209"/>
      <c r="EZ650" s="209"/>
      <c r="FA650" s="209"/>
      <c r="FB650" s="209"/>
      <c r="FC650" s="209"/>
      <c r="FD650" s="209"/>
      <c r="FE650" s="209"/>
      <c r="FF650" s="209"/>
      <c r="FG650" s="209"/>
      <c r="FH650" s="209"/>
      <c r="FI650" s="209"/>
      <c r="FJ650" s="209"/>
      <c r="FK650" s="209"/>
      <c r="FL650" s="209"/>
      <c r="FM650" s="209"/>
      <c r="FN650" s="209"/>
      <c r="FO650" s="209"/>
      <c r="FP650" s="209"/>
      <c r="FQ650" s="209"/>
      <c r="FR650" s="209"/>
      <c r="FS650" s="209"/>
      <c r="FT650" s="209"/>
      <c r="FU650" s="209"/>
      <c r="FV650" s="209"/>
      <c r="FW650" s="209"/>
      <c r="FX650" s="209"/>
      <c r="FY650" s="209"/>
      <c r="FZ650" s="209"/>
      <c r="GA650" s="209"/>
      <c r="GB650" s="209"/>
      <c r="GC650" s="209"/>
      <c r="GD650" s="209"/>
      <c r="GE650" s="209"/>
      <c r="GF650" s="209"/>
      <c r="GG650" s="209"/>
      <c r="GH650" s="209"/>
      <c r="GI650" s="209"/>
    </row>
    <row r="651" spans="1:191" ht="27" hidden="1" customHeight="1">
      <c r="A651" s="52"/>
      <c r="B651" s="53"/>
      <c r="C651" s="56"/>
      <c r="D651" s="57"/>
      <c r="E651" s="16" t="s">
        <v>431</v>
      </c>
      <c r="F651" s="10">
        <v>4111</v>
      </c>
      <c r="G651" s="10"/>
      <c r="H651" s="10"/>
      <c r="I651" s="34">
        <v>17000</v>
      </c>
      <c r="J651" s="34">
        <v>55545.3</v>
      </c>
      <c r="K651" s="34">
        <v>79350.399999999994</v>
      </c>
      <c r="L651" s="40">
        <v>102146.2</v>
      </c>
      <c r="M651" s="59">
        <f t="shared" ref="M651:M661" si="117">ROUND(I651/L651*100,1)</f>
        <v>16.600000000000001</v>
      </c>
      <c r="N651" s="59">
        <f t="shared" ref="N651:N661" si="118">ROUND(J651/L651*100,1)</f>
        <v>54.4</v>
      </c>
      <c r="O651" s="59">
        <f t="shared" ref="O651:O661" si="119">ROUND(K651/L651*100,1)</f>
        <v>77.7</v>
      </c>
      <c r="P651" s="15"/>
      <c r="Q651" s="15"/>
      <c r="R651" s="167"/>
      <c r="S651" s="15"/>
      <c r="T651" s="15"/>
      <c r="U651" s="4">
        <f t="shared" si="116"/>
        <v>102146.2</v>
      </c>
    </row>
    <row r="652" spans="1:191" ht="27" hidden="1" customHeight="1">
      <c r="A652" s="52"/>
      <c r="B652" s="53"/>
      <c r="C652" s="56"/>
      <c r="D652" s="57"/>
      <c r="E652" s="16" t="s">
        <v>432</v>
      </c>
      <c r="F652" s="10">
        <v>4112</v>
      </c>
      <c r="G652" s="10"/>
      <c r="H652" s="10"/>
      <c r="I652" s="34">
        <v>300</v>
      </c>
      <c r="J652" s="34">
        <v>4000</v>
      </c>
      <c r="K652" s="34">
        <v>7500</v>
      </c>
      <c r="L652" s="40">
        <v>13810.7</v>
      </c>
      <c r="M652" s="59">
        <f t="shared" si="117"/>
        <v>2.2000000000000002</v>
      </c>
      <c r="N652" s="59">
        <f t="shared" si="118"/>
        <v>29</v>
      </c>
      <c r="O652" s="59">
        <f t="shared" si="119"/>
        <v>54.3</v>
      </c>
      <c r="P652" s="15"/>
      <c r="Q652" s="15"/>
      <c r="R652" s="167"/>
      <c r="S652" s="15"/>
      <c r="T652" s="15"/>
      <c r="U652" s="4">
        <f t="shared" si="116"/>
        <v>13810.7</v>
      </c>
    </row>
    <row r="653" spans="1:191" hidden="1">
      <c r="A653" s="52"/>
      <c r="B653" s="53"/>
      <c r="C653" s="56"/>
      <c r="D653" s="57"/>
      <c r="E653" s="9" t="s">
        <v>437</v>
      </c>
      <c r="F653" s="10" t="s">
        <v>469</v>
      </c>
      <c r="G653" s="10"/>
      <c r="H653" s="10"/>
      <c r="I653" s="34">
        <v>780.5</v>
      </c>
      <c r="J653" s="34">
        <v>1346.6</v>
      </c>
      <c r="K653" s="34">
        <v>1591.1</v>
      </c>
      <c r="L653" s="40">
        <v>2000</v>
      </c>
      <c r="M653" s="59">
        <f t="shared" si="117"/>
        <v>39</v>
      </c>
      <c r="N653" s="59">
        <f t="shared" si="118"/>
        <v>67.3</v>
      </c>
      <c r="O653" s="59">
        <f t="shared" si="119"/>
        <v>79.599999999999994</v>
      </c>
      <c r="P653" s="15"/>
      <c r="Q653" s="15"/>
      <c r="R653" s="167"/>
      <c r="S653" s="15"/>
      <c r="T653" s="15"/>
      <c r="U653" s="4">
        <f t="shared" si="116"/>
        <v>2000</v>
      </c>
    </row>
    <row r="654" spans="1:191" hidden="1">
      <c r="A654" s="52"/>
      <c r="B654" s="53"/>
      <c r="C654" s="56"/>
      <c r="D654" s="57"/>
      <c r="E654" s="9" t="s">
        <v>438</v>
      </c>
      <c r="F654" s="10">
        <v>4213</v>
      </c>
      <c r="G654" s="10"/>
      <c r="H654" s="10"/>
      <c r="I654" s="34">
        <v>55.5</v>
      </c>
      <c r="J654" s="34">
        <v>132.6</v>
      </c>
      <c r="K654" s="34">
        <v>209.7</v>
      </c>
      <c r="L654" s="40">
        <v>308.39999999999998</v>
      </c>
      <c r="M654" s="59">
        <f t="shared" si="117"/>
        <v>18</v>
      </c>
      <c r="N654" s="59">
        <f t="shared" si="118"/>
        <v>43</v>
      </c>
      <c r="O654" s="59">
        <f t="shared" si="119"/>
        <v>68</v>
      </c>
      <c r="P654" s="15"/>
      <c r="Q654" s="15"/>
      <c r="R654" s="167"/>
      <c r="S654" s="15"/>
      <c r="T654" s="15"/>
      <c r="U654" s="4">
        <f t="shared" si="116"/>
        <v>308.39999999999998</v>
      </c>
    </row>
    <row r="655" spans="1:191" hidden="1">
      <c r="A655" s="52"/>
      <c r="B655" s="53"/>
      <c r="C655" s="56"/>
      <c r="D655" s="57"/>
      <c r="E655" s="9" t="s">
        <v>439</v>
      </c>
      <c r="F655" s="10">
        <v>4214</v>
      </c>
      <c r="G655" s="10"/>
      <c r="H655" s="10"/>
      <c r="I655" s="34">
        <v>600</v>
      </c>
      <c r="J655" s="34">
        <v>1232.5999999999999</v>
      </c>
      <c r="K655" s="34">
        <v>1991.1</v>
      </c>
      <c r="L655" s="40">
        <v>2664</v>
      </c>
      <c r="M655" s="59">
        <f t="shared" si="117"/>
        <v>22.5</v>
      </c>
      <c r="N655" s="59">
        <f t="shared" si="118"/>
        <v>46.3</v>
      </c>
      <c r="O655" s="59">
        <f t="shared" si="119"/>
        <v>74.7</v>
      </c>
      <c r="P655" s="15"/>
      <c r="Q655" s="15"/>
      <c r="R655" s="167"/>
      <c r="S655" s="15"/>
      <c r="T655" s="15"/>
      <c r="U655" s="4">
        <f t="shared" si="116"/>
        <v>2664</v>
      </c>
    </row>
    <row r="656" spans="1:191" hidden="1">
      <c r="A656" s="52"/>
      <c r="B656" s="53"/>
      <c r="C656" s="56"/>
      <c r="D656" s="57"/>
      <c r="E656" s="9" t="s">
        <v>440</v>
      </c>
      <c r="F656" s="10" t="s">
        <v>415</v>
      </c>
      <c r="G656" s="10"/>
      <c r="H656" s="10"/>
      <c r="I656" s="34">
        <v>180</v>
      </c>
      <c r="J656" s="34">
        <v>180</v>
      </c>
      <c r="K656" s="34">
        <v>180</v>
      </c>
      <c r="L656" s="40">
        <v>180</v>
      </c>
      <c r="M656" s="59">
        <f t="shared" si="117"/>
        <v>100</v>
      </c>
      <c r="N656" s="59">
        <f t="shared" si="118"/>
        <v>100</v>
      </c>
      <c r="O656" s="59">
        <f t="shared" si="119"/>
        <v>100</v>
      </c>
      <c r="P656" s="15"/>
      <c r="Q656" s="15"/>
      <c r="R656" s="167"/>
      <c r="S656" s="15"/>
      <c r="T656" s="15"/>
      <c r="U656" s="4"/>
    </row>
    <row r="657" spans="1:191" hidden="1">
      <c r="A657" s="52"/>
      <c r="B657" s="53"/>
      <c r="C657" s="56"/>
      <c r="D657" s="57"/>
      <c r="E657" s="16" t="s">
        <v>443</v>
      </c>
      <c r="F657" s="10">
        <v>4221</v>
      </c>
      <c r="G657" s="10"/>
      <c r="H657" s="10"/>
      <c r="I657" s="34">
        <v>216</v>
      </c>
      <c r="J657" s="34">
        <v>516</v>
      </c>
      <c r="K657" s="34">
        <v>816</v>
      </c>
      <c r="L657" s="40">
        <v>1200</v>
      </c>
      <c r="M657" s="59">
        <f t="shared" si="117"/>
        <v>18</v>
      </c>
      <c r="N657" s="59">
        <f t="shared" si="118"/>
        <v>43</v>
      </c>
      <c r="O657" s="59">
        <f t="shared" si="119"/>
        <v>68</v>
      </c>
      <c r="P657" s="15"/>
      <c r="Q657" s="15"/>
      <c r="R657" s="167"/>
      <c r="S657" s="15"/>
      <c r="T657" s="15"/>
      <c r="U657" s="4">
        <f>SUM(L657-T657)</f>
        <v>1200</v>
      </c>
    </row>
    <row r="658" spans="1:191" hidden="1">
      <c r="A658" s="52"/>
      <c r="B658" s="53"/>
      <c r="C658" s="56"/>
      <c r="D658" s="57"/>
      <c r="E658" s="9" t="s">
        <v>457</v>
      </c>
      <c r="F658" s="10" t="s">
        <v>404</v>
      </c>
      <c r="G658" s="10"/>
      <c r="H658" s="10"/>
      <c r="I658" s="34">
        <v>50</v>
      </c>
      <c r="J658" s="34">
        <v>105</v>
      </c>
      <c r="K658" s="34">
        <v>105</v>
      </c>
      <c r="L658" s="40">
        <v>105</v>
      </c>
      <c r="M658" s="59">
        <f t="shared" si="117"/>
        <v>47.6</v>
      </c>
      <c r="N658" s="59">
        <f t="shared" si="118"/>
        <v>100</v>
      </c>
      <c r="O658" s="59">
        <f t="shared" si="119"/>
        <v>100</v>
      </c>
      <c r="P658" s="15"/>
      <c r="Q658" s="15"/>
      <c r="R658" s="167"/>
      <c r="S658" s="15"/>
      <c r="T658" s="15"/>
      <c r="U658" s="4"/>
    </row>
    <row r="659" spans="1:191" hidden="1">
      <c r="A659" s="52"/>
      <c r="B659" s="53"/>
      <c r="C659" s="56"/>
      <c r="D659" s="57"/>
      <c r="E659" s="9" t="s">
        <v>512</v>
      </c>
      <c r="F659" s="10">
        <v>4237</v>
      </c>
      <c r="G659" s="10"/>
      <c r="H659" s="10"/>
      <c r="I659" s="34">
        <v>150</v>
      </c>
      <c r="J659" s="34">
        <v>301</v>
      </c>
      <c r="K659" s="34">
        <v>476</v>
      </c>
      <c r="L659" s="40">
        <v>700</v>
      </c>
      <c r="M659" s="59">
        <f t="shared" si="117"/>
        <v>21.4</v>
      </c>
      <c r="N659" s="59">
        <f t="shared" si="118"/>
        <v>43</v>
      </c>
      <c r="O659" s="59">
        <f t="shared" si="119"/>
        <v>68</v>
      </c>
      <c r="P659" s="15"/>
      <c r="Q659" s="15"/>
      <c r="R659" s="167"/>
      <c r="S659" s="15"/>
      <c r="T659" s="15"/>
      <c r="U659" s="4">
        <f>SUM(L659-T659)</f>
        <v>700</v>
      </c>
    </row>
    <row r="660" spans="1:191" hidden="1">
      <c r="A660" s="52"/>
      <c r="B660" s="53"/>
      <c r="C660" s="56"/>
      <c r="D660" s="57"/>
      <c r="E660" s="9" t="s">
        <v>515</v>
      </c>
      <c r="F660" s="10" t="s">
        <v>408</v>
      </c>
      <c r="G660" s="10"/>
      <c r="H660" s="10"/>
      <c r="I660" s="34">
        <v>500</v>
      </c>
      <c r="J660" s="34">
        <v>500</v>
      </c>
      <c r="K660" s="34">
        <v>500</v>
      </c>
      <c r="L660" s="40">
        <v>500</v>
      </c>
      <c r="M660" s="59">
        <f t="shared" ref="M660" si="120">ROUND(I660/L660*100,1)</f>
        <v>100</v>
      </c>
      <c r="N660" s="59">
        <f t="shared" ref="N660" si="121">ROUND(J660/L660*100,1)</f>
        <v>100</v>
      </c>
      <c r="O660" s="59">
        <f t="shared" ref="O660" si="122">ROUND(K660/L660*100,1)</f>
        <v>100</v>
      </c>
      <c r="P660" s="15"/>
      <c r="Q660" s="15"/>
      <c r="R660" s="167"/>
      <c r="S660" s="15"/>
      <c r="T660" s="15"/>
      <c r="U660" s="4"/>
    </row>
    <row r="661" spans="1:191" ht="27" hidden="1" customHeight="1">
      <c r="A661" s="52"/>
      <c r="B661" s="53"/>
      <c r="C661" s="56"/>
      <c r="D661" s="57"/>
      <c r="E661" s="9" t="s">
        <v>516</v>
      </c>
      <c r="F661" s="10">
        <v>4252</v>
      </c>
      <c r="G661" s="10"/>
      <c r="H661" s="10"/>
      <c r="I661" s="34">
        <v>200</v>
      </c>
      <c r="J661" s="34">
        <v>400</v>
      </c>
      <c r="K661" s="34">
        <v>500</v>
      </c>
      <c r="L661" s="40">
        <v>600</v>
      </c>
      <c r="M661" s="59">
        <f t="shared" si="117"/>
        <v>33.299999999999997</v>
      </c>
      <c r="N661" s="59">
        <f t="shared" si="118"/>
        <v>66.7</v>
      </c>
      <c r="O661" s="59">
        <f t="shared" si="119"/>
        <v>83.3</v>
      </c>
      <c r="P661" s="15"/>
      <c r="Q661" s="15"/>
      <c r="R661" s="167"/>
      <c r="S661" s="15"/>
      <c r="T661" s="15"/>
      <c r="U661" s="4">
        <f>SUM(L661-T661)</f>
        <v>600</v>
      </c>
    </row>
    <row r="662" spans="1:191" ht="17.25" hidden="1" customHeight="1">
      <c r="A662" s="52"/>
      <c r="B662" s="53"/>
      <c r="C662" s="56"/>
      <c r="D662" s="57"/>
      <c r="E662" s="9" t="s">
        <v>517</v>
      </c>
      <c r="F662" s="10">
        <v>4261</v>
      </c>
      <c r="G662" s="10"/>
      <c r="H662" s="10"/>
      <c r="I662" s="34">
        <v>150</v>
      </c>
      <c r="J662" s="34">
        <v>200</v>
      </c>
      <c r="K662" s="34">
        <v>300</v>
      </c>
      <c r="L662" s="40">
        <v>340</v>
      </c>
      <c r="M662" s="59">
        <f>ROUND(I662/L662*100,1)</f>
        <v>44.1</v>
      </c>
      <c r="N662" s="59">
        <f>ROUND(J662/L662*100,1)</f>
        <v>58.8</v>
      </c>
      <c r="O662" s="59">
        <f>ROUND(K662/L662*100,1)</f>
        <v>88.2</v>
      </c>
      <c r="P662" s="15"/>
      <c r="Q662" s="15"/>
      <c r="R662" s="167"/>
      <c r="S662" s="15"/>
      <c r="T662" s="15"/>
      <c r="U662" s="4">
        <f>SUM(L662-T662)</f>
        <v>340</v>
      </c>
    </row>
    <row r="663" spans="1:191" hidden="1">
      <c r="A663" s="52"/>
      <c r="B663" s="53"/>
      <c r="C663" s="56"/>
      <c r="D663" s="57"/>
      <c r="E663" s="9" t="s">
        <v>519</v>
      </c>
      <c r="F663" s="10">
        <v>4264</v>
      </c>
      <c r="G663" s="10"/>
      <c r="H663" s="10"/>
      <c r="I663" s="34">
        <v>1200</v>
      </c>
      <c r="J663" s="34">
        <v>2000</v>
      </c>
      <c r="K663" s="34">
        <v>2500</v>
      </c>
      <c r="L663" s="40">
        <v>3020</v>
      </c>
      <c r="M663" s="59">
        <f>ROUND(I663/L663*100,1)</f>
        <v>39.700000000000003</v>
      </c>
      <c r="N663" s="59">
        <f>ROUND(J663/L663*100,1)</f>
        <v>66.2</v>
      </c>
      <c r="O663" s="59">
        <f>ROUND(K663/L663*100,1)</f>
        <v>82.8</v>
      </c>
      <c r="P663" s="15"/>
      <c r="Q663" s="15"/>
      <c r="R663" s="167"/>
      <c r="S663" s="15"/>
      <c r="T663" s="15"/>
      <c r="U663" s="4">
        <f>SUM(L663-T663)</f>
        <v>3020</v>
      </c>
    </row>
    <row r="664" spans="1:191" hidden="1">
      <c r="A664" s="52"/>
      <c r="B664" s="53"/>
      <c r="C664" s="56"/>
      <c r="D664" s="57"/>
      <c r="E664" s="9" t="s">
        <v>521</v>
      </c>
      <c r="F664" s="10" t="s">
        <v>277</v>
      </c>
      <c r="G664" s="10"/>
      <c r="H664" s="10"/>
      <c r="I664" s="34">
        <v>64.8</v>
      </c>
      <c r="J664" s="34">
        <v>154.80000000000001</v>
      </c>
      <c r="K664" s="34">
        <v>244.8</v>
      </c>
      <c r="L664" s="40">
        <v>360</v>
      </c>
      <c r="M664" s="59">
        <f>ROUND(I664/L664*100,1)</f>
        <v>18</v>
      </c>
      <c r="N664" s="59">
        <f>ROUND(J664/L664*100,1)</f>
        <v>43</v>
      </c>
      <c r="O664" s="59">
        <f>ROUND(K664/L664*100,1)</f>
        <v>68</v>
      </c>
      <c r="P664" s="15"/>
      <c r="Q664" s="15"/>
      <c r="R664" s="167"/>
      <c r="S664" s="15"/>
      <c r="T664" s="15"/>
      <c r="U664" s="4"/>
    </row>
    <row r="665" spans="1:191" hidden="1">
      <c r="A665" s="52"/>
      <c r="B665" s="53"/>
      <c r="C665" s="56"/>
      <c r="D665" s="57"/>
      <c r="E665" s="9" t="s">
        <v>548</v>
      </c>
      <c r="F665" s="10" t="s">
        <v>180</v>
      </c>
      <c r="G665" s="10"/>
      <c r="H665" s="10"/>
      <c r="I665" s="34">
        <v>500</v>
      </c>
      <c r="J665" s="34">
        <v>1250</v>
      </c>
      <c r="K665" s="34">
        <v>2000</v>
      </c>
      <c r="L665" s="40">
        <v>3000</v>
      </c>
      <c r="M665" s="59">
        <f>ROUND(I665/L665*100,1)</f>
        <v>16.7</v>
      </c>
      <c r="N665" s="59">
        <f>ROUND(J665/L665*100,1)</f>
        <v>41.7</v>
      </c>
      <c r="O665" s="59">
        <f>ROUND(K665/L665*100,1)</f>
        <v>66.7</v>
      </c>
      <c r="P665" s="15"/>
      <c r="Q665" s="15"/>
      <c r="R665" s="167"/>
      <c r="S665" s="15"/>
      <c r="T665" s="15"/>
      <c r="U665" s="4"/>
    </row>
    <row r="666" spans="1:191" hidden="1">
      <c r="A666" s="52"/>
      <c r="B666" s="53"/>
      <c r="C666" s="56"/>
      <c r="D666" s="57"/>
      <c r="E666" s="9" t="s">
        <v>554</v>
      </c>
      <c r="F666" s="10">
        <v>4861</v>
      </c>
      <c r="G666" s="10"/>
      <c r="H666" s="10"/>
      <c r="I666" s="34">
        <v>5790.8</v>
      </c>
      <c r="J666" s="34">
        <v>12055.8</v>
      </c>
      <c r="K666" s="34">
        <v>19320.8</v>
      </c>
      <c r="L666" s="40">
        <v>27060</v>
      </c>
      <c r="M666" s="59">
        <f>ROUND(I666/L666*100,1)</f>
        <v>21.4</v>
      </c>
      <c r="N666" s="59">
        <f>ROUND(J666/L666*100,1)</f>
        <v>44.6</v>
      </c>
      <c r="O666" s="59">
        <f>ROUND(K666/L666*100,1)</f>
        <v>71.400000000000006</v>
      </c>
      <c r="P666" s="15"/>
      <c r="Q666" s="15"/>
      <c r="R666" s="167"/>
      <c r="S666" s="15"/>
      <c r="T666" s="15"/>
      <c r="U666" s="4">
        <f>SUM(L666-T666)</f>
        <v>27060</v>
      </c>
    </row>
    <row r="667" spans="1:191" hidden="1">
      <c r="A667" s="52"/>
      <c r="B667" s="53"/>
      <c r="C667" s="56"/>
      <c r="D667" s="57"/>
      <c r="E667" s="9" t="s">
        <v>560</v>
      </c>
      <c r="F667" s="10">
        <v>5122</v>
      </c>
      <c r="G667" s="10"/>
      <c r="H667" s="10"/>
      <c r="I667" s="34">
        <v>100</v>
      </c>
      <c r="J667" s="34">
        <v>250</v>
      </c>
      <c r="K667" s="34">
        <v>500</v>
      </c>
      <c r="L667" s="40">
        <v>500</v>
      </c>
      <c r="M667" s="41">
        <f t="shared" ref="M667:M697" si="123">ROUND(I667/L667*100,1)</f>
        <v>20</v>
      </c>
      <c r="N667" s="41">
        <f t="shared" ref="N667:N697" si="124">ROUND(J667/L667*100,1)</f>
        <v>50</v>
      </c>
      <c r="O667" s="41">
        <f t="shared" ref="O667:O697" si="125">ROUND(K667/L667*100,1)</f>
        <v>100</v>
      </c>
      <c r="P667" s="15"/>
      <c r="Q667" s="15"/>
      <c r="R667" s="167"/>
      <c r="S667" s="15"/>
      <c r="T667" s="15"/>
      <c r="U667" s="4">
        <f>SUM(L667-T667)</f>
        <v>500</v>
      </c>
    </row>
    <row r="668" spans="1:191" hidden="1">
      <c r="A668" s="52"/>
      <c r="B668" s="53"/>
      <c r="C668" s="56"/>
      <c r="D668" s="57"/>
      <c r="E668" s="9" t="s">
        <v>55</v>
      </c>
      <c r="F668" s="10" t="s">
        <v>54</v>
      </c>
      <c r="G668" s="10"/>
      <c r="H668" s="10"/>
      <c r="I668" s="34"/>
      <c r="J668" s="34"/>
      <c r="K668" s="34"/>
      <c r="L668" s="40"/>
      <c r="M668" s="41" t="e">
        <f t="shared" si="123"/>
        <v>#DIV/0!</v>
      </c>
      <c r="N668" s="41" t="e">
        <f t="shared" si="124"/>
        <v>#DIV/0!</v>
      </c>
      <c r="O668" s="41" t="e">
        <f t="shared" si="125"/>
        <v>#DIV/0!</v>
      </c>
      <c r="P668" s="15"/>
      <c r="Q668" s="15"/>
      <c r="R668" s="167"/>
      <c r="S668" s="15"/>
      <c r="T668" s="15"/>
      <c r="U668" s="4"/>
    </row>
    <row r="669" spans="1:191">
      <c r="A669" s="195"/>
      <c r="B669" s="196"/>
      <c r="C669" s="200"/>
      <c r="D669" s="201" t="s">
        <v>284</v>
      </c>
      <c r="E669" s="199" t="s">
        <v>581</v>
      </c>
      <c r="F669" s="13"/>
      <c r="G669" s="13"/>
      <c r="H669" s="10" t="s">
        <v>394</v>
      </c>
      <c r="I669" s="204">
        <f t="shared" ref="I669:K670" si="126">SUM(I670)</f>
        <v>12500</v>
      </c>
      <c r="J669" s="204">
        <f t="shared" si="126"/>
        <v>25000</v>
      </c>
      <c r="K669" s="204">
        <f t="shared" si="126"/>
        <v>37500</v>
      </c>
      <c r="L669" s="205">
        <f>SUM(L670)</f>
        <v>50000</v>
      </c>
      <c r="M669" s="41">
        <f t="shared" si="123"/>
        <v>25</v>
      </c>
      <c r="N669" s="41">
        <f t="shared" si="124"/>
        <v>50</v>
      </c>
      <c r="O669" s="41">
        <f t="shared" si="125"/>
        <v>75</v>
      </c>
      <c r="P669" s="15"/>
      <c r="Q669" s="15"/>
      <c r="R669" s="167"/>
      <c r="S669" s="15"/>
      <c r="T669" s="15"/>
      <c r="U669" s="4">
        <f t="shared" ref="U669:U679" si="127">SUM(L669-T669)</f>
        <v>50000</v>
      </c>
      <c r="AA669" s="209"/>
      <c r="AB669" s="209"/>
      <c r="AC669" s="209"/>
      <c r="AD669" s="209"/>
      <c r="AE669" s="209"/>
      <c r="AF669" s="209"/>
      <c r="AG669" s="209"/>
      <c r="AH669" s="209"/>
      <c r="AI669" s="209"/>
      <c r="AJ669" s="209"/>
      <c r="AK669" s="209"/>
      <c r="AL669" s="209"/>
      <c r="AM669" s="209"/>
      <c r="AN669" s="209"/>
      <c r="AO669" s="209"/>
      <c r="AP669" s="209"/>
      <c r="AQ669" s="209"/>
      <c r="AR669" s="209"/>
      <c r="AS669" s="209"/>
      <c r="AT669" s="209"/>
      <c r="AU669" s="209"/>
      <c r="AV669" s="209"/>
      <c r="AW669" s="209"/>
      <c r="AX669" s="209"/>
      <c r="AY669" s="209"/>
      <c r="AZ669" s="209"/>
      <c r="BA669" s="209"/>
      <c r="BB669" s="209"/>
      <c r="BC669" s="209"/>
      <c r="BD669" s="209"/>
      <c r="BE669" s="209"/>
      <c r="BF669" s="209"/>
      <c r="BG669" s="209"/>
      <c r="BH669" s="209"/>
      <c r="BI669" s="209"/>
      <c r="BJ669" s="209"/>
      <c r="BK669" s="209"/>
      <c r="BL669" s="209"/>
      <c r="BM669" s="209"/>
      <c r="BN669" s="209"/>
      <c r="BO669" s="209"/>
      <c r="BP669" s="209"/>
      <c r="BQ669" s="209"/>
      <c r="BR669" s="209"/>
      <c r="BS669" s="209"/>
      <c r="BT669" s="209"/>
      <c r="BU669" s="209"/>
      <c r="BV669" s="209"/>
      <c r="BW669" s="209"/>
      <c r="BX669" s="209"/>
      <c r="BY669" s="209"/>
      <c r="BZ669" s="209"/>
      <c r="CA669" s="209"/>
      <c r="CB669" s="209"/>
      <c r="CC669" s="209"/>
      <c r="CD669" s="209"/>
      <c r="CE669" s="209"/>
      <c r="CF669" s="209"/>
      <c r="CG669" s="209"/>
      <c r="CH669" s="209"/>
      <c r="CI669" s="209"/>
      <c r="CJ669" s="209"/>
      <c r="CK669" s="209"/>
      <c r="CL669" s="209"/>
      <c r="CM669" s="209"/>
      <c r="CN669" s="209"/>
      <c r="CO669" s="209"/>
      <c r="CP669" s="209"/>
      <c r="CQ669" s="209"/>
      <c r="CR669" s="209"/>
      <c r="CS669" s="209"/>
      <c r="CT669" s="209"/>
      <c r="CU669" s="209"/>
      <c r="CV669" s="209"/>
      <c r="CW669" s="209"/>
      <c r="CX669" s="209"/>
      <c r="CY669" s="209"/>
      <c r="CZ669" s="209"/>
      <c r="DA669" s="209"/>
      <c r="DB669" s="209"/>
      <c r="DC669" s="209"/>
      <c r="DD669" s="209"/>
      <c r="DE669" s="209"/>
      <c r="DF669" s="209"/>
      <c r="DG669" s="209"/>
      <c r="DH669" s="209"/>
      <c r="DI669" s="209"/>
      <c r="DJ669" s="209"/>
      <c r="DK669" s="209"/>
      <c r="DL669" s="209"/>
      <c r="DM669" s="209"/>
      <c r="DN669" s="209"/>
      <c r="DO669" s="209"/>
      <c r="DP669" s="209"/>
      <c r="DQ669" s="209"/>
      <c r="DR669" s="209"/>
      <c r="DS669" s="209"/>
      <c r="DT669" s="209"/>
      <c r="DU669" s="209"/>
      <c r="DV669" s="209"/>
      <c r="DW669" s="209"/>
      <c r="DX669" s="209"/>
      <c r="DY669" s="209"/>
      <c r="DZ669" s="209"/>
      <c r="EA669" s="209"/>
      <c r="EB669" s="209"/>
      <c r="EC669" s="209"/>
      <c r="ED669" s="209"/>
      <c r="EE669" s="209"/>
      <c r="EF669" s="209"/>
      <c r="EG669" s="209"/>
      <c r="EH669" s="209"/>
      <c r="EI669" s="209"/>
      <c r="EJ669" s="209"/>
      <c r="EK669" s="209"/>
      <c r="EL669" s="209"/>
      <c r="EM669" s="209"/>
      <c r="EN669" s="209"/>
      <c r="EO669" s="209"/>
      <c r="EP669" s="209"/>
      <c r="EQ669" s="209"/>
      <c r="ER669" s="209"/>
      <c r="ES669" s="209"/>
      <c r="ET669" s="209"/>
      <c r="EU669" s="209"/>
      <c r="EV669" s="209"/>
      <c r="EW669" s="209"/>
      <c r="EX669" s="209"/>
      <c r="EY669" s="209"/>
      <c r="EZ669" s="209"/>
      <c r="FA669" s="209"/>
      <c r="FB669" s="209"/>
      <c r="FC669" s="209"/>
      <c r="FD669" s="209"/>
      <c r="FE669" s="209"/>
      <c r="FF669" s="209"/>
      <c r="FG669" s="209"/>
      <c r="FH669" s="209"/>
      <c r="FI669" s="209"/>
      <c r="FJ669" s="209"/>
      <c r="FK669" s="209"/>
      <c r="FL669" s="209"/>
      <c r="FM669" s="209"/>
      <c r="FN669" s="209"/>
      <c r="FO669" s="209"/>
      <c r="FP669" s="209"/>
      <c r="FQ669" s="209"/>
      <c r="FR669" s="209"/>
      <c r="FS669" s="209"/>
      <c r="FT669" s="209"/>
      <c r="FU669" s="209"/>
      <c r="FV669" s="209"/>
      <c r="FW669" s="209"/>
      <c r="FX669" s="209"/>
      <c r="FY669" s="209"/>
      <c r="FZ669" s="209"/>
      <c r="GA669" s="209"/>
      <c r="GB669" s="209"/>
      <c r="GC669" s="209"/>
      <c r="GD669" s="209"/>
      <c r="GE669" s="209"/>
      <c r="GF669" s="209"/>
      <c r="GG669" s="209"/>
      <c r="GH669" s="209"/>
      <c r="GI669" s="209"/>
    </row>
    <row r="670" spans="1:191">
      <c r="A670" s="195"/>
      <c r="B670" s="196"/>
      <c r="C670" s="200"/>
      <c r="D670" s="201"/>
      <c r="E670" s="80" t="s">
        <v>88</v>
      </c>
      <c r="F670" s="18" t="s">
        <v>398</v>
      </c>
      <c r="G670" s="18"/>
      <c r="H670" s="10" t="s">
        <v>394</v>
      </c>
      <c r="I670" s="206">
        <f t="shared" si="126"/>
        <v>12500</v>
      </c>
      <c r="J670" s="206">
        <f t="shared" si="126"/>
        <v>25000</v>
      </c>
      <c r="K670" s="206">
        <f t="shared" si="126"/>
        <v>37500</v>
      </c>
      <c r="L670" s="207">
        <f>SUM(L671)</f>
        <v>50000</v>
      </c>
      <c r="M670" s="41">
        <f t="shared" si="123"/>
        <v>25</v>
      </c>
      <c r="N670" s="41">
        <f t="shared" si="124"/>
        <v>50</v>
      </c>
      <c r="O670" s="41">
        <f t="shared" si="125"/>
        <v>75</v>
      </c>
      <c r="P670" s="15"/>
      <c r="Q670" s="15"/>
      <c r="R670" s="167"/>
      <c r="S670" s="15"/>
      <c r="T670" s="15"/>
      <c r="U670" s="4">
        <f t="shared" si="127"/>
        <v>50000</v>
      </c>
      <c r="AA670" s="209"/>
      <c r="AB670" s="209"/>
      <c r="AC670" s="209"/>
      <c r="AD670" s="209"/>
      <c r="AE670" s="209"/>
      <c r="AF670" s="209"/>
      <c r="AG670" s="209"/>
      <c r="AH670" s="209"/>
      <c r="AI670" s="209"/>
      <c r="AJ670" s="209"/>
      <c r="AK670" s="209"/>
      <c r="AL670" s="209"/>
      <c r="AM670" s="209"/>
      <c r="AN670" s="209"/>
      <c r="AO670" s="209"/>
      <c r="AP670" s="209"/>
      <c r="AQ670" s="209"/>
      <c r="AR670" s="209"/>
      <c r="AS670" s="209"/>
      <c r="AT670" s="209"/>
      <c r="AU670" s="209"/>
      <c r="AV670" s="209"/>
      <c r="AW670" s="209"/>
      <c r="AX670" s="209"/>
      <c r="AY670" s="209"/>
      <c r="AZ670" s="209"/>
      <c r="BA670" s="209"/>
      <c r="BB670" s="209"/>
      <c r="BC670" s="209"/>
      <c r="BD670" s="209"/>
      <c r="BE670" s="209"/>
      <c r="BF670" s="209"/>
      <c r="BG670" s="209"/>
      <c r="BH670" s="209"/>
      <c r="BI670" s="209"/>
      <c r="BJ670" s="209"/>
      <c r="BK670" s="209"/>
      <c r="BL670" s="209"/>
      <c r="BM670" s="209"/>
      <c r="BN670" s="209"/>
      <c r="BO670" s="209"/>
      <c r="BP670" s="209"/>
      <c r="BQ670" s="209"/>
      <c r="BR670" s="209"/>
      <c r="BS670" s="209"/>
      <c r="BT670" s="209"/>
      <c r="BU670" s="209"/>
      <c r="BV670" s="209"/>
      <c r="BW670" s="209"/>
      <c r="BX670" s="209"/>
      <c r="BY670" s="209"/>
      <c r="BZ670" s="209"/>
      <c r="CA670" s="209"/>
      <c r="CB670" s="209"/>
      <c r="CC670" s="209"/>
      <c r="CD670" s="209"/>
      <c r="CE670" s="209"/>
      <c r="CF670" s="209"/>
      <c r="CG670" s="209"/>
      <c r="CH670" s="209"/>
      <c r="CI670" s="209"/>
      <c r="CJ670" s="209"/>
      <c r="CK670" s="209"/>
      <c r="CL670" s="209"/>
      <c r="CM670" s="209"/>
      <c r="CN670" s="209"/>
      <c r="CO670" s="209"/>
      <c r="CP670" s="209"/>
      <c r="CQ670" s="209"/>
      <c r="CR670" s="209"/>
      <c r="CS670" s="209"/>
      <c r="CT670" s="209"/>
      <c r="CU670" s="209"/>
      <c r="CV670" s="209"/>
      <c r="CW670" s="209"/>
      <c r="CX670" s="209"/>
      <c r="CY670" s="209"/>
      <c r="CZ670" s="209"/>
      <c r="DA670" s="209"/>
      <c r="DB670" s="209"/>
      <c r="DC670" s="209"/>
      <c r="DD670" s="209"/>
      <c r="DE670" s="209"/>
      <c r="DF670" s="209"/>
      <c r="DG670" s="209"/>
      <c r="DH670" s="209"/>
      <c r="DI670" s="209"/>
      <c r="DJ670" s="209"/>
      <c r="DK670" s="209"/>
      <c r="DL670" s="209"/>
      <c r="DM670" s="209"/>
      <c r="DN670" s="209"/>
      <c r="DO670" s="209"/>
      <c r="DP670" s="209"/>
      <c r="DQ670" s="209"/>
      <c r="DR670" s="209"/>
      <c r="DS670" s="209"/>
      <c r="DT670" s="209"/>
      <c r="DU670" s="209"/>
      <c r="DV670" s="209"/>
      <c r="DW670" s="209"/>
      <c r="DX670" s="209"/>
      <c r="DY670" s="209"/>
      <c r="DZ670" s="209"/>
      <c r="EA670" s="209"/>
      <c r="EB670" s="209"/>
      <c r="EC670" s="209"/>
      <c r="ED670" s="209"/>
      <c r="EE670" s="209"/>
      <c r="EF670" s="209"/>
      <c r="EG670" s="209"/>
      <c r="EH670" s="209"/>
      <c r="EI670" s="209"/>
      <c r="EJ670" s="209"/>
      <c r="EK670" s="209"/>
      <c r="EL670" s="209"/>
      <c r="EM670" s="209"/>
      <c r="EN670" s="209"/>
      <c r="EO670" s="209"/>
      <c r="EP670" s="209"/>
      <c r="EQ670" s="209"/>
      <c r="ER670" s="209"/>
      <c r="ES670" s="209"/>
      <c r="ET670" s="209"/>
      <c r="EU670" s="209"/>
      <c r="EV670" s="209"/>
      <c r="EW670" s="209"/>
      <c r="EX670" s="209"/>
      <c r="EY670" s="209"/>
      <c r="EZ670" s="209"/>
      <c r="FA670" s="209"/>
      <c r="FB670" s="209"/>
      <c r="FC670" s="209"/>
      <c r="FD670" s="209"/>
      <c r="FE670" s="209"/>
      <c r="FF670" s="209"/>
      <c r="FG670" s="209"/>
      <c r="FH670" s="209"/>
      <c r="FI670" s="209"/>
      <c r="FJ670" s="209"/>
      <c r="FK670" s="209"/>
      <c r="FL670" s="209"/>
      <c r="FM670" s="209"/>
      <c r="FN670" s="209"/>
      <c r="FO670" s="209"/>
      <c r="FP670" s="209"/>
      <c r="FQ670" s="209"/>
      <c r="FR670" s="209"/>
      <c r="FS670" s="209"/>
      <c r="FT670" s="209"/>
      <c r="FU670" s="209"/>
      <c r="FV670" s="209"/>
      <c r="FW670" s="209"/>
      <c r="FX670" s="209"/>
      <c r="FY670" s="209"/>
      <c r="FZ670" s="209"/>
      <c r="GA670" s="209"/>
      <c r="GB670" s="209"/>
      <c r="GC670" s="209"/>
      <c r="GD670" s="209"/>
      <c r="GE670" s="209"/>
      <c r="GF670" s="209"/>
      <c r="GG670" s="209"/>
      <c r="GH670" s="209"/>
      <c r="GI670" s="209"/>
    </row>
    <row r="671" spans="1:191" hidden="1">
      <c r="A671" s="52"/>
      <c r="B671" s="53"/>
      <c r="C671" s="56"/>
      <c r="D671" s="57"/>
      <c r="E671" s="9" t="s">
        <v>444</v>
      </c>
      <c r="F671" s="10">
        <v>4222</v>
      </c>
      <c r="G671" s="10"/>
      <c r="H671" s="10"/>
      <c r="I671" s="22">
        <f>ROUND(L671*0.25,0)</f>
        <v>12500</v>
      </c>
      <c r="J671" s="22">
        <f>ROUND(L671*0.5,0)</f>
        <v>25000</v>
      </c>
      <c r="K671" s="22">
        <f>ROUND(L671*0.75,0)</f>
        <v>37500</v>
      </c>
      <c r="L671" s="7">
        <v>50000</v>
      </c>
      <c r="M671" s="41">
        <f t="shared" si="123"/>
        <v>25</v>
      </c>
      <c r="N671" s="41">
        <f t="shared" si="124"/>
        <v>50</v>
      </c>
      <c r="O671" s="41">
        <f t="shared" si="125"/>
        <v>75</v>
      </c>
      <c r="P671" s="15"/>
      <c r="Q671" s="15"/>
      <c r="R671" s="167"/>
      <c r="S671" s="15"/>
      <c r="T671" s="15"/>
      <c r="U671" s="4">
        <f t="shared" si="127"/>
        <v>50000</v>
      </c>
    </row>
    <row r="672" spans="1:191" ht="19.5" customHeight="1">
      <c r="A672" s="192"/>
      <c r="B672" s="193" t="s">
        <v>393</v>
      </c>
      <c r="C672" s="187"/>
      <c r="D672" s="188" t="s">
        <v>291</v>
      </c>
      <c r="E672" s="194" t="s">
        <v>582</v>
      </c>
      <c r="F672" s="89"/>
      <c r="G672" s="89"/>
      <c r="H672" s="10" t="s">
        <v>394</v>
      </c>
      <c r="I672" s="202">
        <f>SUM(I673,I697,I744)</f>
        <v>101453.2</v>
      </c>
      <c r="J672" s="202">
        <f>SUM(J673,J697,J744)</f>
        <v>229815.5</v>
      </c>
      <c r="K672" s="202">
        <f>SUM(K673,K697,K744)</f>
        <v>360106.9</v>
      </c>
      <c r="L672" s="203">
        <f>SUM(L673,L697,L744)</f>
        <v>517448.5</v>
      </c>
      <c r="M672" s="41">
        <f t="shared" si="123"/>
        <v>19.600000000000001</v>
      </c>
      <c r="N672" s="41">
        <f t="shared" si="124"/>
        <v>44.4</v>
      </c>
      <c r="O672" s="41">
        <f t="shared" si="125"/>
        <v>69.599999999999994</v>
      </c>
      <c r="P672" s="120"/>
      <c r="Q672" s="120"/>
      <c r="R672" s="167"/>
      <c r="S672" s="120"/>
      <c r="T672" s="120"/>
      <c r="U672" s="4">
        <f t="shared" si="127"/>
        <v>517448.5</v>
      </c>
      <c r="W672" s="43" t="s">
        <v>394</v>
      </c>
      <c r="AA672" s="209"/>
      <c r="AB672" s="209"/>
      <c r="AC672" s="209"/>
      <c r="AD672" s="209"/>
      <c r="AE672" s="209"/>
      <c r="AF672" s="209"/>
      <c r="AG672" s="209"/>
      <c r="AH672" s="209"/>
      <c r="AI672" s="209"/>
      <c r="AJ672" s="209"/>
      <c r="AK672" s="209"/>
      <c r="AL672" s="209"/>
      <c r="AM672" s="209"/>
      <c r="AN672" s="209"/>
      <c r="AO672" s="209"/>
      <c r="AP672" s="209"/>
      <c r="AQ672" s="209"/>
      <c r="AR672" s="209"/>
      <c r="AS672" s="209"/>
      <c r="AT672" s="209"/>
      <c r="AU672" s="209"/>
      <c r="AV672" s="209"/>
      <c r="AW672" s="209"/>
      <c r="AX672" s="209"/>
      <c r="AY672" s="209"/>
      <c r="AZ672" s="209"/>
      <c r="BA672" s="209"/>
      <c r="BB672" s="209"/>
      <c r="BC672" s="209"/>
      <c r="BD672" s="209"/>
      <c r="BE672" s="209"/>
      <c r="BF672" s="209"/>
      <c r="BG672" s="209"/>
      <c r="BH672" s="209"/>
      <c r="BI672" s="209"/>
      <c r="BJ672" s="209"/>
      <c r="BK672" s="209"/>
      <c r="BL672" s="209"/>
      <c r="BM672" s="209"/>
      <c r="BN672" s="209"/>
      <c r="BO672" s="209"/>
      <c r="BP672" s="209"/>
      <c r="BQ672" s="209"/>
      <c r="BR672" s="209"/>
      <c r="BS672" s="209"/>
      <c r="BT672" s="209"/>
      <c r="BU672" s="209"/>
      <c r="BV672" s="209"/>
      <c r="BW672" s="209"/>
      <c r="BX672" s="209"/>
      <c r="BY672" s="209"/>
      <c r="BZ672" s="209"/>
      <c r="CA672" s="209"/>
      <c r="CB672" s="209"/>
      <c r="CC672" s="209"/>
      <c r="CD672" s="209"/>
      <c r="CE672" s="209"/>
      <c r="CF672" s="209"/>
      <c r="CG672" s="209"/>
      <c r="CH672" s="209"/>
      <c r="CI672" s="209"/>
      <c r="CJ672" s="209"/>
      <c r="CK672" s="209"/>
      <c r="CL672" s="209"/>
      <c r="CM672" s="209"/>
      <c r="CN672" s="209"/>
      <c r="CO672" s="209"/>
      <c r="CP672" s="209"/>
      <c r="CQ672" s="209"/>
      <c r="CR672" s="209"/>
      <c r="CS672" s="209"/>
      <c r="CT672" s="209"/>
      <c r="CU672" s="209"/>
      <c r="CV672" s="209"/>
      <c r="CW672" s="209"/>
      <c r="CX672" s="209"/>
      <c r="CY672" s="209"/>
      <c r="CZ672" s="209"/>
      <c r="DA672" s="209"/>
      <c r="DB672" s="209"/>
      <c r="DC672" s="209"/>
      <c r="DD672" s="209"/>
      <c r="DE672" s="209"/>
      <c r="DF672" s="209"/>
      <c r="DG672" s="209"/>
      <c r="DH672" s="209"/>
      <c r="DI672" s="209"/>
      <c r="DJ672" s="209"/>
      <c r="DK672" s="209"/>
      <c r="DL672" s="209"/>
      <c r="DM672" s="209"/>
      <c r="DN672" s="209"/>
      <c r="DO672" s="209"/>
      <c r="DP672" s="209"/>
      <c r="DQ672" s="209"/>
      <c r="DR672" s="209"/>
      <c r="DS672" s="209"/>
      <c r="DT672" s="209"/>
      <c r="DU672" s="209"/>
      <c r="DV672" s="209"/>
      <c r="DW672" s="209"/>
      <c r="DX672" s="209"/>
      <c r="DY672" s="209"/>
      <c r="DZ672" s="209"/>
      <c r="EA672" s="209"/>
      <c r="EB672" s="209"/>
      <c r="EC672" s="209"/>
      <c r="ED672" s="209"/>
      <c r="EE672" s="209"/>
      <c r="EF672" s="209"/>
      <c r="EG672" s="209"/>
      <c r="EH672" s="209"/>
      <c r="EI672" s="209"/>
      <c r="EJ672" s="209"/>
      <c r="EK672" s="209"/>
      <c r="EL672" s="209"/>
      <c r="EM672" s="209"/>
      <c r="EN672" s="209"/>
      <c r="EO672" s="209"/>
      <c r="EP672" s="209"/>
      <c r="EQ672" s="209"/>
      <c r="ER672" s="209"/>
      <c r="ES672" s="209"/>
      <c r="ET672" s="209"/>
      <c r="EU672" s="209"/>
      <c r="EV672" s="209"/>
      <c r="EW672" s="209"/>
      <c r="EX672" s="209"/>
      <c r="EY672" s="209"/>
      <c r="EZ672" s="209"/>
      <c r="FA672" s="209"/>
      <c r="FB672" s="209"/>
      <c r="FC672" s="209"/>
      <c r="FD672" s="209"/>
      <c r="FE672" s="209"/>
      <c r="FF672" s="209"/>
      <c r="FG672" s="209"/>
      <c r="FH672" s="209"/>
      <c r="FI672" s="209"/>
      <c r="FJ672" s="209"/>
      <c r="FK672" s="209"/>
      <c r="FL672" s="209"/>
      <c r="FM672" s="209"/>
      <c r="FN672" s="209"/>
      <c r="FO672" s="209"/>
      <c r="FP672" s="209"/>
      <c r="FQ672" s="209"/>
      <c r="FR672" s="209"/>
      <c r="FS672" s="209"/>
      <c r="FT672" s="209"/>
      <c r="FU672" s="209"/>
      <c r="FV672" s="209"/>
      <c r="FW672" s="209"/>
      <c r="FX672" s="209"/>
      <c r="FY672" s="209"/>
      <c r="FZ672" s="209"/>
      <c r="GA672" s="209"/>
      <c r="GB672" s="209"/>
      <c r="GC672" s="209"/>
      <c r="GD672" s="209"/>
      <c r="GE672" s="209"/>
      <c r="GF672" s="209"/>
      <c r="GG672" s="209"/>
      <c r="GH672" s="209"/>
      <c r="GI672" s="209"/>
    </row>
    <row r="673" spans="1:191" ht="33">
      <c r="A673" s="195"/>
      <c r="B673" s="196"/>
      <c r="C673" s="197" t="s">
        <v>525</v>
      </c>
      <c r="D673" s="198" t="s">
        <v>292</v>
      </c>
      <c r="E673" s="199" t="s">
        <v>583</v>
      </c>
      <c r="F673" s="2"/>
      <c r="G673" s="2"/>
      <c r="H673" s="10" t="s">
        <v>394</v>
      </c>
      <c r="I673" s="204">
        <f>SUM(I674,I691,I694)</f>
        <v>32364</v>
      </c>
      <c r="J673" s="204">
        <f>SUM(J674,J691,J694)</f>
        <v>72331.3</v>
      </c>
      <c r="K673" s="204">
        <f>SUM(K674,K691,K694)</f>
        <v>114623.5</v>
      </c>
      <c r="L673" s="205">
        <f>SUM(L674,L691,L694)</f>
        <v>164780</v>
      </c>
      <c r="M673" s="59">
        <f t="shared" si="123"/>
        <v>19.600000000000001</v>
      </c>
      <c r="N673" s="59">
        <f t="shared" si="124"/>
        <v>43.9</v>
      </c>
      <c r="O673" s="59">
        <f t="shared" si="125"/>
        <v>69.599999999999994</v>
      </c>
      <c r="P673" s="14"/>
      <c r="Q673" s="14"/>
      <c r="R673" s="167"/>
      <c r="S673" s="14"/>
      <c r="T673" s="14"/>
      <c r="U673" s="4">
        <f t="shared" si="127"/>
        <v>164780</v>
      </c>
      <c r="AA673" s="209"/>
      <c r="AB673" s="209"/>
      <c r="AC673" s="209"/>
      <c r="AD673" s="209"/>
      <c r="AE673" s="209"/>
      <c r="AF673" s="209"/>
      <c r="AG673" s="209"/>
      <c r="AH673" s="209"/>
      <c r="AI673" s="209"/>
      <c r="AJ673" s="209"/>
      <c r="AK673" s="209"/>
      <c r="AL673" s="209"/>
      <c r="AM673" s="209"/>
      <c r="AN673" s="209"/>
      <c r="AO673" s="209"/>
      <c r="AP673" s="209"/>
      <c r="AQ673" s="209"/>
      <c r="AR673" s="209"/>
      <c r="AS673" s="209"/>
      <c r="AT673" s="209"/>
      <c r="AU673" s="209"/>
      <c r="AV673" s="209"/>
      <c r="AW673" s="209"/>
      <c r="AX673" s="209"/>
      <c r="AY673" s="209"/>
      <c r="AZ673" s="209"/>
      <c r="BA673" s="209"/>
      <c r="BB673" s="209"/>
      <c r="BC673" s="209"/>
      <c r="BD673" s="209"/>
      <c r="BE673" s="209"/>
      <c r="BF673" s="209"/>
      <c r="BG673" s="209"/>
      <c r="BH673" s="209"/>
      <c r="BI673" s="209"/>
      <c r="BJ673" s="209"/>
      <c r="BK673" s="209"/>
      <c r="BL673" s="209"/>
      <c r="BM673" s="209"/>
      <c r="BN673" s="209"/>
      <c r="BO673" s="209"/>
      <c r="BP673" s="209"/>
      <c r="BQ673" s="209"/>
      <c r="BR673" s="209"/>
      <c r="BS673" s="209"/>
      <c r="BT673" s="209"/>
      <c r="BU673" s="209"/>
      <c r="BV673" s="209"/>
      <c r="BW673" s="209"/>
      <c r="BX673" s="209"/>
      <c r="BY673" s="209"/>
      <c r="BZ673" s="209"/>
      <c r="CA673" s="209"/>
      <c r="CB673" s="209"/>
      <c r="CC673" s="209"/>
      <c r="CD673" s="209"/>
      <c r="CE673" s="209"/>
      <c r="CF673" s="209"/>
      <c r="CG673" s="209"/>
      <c r="CH673" s="209"/>
      <c r="CI673" s="209"/>
      <c r="CJ673" s="209"/>
      <c r="CK673" s="209"/>
      <c r="CL673" s="209"/>
      <c r="CM673" s="209"/>
      <c r="CN673" s="209"/>
      <c r="CO673" s="209"/>
      <c r="CP673" s="209"/>
      <c r="CQ673" s="209"/>
      <c r="CR673" s="209"/>
      <c r="CS673" s="209"/>
      <c r="CT673" s="209"/>
      <c r="CU673" s="209"/>
      <c r="CV673" s="209"/>
      <c r="CW673" s="209"/>
      <c r="CX673" s="209"/>
      <c r="CY673" s="209"/>
      <c r="CZ673" s="209"/>
      <c r="DA673" s="209"/>
      <c r="DB673" s="209"/>
      <c r="DC673" s="209"/>
      <c r="DD673" s="209"/>
      <c r="DE673" s="209"/>
      <c r="DF673" s="209"/>
      <c r="DG673" s="209"/>
      <c r="DH673" s="209"/>
      <c r="DI673" s="209"/>
      <c r="DJ673" s="209"/>
      <c r="DK673" s="209"/>
      <c r="DL673" s="209"/>
      <c r="DM673" s="209"/>
      <c r="DN673" s="209"/>
      <c r="DO673" s="209"/>
      <c r="DP673" s="209"/>
      <c r="DQ673" s="209"/>
      <c r="DR673" s="209"/>
      <c r="DS673" s="209"/>
      <c r="DT673" s="209"/>
      <c r="DU673" s="209"/>
      <c r="DV673" s="209"/>
      <c r="DW673" s="209"/>
      <c r="DX673" s="209"/>
      <c r="DY673" s="209"/>
      <c r="DZ673" s="209"/>
      <c r="EA673" s="209"/>
      <c r="EB673" s="209"/>
      <c r="EC673" s="209"/>
      <c r="ED673" s="209"/>
      <c r="EE673" s="209"/>
      <c r="EF673" s="209"/>
      <c r="EG673" s="209"/>
      <c r="EH673" s="209"/>
      <c r="EI673" s="209"/>
      <c r="EJ673" s="209"/>
      <c r="EK673" s="209"/>
      <c r="EL673" s="209"/>
      <c r="EM673" s="209"/>
      <c r="EN673" s="209"/>
      <c r="EO673" s="209"/>
      <c r="EP673" s="209"/>
      <c r="EQ673" s="209"/>
      <c r="ER673" s="209"/>
      <c r="ES673" s="209"/>
      <c r="ET673" s="209"/>
      <c r="EU673" s="209"/>
      <c r="EV673" s="209"/>
      <c r="EW673" s="209"/>
      <c r="EX673" s="209"/>
      <c r="EY673" s="209"/>
      <c r="EZ673" s="209"/>
      <c r="FA673" s="209"/>
      <c r="FB673" s="209"/>
      <c r="FC673" s="209"/>
      <c r="FD673" s="209"/>
      <c r="FE673" s="209"/>
      <c r="FF673" s="209"/>
      <c r="FG673" s="209"/>
      <c r="FH673" s="209"/>
      <c r="FI673" s="209"/>
      <c r="FJ673" s="209"/>
      <c r="FK673" s="209"/>
      <c r="FL673" s="209"/>
      <c r="FM673" s="209"/>
      <c r="FN673" s="209"/>
      <c r="FO673" s="209"/>
      <c r="FP673" s="209"/>
      <c r="FQ673" s="209"/>
      <c r="FR673" s="209"/>
      <c r="FS673" s="209"/>
      <c r="FT673" s="209"/>
      <c r="FU673" s="209"/>
      <c r="FV673" s="209"/>
      <c r="FW673" s="209"/>
      <c r="FX673" s="209"/>
      <c r="FY673" s="209"/>
      <c r="FZ673" s="209"/>
      <c r="GA673" s="209"/>
      <c r="GB673" s="209"/>
      <c r="GC673" s="209"/>
      <c r="GD673" s="209"/>
      <c r="GE673" s="209"/>
      <c r="GF673" s="209"/>
      <c r="GG673" s="209"/>
      <c r="GH673" s="209"/>
      <c r="GI673" s="209"/>
    </row>
    <row r="674" spans="1:191" ht="51.75" customHeight="1">
      <c r="A674" s="195"/>
      <c r="B674" s="196"/>
      <c r="C674" s="200"/>
      <c r="D674" s="201" t="s">
        <v>280</v>
      </c>
      <c r="E674" s="199" t="s">
        <v>122</v>
      </c>
      <c r="F674" s="13"/>
      <c r="G674" s="13"/>
      <c r="H674" s="10" t="s">
        <v>394</v>
      </c>
      <c r="I674" s="204">
        <f>SUM(I675)</f>
        <v>22364</v>
      </c>
      <c r="J674" s="204">
        <f>SUM(J675)</f>
        <v>52331.3</v>
      </c>
      <c r="K674" s="204">
        <f>SUM(K675)</f>
        <v>84623.5</v>
      </c>
      <c r="L674" s="205">
        <f>SUM(L675)</f>
        <v>123780</v>
      </c>
      <c r="M674" s="41">
        <f t="shared" si="123"/>
        <v>18.100000000000001</v>
      </c>
      <c r="N674" s="41">
        <f t="shared" si="124"/>
        <v>42.3</v>
      </c>
      <c r="O674" s="41">
        <f t="shared" si="125"/>
        <v>68.400000000000006</v>
      </c>
      <c r="P674" s="14"/>
      <c r="Q674" s="14"/>
      <c r="R674" s="167"/>
      <c r="S674" s="14"/>
      <c r="T674" s="14"/>
      <c r="U674" s="4">
        <f t="shared" si="127"/>
        <v>123780</v>
      </c>
      <c r="AA674" s="209"/>
      <c r="AB674" s="209"/>
      <c r="AC674" s="209"/>
      <c r="AD674" s="209"/>
      <c r="AE674" s="209"/>
      <c r="AF674" s="209"/>
      <c r="AG674" s="209"/>
      <c r="AH674" s="209"/>
      <c r="AI674" s="209"/>
      <c r="AJ674" s="209"/>
      <c r="AK674" s="209"/>
      <c r="AL674" s="209"/>
      <c r="AM674" s="209"/>
      <c r="AN674" s="209"/>
      <c r="AO674" s="209"/>
      <c r="AP674" s="209"/>
      <c r="AQ674" s="209"/>
      <c r="AR674" s="209"/>
      <c r="AS674" s="209"/>
      <c r="AT674" s="209"/>
      <c r="AU674" s="209"/>
      <c r="AV674" s="209"/>
      <c r="AW674" s="209"/>
      <c r="AX674" s="209"/>
      <c r="AY674" s="209"/>
      <c r="AZ674" s="209"/>
      <c r="BA674" s="209"/>
      <c r="BB674" s="209"/>
      <c r="BC674" s="209"/>
      <c r="BD674" s="209"/>
      <c r="BE674" s="209"/>
      <c r="BF674" s="209"/>
      <c r="BG674" s="209"/>
      <c r="BH674" s="209"/>
      <c r="BI674" s="209"/>
      <c r="BJ674" s="209"/>
      <c r="BK674" s="209"/>
      <c r="BL674" s="209"/>
      <c r="BM674" s="209"/>
      <c r="BN674" s="209"/>
      <c r="BO674" s="209"/>
      <c r="BP674" s="209"/>
      <c r="BQ674" s="209"/>
      <c r="BR674" s="209"/>
      <c r="BS674" s="209"/>
      <c r="BT674" s="209"/>
      <c r="BU674" s="209"/>
      <c r="BV674" s="209"/>
      <c r="BW674" s="209"/>
      <c r="BX674" s="209"/>
      <c r="BY674" s="209"/>
      <c r="BZ674" s="209"/>
      <c r="CA674" s="209"/>
      <c r="CB674" s="209"/>
      <c r="CC674" s="209"/>
      <c r="CD674" s="209"/>
      <c r="CE674" s="209"/>
      <c r="CF674" s="209"/>
      <c r="CG674" s="209"/>
      <c r="CH674" s="209"/>
      <c r="CI674" s="209"/>
      <c r="CJ674" s="209"/>
      <c r="CK674" s="209"/>
      <c r="CL674" s="209"/>
      <c r="CM674" s="209"/>
      <c r="CN674" s="209"/>
      <c r="CO674" s="209"/>
      <c r="CP674" s="209"/>
      <c r="CQ674" s="209"/>
      <c r="CR674" s="209"/>
      <c r="CS674" s="209"/>
      <c r="CT674" s="209"/>
      <c r="CU674" s="209"/>
      <c r="CV674" s="209"/>
      <c r="CW674" s="209"/>
      <c r="CX674" s="209"/>
      <c r="CY674" s="209"/>
      <c r="CZ674" s="209"/>
      <c r="DA674" s="209"/>
      <c r="DB674" s="209"/>
      <c r="DC674" s="209"/>
      <c r="DD674" s="209"/>
      <c r="DE674" s="209"/>
      <c r="DF674" s="209"/>
      <c r="DG674" s="209"/>
      <c r="DH674" s="209"/>
      <c r="DI674" s="209"/>
      <c r="DJ674" s="209"/>
      <c r="DK674" s="209"/>
      <c r="DL674" s="209"/>
      <c r="DM674" s="209"/>
      <c r="DN674" s="209"/>
      <c r="DO674" s="209"/>
      <c r="DP674" s="209"/>
      <c r="DQ674" s="209"/>
      <c r="DR674" s="209"/>
      <c r="DS674" s="209"/>
      <c r="DT674" s="209"/>
      <c r="DU674" s="209"/>
      <c r="DV674" s="209"/>
      <c r="DW674" s="209"/>
      <c r="DX674" s="209"/>
      <c r="DY674" s="209"/>
      <c r="DZ674" s="209"/>
      <c r="EA674" s="209"/>
      <c r="EB674" s="209"/>
      <c r="EC674" s="209"/>
      <c r="ED674" s="209"/>
      <c r="EE674" s="209"/>
      <c r="EF674" s="209"/>
      <c r="EG674" s="209"/>
      <c r="EH674" s="209"/>
      <c r="EI674" s="209"/>
      <c r="EJ674" s="209"/>
      <c r="EK674" s="209"/>
      <c r="EL674" s="209"/>
      <c r="EM674" s="209"/>
      <c r="EN674" s="209"/>
      <c r="EO674" s="209"/>
      <c r="EP674" s="209"/>
      <c r="EQ674" s="209"/>
      <c r="ER674" s="209"/>
      <c r="ES674" s="209"/>
      <c r="ET674" s="209"/>
      <c r="EU674" s="209"/>
      <c r="EV674" s="209"/>
      <c r="EW674" s="209"/>
      <c r="EX674" s="209"/>
      <c r="EY674" s="209"/>
      <c r="EZ674" s="209"/>
      <c r="FA674" s="209"/>
      <c r="FB674" s="209"/>
      <c r="FC674" s="209"/>
      <c r="FD674" s="209"/>
      <c r="FE674" s="209"/>
      <c r="FF674" s="209"/>
      <c r="FG674" s="209"/>
      <c r="FH674" s="209"/>
      <c r="FI674" s="209"/>
      <c r="FJ674" s="209"/>
      <c r="FK674" s="209"/>
      <c r="FL674" s="209"/>
      <c r="FM674" s="209"/>
      <c r="FN674" s="209"/>
      <c r="FO674" s="209"/>
      <c r="FP674" s="209"/>
      <c r="FQ674" s="209"/>
      <c r="FR674" s="209"/>
      <c r="FS674" s="209"/>
      <c r="FT674" s="209"/>
      <c r="FU674" s="209"/>
      <c r="FV674" s="209"/>
      <c r="FW674" s="209"/>
      <c r="FX674" s="209"/>
      <c r="FY674" s="209"/>
      <c r="FZ674" s="209"/>
      <c r="GA674" s="209"/>
      <c r="GB674" s="209"/>
      <c r="GC674" s="209"/>
      <c r="GD674" s="209"/>
      <c r="GE674" s="209"/>
      <c r="GF674" s="209"/>
      <c r="GG674" s="209"/>
      <c r="GH674" s="209"/>
      <c r="GI674" s="209"/>
    </row>
    <row r="675" spans="1:191">
      <c r="A675" s="195"/>
      <c r="B675" s="196"/>
      <c r="C675" s="200"/>
      <c r="D675" s="201"/>
      <c r="E675" s="80" t="s">
        <v>89</v>
      </c>
      <c r="F675" s="123" t="s">
        <v>398</v>
      </c>
      <c r="G675" s="123"/>
      <c r="H675" s="10" t="s">
        <v>394</v>
      </c>
      <c r="I675" s="206">
        <f>SUM(I676:I690)</f>
        <v>22364</v>
      </c>
      <c r="J675" s="206">
        <f>SUM(J676:J690)</f>
        <v>52331.3</v>
      </c>
      <c r="K675" s="206">
        <f>SUM(K676:K690)</f>
        <v>84623.5</v>
      </c>
      <c r="L675" s="207">
        <f>SUM(L676:L690)</f>
        <v>123780</v>
      </c>
      <c r="M675" s="59">
        <f t="shared" si="123"/>
        <v>18.100000000000001</v>
      </c>
      <c r="N675" s="59">
        <f t="shared" si="124"/>
        <v>42.3</v>
      </c>
      <c r="O675" s="59">
        <f t="shared" si="125"/>
        <v>68.400000000000006</v>
      </c>
      <c r="P675" s="15"/>
      <c r="Q675" s="15"/>
      <c r="R675" s="167"/>
      <c r="S675" s="15"/>
      <c r="T675" s="15"/>
      <c r="U675" s="4">
        <f t="shared" si="127"/>
        <v>123780</v>
      </c>
      <c r="W675" s="43" t="s">
        <v>394</v>
      </c>
      <c r="Z675" s="43">
        <v>1</v>
      </c>
      <c r="AA675" s="209"/>
      <c r="AB675" s="209"/>
      <c r="AC675" s="209"/>
      <c r="AD675" s="209"/>
      <c r="AE675" s="209"/>
      <c r="AF675" s="209"/>
      <c r="AG675" s="209"/>
      <c r="AH675" s="209"/>
      <c r="AI675" s="209"/>
      <c r="AJ675" s="209"/>
      <c r="AK675" s="209"/>
      <c r="AL675" s="209"/>
      <c r="AM675" s="209"/>
      <c r="AN675" s="209"/>
      <c r="AO675" s="209"/>
      <c r="AP675" s="209"/>
      <c r="AQ675" s="209"/>
      <c r="AR675" s="209"/>
      <c r="AS675" s="209"/>
      <c r="AT675" s="209"/>
      <c r="AU675" s="209"/>
      <c r="AV675" s="209"/>
      <c r="AW675" s="209"/>
      <c r="AX675" s="209"/>
      <c r="AY675" s="209"/>
      <c r="AZ675" s="209"/>
      <c r="BA675" s="209"/>
      <c r="BB675" s="209"/>
      <c r="BC675" s="209"/>
      <c r="BD675" s="209"/>
      <c r="BE675" s="209"/>
      <c r="BF675" s="209"/>
      <c r="BG675" s="209"/>
      <c r="BH675" s="209"/>
      <c r="BI675" s="209"/>
      <c r="BJ675" s="209"/>
      <c r="BK675" s="209"/>
      <c r="BL675" s="209"/>
      <c r="BM675" s="209"/>
      <c r="BN675" s="209"/>
      <c r="BO675" s="209"/>
      <c r="BP675" s="209"/>
      <c r="BQ675" s="209"/>
      <c r="BR675" s="209"/>
      <c r="BS675" s="209"/>
      <c r="BT675" s="209"/>
      <c r="BU675" s="209"/>
      <c r="BV675" s="209"/>
      <c r="BW675" s="209"/>
      <c r="BX675" s="209"/>
      <c r="BY675" s="209"/>
      <c r="BZ675" s="209"/>
      <c r="CA675" s="209"/>
      <c r="CB675" s="209"/>
      <c r="CC675" s="209"/>
      <c r="CD675" s="209"/>
      <c r="CE675" s="209"/>
      <c r="CF675" s="209"/>
      <c r="CG675" s="209"/>
      <c r="CH675" s="209"/>
      <c r="CI675" s="209"/>
      <c r="CJ675" s="209"/>
      <c r="CK675" s="209"/>
      <c r="CL675" s="209"/>
      <c r="CM675" s="209"/>
      <c r="CN675" s="209"/>
      <c r="CO675" s="209"/>
      <c r="CP675" s="209"/>
      <c r="CQ675" s="209"/>
      <c r="CR675" s="209"/>
      <c r="CS675" s="209"/>
      <c r="CT675" s="209"/>
      <c r="CU675" s="209"/>
      <c r="CV675" s="209"/>
      <c r="CW675" s="209"/>
      <c r="CX675" s="209"/>
      <c r="CY675" s="209"/>
      <c r="CZ675" s="209"/>
      <c r="DA675" s="209"/>
      <c r="DB675" s="209"/>
      <c r="DC675" s="209"/>
      <c r="DD675" s="209"/>
      <c r="DE675" s="209"/>
      <c r="DF675" s="209"/>
      <c r="DG675" s="209"/>
      <c r="DH675" s="209"/>
      <c r="DI675" s="209"/>
      <c r="DJ675" s="209"/>
      <c r="DK675" s="209"/>
      <c r="DL675" s="209"/>
      <c r="DM675" s="209"/>
      <c r="DN675" s="209"/>
      <c r="DO675" s="209"/>
      <c r="DP675" s="209"/>
      <c r="DQ675" s="209"/>
      <c r="DR675" s="209"/>
      <c r="DS675" s="209"/>
      <c r="DT675" s="209"/>
      <c r="DU675" s="209"/>
      <c r="DV675" s="209"/>
      <c r="DW675" s="209"/>
      <c r="DX675" s="209"/>
      <c r="DY675" s="209"/>
      <c r="DZ675" s="209"/>
      <c r="EA675" s="209"/>
      <c r="EB675" s="209"/>
      <c r="EC675" s="209"/>
      <c r="ED675" s="209"/>
      <c r="EE675" s="209"/>
      <c r="EF675" s="209"/>
      <c r="EG675" s="209"/>
      <c r="EH675" s="209"/>
      <c r="EI675" s="209"/>
      <c r="EJ675" s="209"/>
      <c r="EK675" s="209"/>
      <c r="EL675" s="209"/>
      <c r="EM675" s="209"/>
      <c r="EN675" s="209"/>
      <c r="EO675" s="209"/>
      <c r="EP675" s="209"/>
      <c r="EQ675" s="209"/>
      <c r="ER675" s="209"/>
      <c r="ES675" s="209"/>
      <c r="ET675" s="209"/>
      <c r="EU675" s="209"/>
      <c r="EV675" s="209"/>
      <c r="EW675" s="209"/>
      <c r="EX675" s="209"/>
      <c r="EY675" s="209"/>
      <c r="EZ675" s="209"/>
      <c r="FA675" s="209"/>
      <c r="FB675" s="209"/>
      <c r="FC675" s="209"/>
      <c r="FD675" s="209"/>
      <c r="FE675" s="209"/>
      <c r="FF675" s="209"/>
      <c r="FG675" s="209"/>
      <c r="FH675" s="209"/>
      <c r="FI675" s="209"/>
      <c r="FJ675" s="209"/>
      <c r="FK675" s="209"/>
      <c r="FL675" s="209"/>
      <c r="FM675" s="209"/>
      <c r="FN675" s="209"/>
      <c r="FO675" s="209"/>
      <c r="FP675" s="209"/>
      <c r="FQ675" s="209"/>
      <c r="FR675" s="209"/>
      <c r="FS675" s="209"/>
      <c r="FT675" s="209"/>
      <c r="FU675" s="209"/>
      <c r="FV675" s="209"/>
      <c r="FW675" s="209"/>
      <c r="FX675" s="209"/>
      <c r="FY675" s="209"/>
      <c r="FZ675" s="209"/>
      <c r="GA675" s="209"/>
      <c r="GB675" s="209"/>
      <c r="GC675" s="209"/>
      <c r="GD675" s="209"/>
      <c r="GE675" s="209"/>
      <c r="GF675" s="209"/>
      <c r="GG675" s="209"/>
      <c r="GH675" s="209"/>
      <c r="GI675" s="209"/>
    </row>
    <row r="676" spans="1:191" hidden="1">
      <c r="A676" s="52"/>
      <c r="B676" s="53"/>
      <c r="C676" s="56"/>
      <c r="D676" s="57"/>
      <c r="E676" s="16" t="s">
        <v>431</v>
      </c>
      <c r="F676" s="10">
        <v>4111</v>
      </c>
      <c r="G676" s="10"/>
      <c r="H676" s="10"/>
      <c r="I676" s="34">
        <v>18380.7</v>
      </c>
      <c r="J676" s="34">
        <v>44500</v>
      </c>
      <c r="K676" s="34">
        <v>69364</v>
      </c>
      <c r="L676" s="40">
        <v>103161.4</v>
      </c>
      <c r="M676" s="41">
        <f t="shared" si="123"/>
        <v>17.8</v>
      </c>
      <c r="N676" s="41">
        <f t="shared" si="124"/>
        <v>43.1</v>
      </c>
      <c r="O676" s="41">
        <f t="shared" si="125"/>
        <v>67.2</v>
      </c>
      <c r="P676" s="15"/>
      <c r="Q676" s="15"/>
      <c r="R676" s="167"/>
      <c r="S676" s="15"/>
      <c r="T676" s="15"/>
      <c r="U676" s="4">
        <f t="shared" si="127"/>
        <v>103161.4</v>
      </c>
    </row>
    <row r="677" spans="1:191" ht="27" hidden="1" customHeight="1">
      <c r="A677" s="52"/>
      <c r="B677" s="53"/>
      <c r="C677" s="56"/>
      <c r="D677" s="57"/>
      <c r="E677" s="16" t="s">
        <v>432</v>
      </c>
      <c r="F677" s="10">
        <v>4112</v>
      </c>
      <c r="G677" s="10"/>
      <c r="H677" s="10"/>
      <c r="I677" s="34">
        <v>200</v>
      </c>
      <c r="J677" s="34">
        <v>2500</v>
      </c>
      <c r="K677" s="34">
        <v>5000</v>
      </c>
      <c r="L677" s="40">
        <v>8318.7999999999993</v>
      </c>
      <c r="M677" s="41">
        <f t="shared" si="123"/>
        <v>2.4</v>
      </c>
      <c r="N677" s="41">
        <f t="shared" si="124"/>
        <v>30.1</v>
      </c>
      <c r="O677" s="41">
        <f t="shared" si="125"/>
        <v>60.1</v>
      </c>
      <c r="P677" s="15"/>
      <c r="Q677" s="15"/>
      <c r="R677" s="167"/>
      <c r="S677" s="15"/>
      <c r="T677" s="15"/>
      <c r="U677" s="4">
        <f t="shared" si="127"/>
        <v>8318.7999999999993</v>
      </c>
    </row>
    <row r="678" spans="1:191" ht="27" hidden="1" customHeight="1">
      <c r="A678" s="52"/>
      <c r="B678" s="53"/>
      <c r="C678" s="56"/>
      <c r="D678" s="57"/>
      <c r="E678" s="16" t="s">
        <v>433</v>
      </c>
      <c r="F678" s="10">
        <v>4113</v>
      </c>
      <c r="G678" s="10"/>
      <c r="H678" s="10"/>
      <c r="I678" s="34">
        <v>2953.3</v>
      </c>
      <c r="J678" s="34">
        <v>2953.3</v>
      </c>
      <c r="K678" s="34">
        <v>5906.6</v>
      </c>
      <c r="L678" s="40">
        <v>5906.6</v>
      </c>
      <c r="M678" s="41">
        <f t="shared" si="123"/>
        <v>50</v>
      </c>
      <c r="N678" s="41">
        <f t="shared" si="124"/>
        <v>50</v>
      </c>
      <c r="O678" s="41">
        <f t="shared" si="125"/>
        <v>100</v>
      </c>
      <c r="P678" s="15"/>
      <c r="Q678" s="15"/>
      <c r="R678" s="167"/>
      <c r="S678" s="15"/>
      <c r="T678" s="15"/>
      <c r="U678" s="4">
        <f t="shared" si="127"/>
        <v>5906.6</v>
      </c>
    </row>
    <row r="679" spans="1:191" hidden="1">
      <c r="A679" s="52"/>
      <c r="B679" s="53"/>
      <c r="C679" s="56"/>
      <c r="D679" s="57"/>
      <c r="E679" s="9" t="s">
        <v>439</v>
      </c>
      <c r="F679" s="10">
        <v>4214</v>
      </c>
      <c r="G679" s="10"/>
      <c r="H679" s="10"/>
      <c r="I679" s="34">
        <v>200</v>
      </c>
      <c r="J679" s="34">
        <v>475</v>
      </c>
      <c r="K679" s="34">
        <v>848</v>
      </c>
      <c r="L679" s="40">
        <v>1155.1999999999998</v>
      </c>
      <c r="M679" s="41">
        <f t="shared" si="123"/>
        <v>17.3</v>
      </c>
      <c r="N679" s="41">
        <f t="shared" si="124"/>
        <v>41.1</v>
      </c>
      <c r="O679" s="41">
        <f t="shared" si="125"/>
        <v>73.400000000000006</v>
      </c>
      <c r="P679" s="15"/>
      <c r="Q679" s="15"/>
      <c r="R679" s="167"/>
      <c r="S679" s="15"/>
      <c r="T679" s="15"/>
      <c r="U679" s="4">
        <f t="shared" si="127"/>
        <v>1155.1999999999998</v>
      </c>
    </row>
    <row r="680" spans="1:191" hidden="1">
      <c r="A680" s="52"/>
      <c r="B680" s="53"/>
      <c r="C680" s="56"/>
      <c r="D680" s="57"/>
      <c r="E680" s="9" t="s">
        <v>440</v>
      </c>
      <c r="F680" s="10" t="s">
        <v>415</v>
      </c>
      <c r="G680" s="10"/>
      <c r="H680" s="10"/>
      <c r="I680" s="34"/>
      <c r="J680" s="34"/>
      <c r="K680" s="34"/>
      <c r="L680" s="40">
        <v>40</v>
      </c>
      <c r="M680" s="41">
        <f t="shared" si="123"/>
        <v>0</v>
      </c>
      <c r="N680" s="41">
        <f t="shared" si="124"/>
        <v>0</v>
      </c>
      <c r="O680" s="41">
        <f t="shared" si="125"/>
        <v>0</v>
      </c>
      <c r="P680" s="15"/>
      <c r="Q680" s="15"/>
      <c r="R680" s="167"/>
      <c r="S680" s="15"/>
      <c r="T680" s="15"/>
      <c r="U680" s="4"/>
    </row>
    <row r="681" spans="1:191" hidden="1">
      <c r="A681" s="52"/>
      <c r="B681" s="53"/>
      <c r="C681" s="56"/>
      <c r="D681" s="57"/>
      <c r="E681" s="16" t="s">
        <v>443</v>
      </c>
      <c r="F681" s="10">
        <v>4221</v>
      </c>
      <c r="G681" s="10"/>
      <c r="H681" s="10"/>
      <c r="I681" s="34">
        <v>150</v>
      </c>
      <c r="J681" s="34">
        <v>500</v>
      </c>
      <c r="K681" s="34">
        <v>1100</v>
      </c>
      <c r="L681" s="40">
        <v>1850</v>
      </c>
      <c r="M681" s="41">
        <f t="shared" si="123"/>
        <v>8.1</v>
      </c>
      <c r="N681" s="41">
        <f t="shared" si="124"/>
        <v>27</v>
      </c>
      <c r="O681" s="41">
        <f t="shared" si="125"/>
        <v>59.5</v>
      </c>
      <c r="P681" s="15"/>
      <c r="Q681" s="15"/>
      <c r="R681" s="167"/>
      <c r="S681" s="15"/>
      <c r="T681" s="15"/>
      <c r="U681" s="4">
        <f>SUM(L681-T681)</f>
        <v>1850</v>
      </c>
    </row>
    <row r="682" spans="1:191" hidden="1">
      <c r="A682" s="52"/>
      <c r="B682" s="53"/>
      <c r="C682" s="56"/>
      <c r="D682" s="57"/>
      <c r="E682" s="16" t="s">
        <v>457</v>
      </c>
      <c r="F682" s="10" t="s">
        <v>404</v>
      </c>
      <c r="G682" s="10"/>
      <c r="H682" s="10"/>
      <c r="I682" s="34"/>
      <c r="J682" s="34"/>
      <c r="K682" s="34"/>
      <c r="L682" s="40">
        <v>105</v>
      </c>
      <c r="M682" s="41">
        <f t="shared" si="123"/>
        <v>0</v>
      </c>
      <c r="N682" s="41">
        <f t="shared" si="124"/>
        <v>0</v>
      </c>
      <c r="O682" s="41">
        <f t="shared" si="125"/>
        <v>0</v>
      </c>
      <c r="P682" s="15"/>
      <c r="Q682" s="15"/>
      <c r="R682" s="167"/>
      <c r="S682" s="15"/>
      <c r="T682" s="15"/>
      <c r="U682" s="4"/>
    </row>
    <row r="683" spans="1:191" ht="17.25" hidden="1" customHeight="1">
      <c r="A683" s="52"/>
      <c r="B683" s="53"/>
      <c r="C683" s="56"/>
      <c r="D683" s="57"/>
      <c r="E683" s="16" t="s">
        <v>459</v>
      </c>
      <c r="F683" s="10">
        <v>4234</v>
      </c>
      <c r="G683" s="10"/>
      <c r="H683" s="10"/>
      <c r="I683" s="34">
        <v>10</v>
      </c>
      <c r="J683" s="34">
        <v>25</v>
      </c>
      <c r="K683" s="34">
        <v>34.9</v>
      </c>
      <c r="L683" s="40">
        <v>50</v>
      </c>
      <c r="M683" s="41">
        <f t="shared" si="123"/>
        <v>20</v>
      </c>
      <c r="N683" s="41">
        <f t="shared" si="124"/>
        <v>50</v>
      </c>
      <c r="O683" s="41">
        <f t="shared" si="125"/>
        <v>69.8</v>
      </c>
      <c r="P683" s="15"/>
      <c r="Q683" s="15"/>
      <c r="R683" s="167"/>
      <c r="S683" s="15"/>
      <c r="T683" s="15"/>
      <c r="U683" s="4">
        <f>SUM(L683-T683)</f>
        <v>50</v>
      </c>
    </row>
    <row r="684" spans="1:191" hidden="1">
      <c r="A684" s="52"/>
      <c r="B684" s="53"/>
      <c r="C684" s="56"/>
      <c r="D684" s="57"/>
      <c r="E684" s="16" t="s">
        <v>512</v>
      </c>
      <c r="F684" s="10">
        <v>4237</v>
      </c>
      <c r="G684" s="10"/>
      <c r="H684" s="10"/>
      <c r="I684" s="34">
        <v>70</v>
      </c>
      <c r="J684" s="34">
        <v>225</v>
      </c>
      <c r="K684" s="34">
        <v>350</v>
      </c>
      <c r="L684" s="40">
        <v>400</v>
      </c>
      <c r="M684" s="41">
        <f t="shared" si="123"/>
        <v>17.5</v>
      </c>
      <c r="N684" s="41">
        <f t="shared" si="124"/>
        <v>56.3</v>
      </c>
      <c r="O684" s="41">
        <f t="shared" si="125"/>
        <v>87.5</v>
      </c>
      <c r="P684" s="15"/>
      <c r="Q684" s="15"/>
      <c r="R684" s="167"/>
      <c r="S684" s="15"/>
      <c r="T684" s="15"/>
      <c r="U684" s="4">
        <f>SUM(L684-T684)</f>
        <v>400</v>
      </c>
    </row>
    <row r="685" spans="1:191" ht="17.25" hidden="1" customHeight="1">
      <c r="A685" s="52"/>
      <c r="B685" s="53"/>
      <c r="C685" s="56"/>
      <c r="D685" s="57"/>
      <c r="E685" s="16" t="s">
        <v>514</v>
      </c>
      <c r="F685" s="10">
        <v>4241</v>
      </c>
      <c r="G685" s="10"/>
      <c r="H685" s="10"/>
      <c r="I685" s="34"/>
      <c r="J685" s="34">
        <v>3</v>
      </c>
      <c r="K685" s="34">
        <v>3</v>
      </c>
      <c r="L685" s="40">
        <v>3</v>
      </c>
      <c r="M685" s="41">
        <f t="shared" si="123"/>
        <v>0</v>
      </c>
      <c r="N685" s="41">
        <f t="shared" si="124"/>
        <v>100</v>
      </c>
      <c r="O685" s="41">
        <f t="shared" si="125"/>
        <v>100</v>
      </c>
      <c r="P685" s="15"/>
      <c r="Q685" s="15"/>
      <c r="R685" s="167"/>
      <c r="S685" s="15"/>
      <c r="T685" s="15"/>
      <c r="U685" s="4"/>
    </row>
    <row r="686" spans="1:191" ht="27" hidden="1" customHeight="1">
      <c r="A686" s="52"/>
      <c r="B686" s="53"/>
      <c r="C686" s="56"/>
      <c r="D686" s="57"/>
      <c r="E686" s="16" t="s">
        <v>516</v>
      </c>
      <c r="F686" s="10">
        <v>4252</v>
      </c>
      <c r="G686" s="10"/>
      <c r="H686" s="10"/>
      <c r="I686" s="34">
        <v>100</v>
      </c>
      <c r="J686" s="34">
        <v>400</v>
      </c>
      <c r="K686" s="34">
        <v>600</v>
      </c>
      <c r="L686" s="40">
        <v>900</v>
      </c>
      <c r="M686" s="41">
        <f t="shared" si="123"/>
        <v>11.1</v>
      </c>
      <c r="N686" s="41">
        <f t="shared" si="124"/>
        <v>44.4</v>
      </c>
      <c r="O686" s="41">
        <f t="shared" si="125"/>
        <v>66.7</v>
      </c>
      <c r="P686" s="15"/>
      <c r="Q686" s="15"/>
      <c r="R686" s="167"/>
      <c r="S686" s="15"/>
      <c r="T686" s="15"/>
      <c r="U686" s="4">
        <f t="shared" ref="U686:U693" si="128">SUM(L686-T686)</f>
        <v>900</v>
      </c>
    </row>
    <row r="687" spans="1:191" ht="17.25" hidden="1" customHeight="1">
      <c r="A687" s="52"/>
      <c r="B687" s="53"/>
      <c r="C687" s="56"/>
      <c r="D687" s="57"/>
      <c r="E687" s="16" t="s">
        <v>517</v>
      </c>
      <c r="F687" s="10">
        <v>4261</v>
      </c>
      <c r="G687" s="10"/>
      <c r="H687" s="10"/>
      <c r="I687" s="34">
        <v>150</v>
      </c>
      <c r="J687" s="34">
        <v>300</v>
      </c>
      <c r="K687" s="34">
        <v>500</v>
      </c>
      <c r="L687" s="40">
        <v>830</v>
      </c>
      <c r="M687" s="41">
        <f t="shared" si="123"/>
        <v>18.100000000000001</v>
      </c>
      <c r="N687" s="41">
        <f t="shared" si="124"/>
        <v>36.1</v>
      </c>
      <c r="O687" s="41">
        <f t="shared" si="125"/>
        <v>60.2</v>
      </c>
      <c r="P687" s="15"/>
      <c r="Q687" s="15"/>
      <c r="R687" s="167"/>
      <c r="S687" s="15"/>
      <c r="T687" s="15"/>
      <c r="U687" s="4">
        <f t="shared" si="128"/>
        <v>830</v>
      </c>
    </row>
    <row r="688" spans="1:191" hidden="1">
      <c r="A688" s="52"/>
      <c r="B688" s="53"/>
      <c r="C688" s="56"/>
      <c r="D688" s="57"/>
      <c r="E688" s="16" t="s">
        <v>519</v>
      </c>
      <c r="F688" s="10">
        <v>4264</v>
      </c>
      <c r="G688" s="10"/>
      <c r="H688" s="10"/>
      <c r="I688" s="34">
        <v>150</v>
      </c>
      <c r="J688" s="34">
        <v>450</v>
      </c>
      <c r="K688" s="34">
        <v>600</v>
      </c>
      <c r="L688" s="40">
        <v>743</v>
      </c>
      <c r="M688" s="41">
        <f t="shared" si="123"/>
        <v>20.2</v>
      </c>
      <c r="N688" s="41">
        <f t="shared" si="124"/>
        <v>60.6</v>
      </c>
      <c r="O688" s="41">
        <f t="shared" si="125"/>
        <v>80.8</v>
      </c>
      <c r="P688" s="15"/>
      <c r="Q688" s="15"/>
      <c r="R688" s="167"/>
      <c r="S688" s="15"/>
      <c r="T688" s="15"/>
      <c r="U688" s="4">
        <f t="shared" si="128"/>
        <v>743</v>
      </c>
    </row>
    <row r="689" spans="1:191" hidden="1">
      <c r="A689" s="52"/>
      <c r="B689" s="53"/>
      <c r="C689" s="56"/>
      <c r="D689" s="57"/>
      <c r="E689" s="9" t="s">
        <v>553</v>
      </c>
      <c r="F689" s="10">
        <v>4823</v>
      </c>
      <c r="G689" s="10"/>
      <c r="H689" s="10"/>
      <c r="I689" s="34"/>
      <c r="J689" s="34"/>
      <c r="K689" s="34">
        <v>17</v>
      </c>
      <c r="L689" s="40">
        <v>17</v>
      </c>
      <c r="M689" s="41">
        <f t="shared" si="123"/>
        <v>0</v>
      </c>
      <c r="N689" s="41">
        <f t="shared" si="124"/>
        <v>0</v>
      </c>
      <c r="O689" s="41">
        <f t="shared" si="125"/>
        <v>100</v>
      </c>
      <c r="P689" s="15"/>
      <c r="Q689" s="15"/>
      <c r="R689" s="167"/>
      <c r="S689" s="15"/>
      <c r="T689" s="15"/>
      <c r="U689" s="4">
        <f t="shared" si="128"/>
        <v>17</v>
      </c>
    </row>
    <row r="690" spans="1:191" hidden="1">
      <c r="A690" s="52"/>
      <c r="B690" s="53"/>
      <c r="C690" s="56"/>
      <c r="D690" s="57"/>
      <c r="E690" s="9" t="s">
        <v>560</v>
      </c>
      <c r="F690" s="10">
        <v>5122</v>
      </c>
      <c r="G690" s="10"/>
      <c r="H690" s="10"/>
      <c r="I690" s="34"/>
      <c r="J690" s="34"/>
      <c r="K690" s="34">
        <v>300</v>
      </c>
      <c r="L690" s="40">
        <v>300</v>
      </c>
      <c r="M690" s="41">
        <f t="shared" si="123"/>
        <v>0</v>
      </c>
      <c r="N690" s="41">
        <f t="shared" si="124"/>
        <v>0</v>
      </c>
      <c r="O690" s="41">
        <f t="shared" si="125"/>
        <v>100</v>
      </c>
      <c r="P690" s="15"/>
      <c r="Q690" s="15"/>
      <c r="R690" s="167"/>
      <c r="S690" s="15"/>
      <c r="T690" s="15"/>
      <c r="U690" s="4">
        <f t="shared" si="128"/>
        <v>300</v>
      </c>
    </row>
    <row r="691" spans="1:191" ht="49.5">
      <c r="A691" s="195"/>
      <c r="B691" s="196"/>
      <c r="C691" s="200"/>
      <c r="D691" s="201" t="s">
        <v>284</v>
      </c>
      <c r="E691" s="199" t="s">
        <v>123</v>
      </c>
      <c r="F691" s="13"/>
      <c r="G691" s="13"/>
      <c r="H691" s="10" t="s">
        <v>394</v>
      </c>
      <c r="I691" s="204">
        <f>SUM(I692)</f>
        <v>10000</v>
      </c>
      <c r="J691" s="204">
        <f>SUM(J692)</f>
        <v>20000</v>
      </c>
      <c r="K691" s="204">
        <f>SUM(K692)</f>
        <v>30000</v>
      </c>
      <c r="L691" s="205">
        <f>SUM(L692)</f>
        <v>40000</v>
      </c>
      <c r="M691" s="41">
        <f t="shared" si="123"/>
        <v>25</v>
      </c>
      <c r="N691" s="41">
        <f t="shared" si="124"/>
        <v>50</v>
      </c>
      <c r="O691" s="41">
        <f t="shared" si="125"/>
        <v>75</v>
      </c>
      <c r="P691" s="14"/>
      <c r="Q691" s="14"/>
      <c r="R691" s="167"/>
      <c r="S691" s="14"/>
      <c r="T691" s="14"/>
      <c r="U691" s="4">
        <f t="shared" si="128"/>
        <v>40000</v>
      </c>
      <c r="W691" s="43" t="s">
        <v>394</v>
      </c>
      <c r="AA691" s="209"/>
      <c r="AB691" s="209"/>
      <c r="AC691" s="209"/>
      <c r="AD691" s="209"/>
      <c r="AE691" s="209"/>
      <c r="AF691" s="209"/>
      <c r="AG691" s="209"/>
      <c r="AH691" s="209"/>
      <c r="AI691" s="209"/>
      <c r="AJ691" s="209"/>
      <c r="AK691" s="209"/>
      <c r="AL691" s="209"/>
      <c r="AM691" s="209"/>
      <c r="AN691" s="209"/>
      <c r="AO691" s="209"/>
      <c r="AP691" s="209"/>
      <c r="AQ691" s="209"/>
      <c r="AR691" s="209"/>
      <c r="AS691" s="209"/>
      <c r="AT691" s="209"/>
      <c r="AU691" s="209"/>
      <c r="AV691" s="209"/>
      <c r="AW691" s="209"/>
      <c r="AX691" s="209"/>
      <c r="AY691" s="209"/>
      <c r="AZ691" s="209"/>
      <c r="BA691" s="209"/>
      <c r="BB691" s="209"/>
      <c r="BC691" s="209"/>
      <c r="BD691" s="209"/>
      <c r="BE691" s="209"/>
      <c r="BF691" s="209"/>
      <c r="BG691" s="209"/>
      <c r="BH691" s="209"/>
      <c r="BI691" s="209"/>
      <c r="BJ691" s="209"/>
      <c r="BK691" s="209"/>
      <c r="BL691" s="209"/>
      <c r="BM691" s="209"/>
      <c r="BN691" s="209"/>
      <c r="BO691" s="209"/>
      <c r="BP691" s="209"/>
      <c r="BQ691" s="209"/>
      <c r="BR691" s="209"/>
      <c r="BS691" s="209"/>
      <c r="BT691" s="209"/>
      <c r="BU691" s="209"/>
      <c r="BV691" s="209"/>
      <c r="BW691" s="209"/>
      <c r="BX691" s="209"/>
      <c r="BY691" s="209"/>
      <c r="BZ691" s="209"/>
      <c r="CA691" s="209"/>
      <c r="CB691" s="209"/>
      <c r="CC691" s="209"/>
      <c r="CD691" s="209"/>
      <c r="CE691" s="209"/>
      <c r="CF691" s="209"/>
      <c r="CG691" s="209"/>
      <c r="CH691" s="209"/>
      <c r="CI691" s="209"/>
      <c r="CJ691" s="209"/>
      <c r="CK691" s="209"/>
      <c r="CL691" s="209"/>
      <c r="CM691" s="209"/>
      <c r="CN691" s="209"/>
      <c r="CO691" s="209"/>
      <c r="CP691" s="209"/>
      <c r="CQ691" s="209"/>
      <c r="CR691" s="209"/>
      <c r="CS691" s="209"/>
      <c r="CT691" s="209"/>
      <c r="CU691" s="209"/>
      <c r="CV691" s="209"/>
      <c r="CW691" s="209"/>
      <c r="CX691" s="209"/>
      <c r="CY691" s="209"/>
      <c r="CZ691" s="209"/>
      <c r="DA691" s="209"/>
      <c r="DB691" s="209"/>
      <c r="DC691" s="209"/>
      <c r="DD691" s="209"/>
      <c r="DE691" s="209"/>
      <c r="DF691" s="209"/>
      <c r="DG691" s="209"/>
      <c r="DH691" s="209"/>
      <c r="DI691" s="209"/>
      <c r="DJ691" s="209"/>
      <c r="DK691" s="209"/>
      <c r="DL691" s="209"/>
      <c r="DM691" s="209"/>
      <c r="DN691" s="209"/>
      <c r="DO691" s="209"/>
      <c r="DP691" s="209"/>
      <c r="DQ691" s="209"/>
      <c r="DR691" s="209"/>
      <c r="DS691" s="209"/>
      <c r="DT691" s="209"/>
      <c r="DU691" s="209"/>
      <c r="DV691" s="209"/>
      <c r="DW691" s="209"/>
      <c r="DX691" s="209"/>
      <c r="DY691" s="209"/>
      <c r="DZ691" s="209"/>
      <c r="EA691" s="209"/>
      <c r="EB691" s="209"/>
      <c r="EC691" s="209"/>
      <c r="ED691" s="209"/>
      <c r="EE691" s="209"/>
      <c r="EF691" s="209"/>
      <c r="EG691" s="209"/>
      <c r="EH691" s="209"/>
      <c r="EI691" s="209"/>
      <c r="EJ691" s="209"/>
      <c r="EK691" s="209"/>
      <c r="EL691" s="209"/>
      <c r="EM691" s="209"/>
      <c r="EN691" s="209"/>
      <c r="EO691" s="209"/>
      <c r="EP691" s="209"/>
      <c r="EQ691" s="209"/>
      <c r="ER691" s="209"/>
      <c r="ES691" s="209"/>
      <c r="ET691" s="209"/>
      <c r="EU691" s="209"/>
      <c r="EV691" s="209"/>
      <c r="EW691" s="209"/>
      <c r="EX691" s="209"/>
      <c r="EY691" s="209"/>
      <c r="EZ691" s="209"/>
      <c r="FA691" s="209"/>
      <c r="FB691" s="209"/>
      <c r="FC691" s="209"/>
      <c r="FD691" s="209"/>
      <c r="FE691" s="209"/>
      <c r="FF691" s="209"/>
      <c r="FG691" s="209"/>
      <c r="FH691" s="209"/>
      <c r="FI691" s="209"/>
      <c r="FJ691" s="209"/>
      <c r="FK691" s="209"/>
      <c r="FL691" s="209"/>
      <c r="FM691" s="209"/>
      <c r="FN691" s="209"/>
      <c r="FO691" s="209"/>
      <c r="FP691" s="209"/>
      <c r="FQ691" s="209"/>
      <c r="FR691" s="209"/>
      <c r="FS691" s="209"/>
      <c r="FT691" s="209"/>
      <c r="FU691" s="209"/>
      <c r="FV691" s="209"/>
      <c r="FW691" s="209"/>
      <c r="FX691" s="209"/>
      <c r="FY691" s="209"/>
      <c r="FZ691" s="209"/>
      <c r="GA691" s="209"/>
      <c r="GB691" s="209"/>
      <c r="GC691" s="209"/>
      <c r="GD691" s="209"/>
      <c r="GE691" s="209"/>
      <c r="GF691" s="209"/>
      <c r="GG691" s="209"/>
      <c r="GH691" s="209"/>
      <c r="GI691" s="209"/>
    </row>
    <row r="692" spans="1:191">
      <c r="A692" s="195"/>
      <c r="B692" s="196"/>
      <c r="C692" s="200"/>
      <c r="D692" s="201"/>
      <c r="E692" s="80" t="s">
        <v>89</v>
      </c>
      <c r="F692" s="18" t="s">
        <v>398</v>
      </c>
      <c r="G692" s="18"/>
      <c r="H692" s="10" t="s">
        <v>394</v>
      </c>
      <c r="I692" s="206">
        <f>SUM(I693:I693)</f>
        <v>10000</v>
      </c>
      <c r="J692" s="206">
        <f>SUM(J693:J693)</f>
        <v>20000</v>
      </c>
      <c r="K692" s="206">
        <f>SUM(K693:K693)</f>
        <v>30000</v>
      </c>
      <c r="L692" s="207">
        <f>SUM(L693:L693)</f>
        <v>40000</v>
      </c>
      <c r="M692" s="41">
        <f t="shared" si="123"/>
        <v>25</v>
      </c>
      <c r="N692" s="41">
        <f t="shared" si="124"/>
        <v>50</v>
      </c>
      <c r="O692" s="41">
        <f t="shared" si="125"/>
        <v>75</v>
      </c>
      <c r="P692" s="15"/>
      <c r="Q692" s="15"/>
      <c r="R692" s="167"/>
      <c r="S692" s="15"/>
      <c r="T692" s="15"/>
      <c r="U692" s="4">
        <f t="shared" si="128"/>
        <v>40000</v>
      </c>
      <c r="AA692" s="209"/>
      <c r="AB692" s="209"/>
      <c r="AC692" s="209"/>
      <c r="AD692" s="209"/>
      <c r="AE692" s="209"/>
      <c r="AF692" s="209"/>
      <c r="AG692" s="209"/>
      <c r="AH692" s="209"/>
      <c r="AI692" s="209"/>
      <c r="AJ692" s="209"/>
      <c r="AK692" s="209"/>
      <c r="AL692" s="209"/>
      <c r="AM692" s="209"/>
      <c r="AN692" s="209"/>
      <c r="AO692" s="209"/>
      <c r="AP692" s="209"/>
      <c r="AQ692" s="209"/>
      <c r="AR692" s="209"/>
      <c r="AS692" s="209"/>
      <c r="AT692" s="209"/>
      <c r="AU692" s="209"/>
      <c r="AV692" s="209"/>
      <c r="AW692" s="209"/>
      <c r="AX692" s="209"/>
      <c r="AY692" s="209"/>
      <c r="AZ692" s="209"/>
      <c r="BA692" s="209"/>
      <c r="BB692" s="209"/>
      <c r="BC692" s="209"/>
      <c r="BD692" s="209"/>
      <c r="BE692" s="209"/>
      <c r="BF692" s="209"/>
      <c r="BG692" s="209"/>
      <c r="BH692" s="209"/>
      <c r="BI692" s="209"/>
      <c r="BJ692" s="209"/>
      <c r="BK692" s="209"/>
      <c r="BL692" s="209"/>
      <c r="BM692" s="209"/>
      <c r="BN692" s="209"/>
      <c r="BO692" s="209"/>
      <c r="BP692" s="209"/>
      <c r="BQ692" s="209"/>
      <c r="BR692" s="209"/>
      <c r="BS692" s="209"/>
      <c r="BT692" s="209"/>
      <c r="BU692" s="209"/>
      <c r="BV692" s="209"/>
      <c r="BW692" s="209"/>
      <c r="BX692" s="209"/>
      <c r="BY692" s="209"/>
      <c r="BZ692" s="209"/>
      <c r="CA692" s="209"/>
      <c r="CB692" s="209"/>
      <c r="CC692" s="209"/>
      <c r="CD692" s="209"/>
      <c r="CE692" s="209"/>
      <c r="CF692" s="209"/>
      <c r="CG692" s="209"/>
      <c r="CH692" s="209"/>
      <c r="CI692" s="209"/>
      <c r="CJ692" s="209"/>
      <c r="CK692" s="209"/>
      <c r="CL692" s="209"/>
      <c r="CM692" s="209"/>
      <c r="CN692" s="209"/>
      <c r="CO692" s="209"/>
      <c r="CP692" s="209"/>
      <c r="CQ692" s="209"/>
      <c r="CR692" s="209"/>
      <c r="CS692" s="209"/>
      <c r="CT692" s="209"/>
      <c r="CU692" s="209"/>
      <c r="CV692" s="209"/>
      <c r="CW692" s="209"/>
      <c r="CX692" s="209"/>
      <c r="CY692" s="209"/>
      <c r="CZ692" s="209"/>
      <c r="DA692" s="209"/>
      <c r="DB692" s="209"/>
      <c r="DC692" s="209"/>
      <c r="DD692" s="209"/>
      <c r="DE692" s="209"/>
      <c r="DF692" s="209"/>
      <c r="DG692" s="209"/>
      <c r="DH692" s="209"/>
      <c r="DI692" s="209"/>
      <c r="DJ692" s="209"/>
      <c r="DK692" s="209"/>
      <c r="DL692" s="209"/>
      <c r="DM692" s="209"/>
      <c r="DN692" s="209"/>
      <c r="DO692" s="209"/>
      <c r="DP692" s="209"/>
      <c r="DQ692" s="209"/>
      <c r="DR692" s="209"/>
      <c r="DS692" s="209"/>
      <c r="DT692" s="209"/>
      <c r="DU692" s="209"/>
      <c r="DV692" s="209"/>
      <c r="DW692" s="209"/>
      <c r="DX692" s="209"/>
      <c r="DY692" s="209"/>
      <c r="DZ692" s="209"/>
      <c r="EA692" s="209"/>
      <c r="EB692" s="209"/>
      <c r="EC692" s="209"/>
      <c r="ED692" s="209"/>
      <c r="EE692" s="209"/>
      <c r="EF692" s="209"/>
      <c r="EG692" s="209"/>
      <c r="EH692" s="209"/>
      <c r="EI692" s="209"/>
      <c r="EJ692" s="209"/>
      <c r="EK692" s="209"/>
      <c r="EL692" s="209"/>
      <c r="EM692" s="209"/>
      <c r="EN692" s="209"/>
      <c r="EO692" s="209"/>
      <c r="EP692" s="209"/>
      <c r="EQ692" s="209"/>
      <c r="ER692" s="209"/>
      <c r="ES692" s="209"/>
      <c r="ET692" s="209"/>
      <c r="EU692" s="209"/>
      <c r="EV692" s="209"/>
      <c r="EW692" s="209"/>
      <c r="EX692" s="209"/>
      <c r="EY692" s="209"/>
      <c r="EZ692" s="209"/>
      <c r="FA692" s="209"/>
      <c r="FB692" s="209"/>
      <c r="FC692" s="209"/>
      <c r="FD692" s="209"/>
      <c r="FE692" s="209"/>
      <c r="FF692" s="209"/>
      <c r="FG692" s="209"/>
      <c r="FH692" s="209"/>
      <c r="FI692" s="209"/>
      <c r="FJ692" s="209"/>
      <c r="FK692" s="209"/>
      <c r="FL692" s="209"/>
      <c r="FM692" s="209"/>
      <c r="FN692" s="209"/>
      <c r="FO692" s="209"/>
      <c r="FP692" s="209"/>
      <c r="FQ692" s="209"/>
      <c r="FR692" s="209"/>
      <c r="FS692" s="209"/>
      <c r="FT692" s="209"/>
      <c r="FU692" s="209"/>
      <c r="FV692" s="209"/>
      <c r="FW692" s="209"/>
      <c r="FX692" s="209"/>
      <c r="FY692" s="209"/>
      <c r="FZ692" s="209"/>
      <c r="GA692" s="209"/>
      <c r="GB692" s="209"/>
      <c r="GC692" s="209"/>
      <c r="GD692" s="209"/>
      <c r="GE692" s="209"/>
      <c r="GF692" s="209"/>
      <c r="GG692" s="209"/>
      <c r="GH692" s="209"/>
      <c r="GI692" s="209"/>
    </row>
    <row r="693" spans="1:191" hidden="1">
      <c r="A693" s="52"/>
      <c r="B693" s="53"/>
      <c r="C693" s="56"/>
      <c r="D693" s="57"/>
      <c r="E693" s="16" t="s">
        <v>431</v>
      </c>
      <c r="F693" s="10">
        <v>4111</v>
      </c>
      <c r="G693" s="10"/>
      <c r="H693" s="10"/>
      <c r="I693" s="22">
        <f>ROUND(L693*0.17,0)+3200</f>
        <v>10000</v>
      </c>
      <c r="J693" s="22">
        <f>ROUND(L693*0.42,0)+3200</f>
        <v>20000</v>
      </c>
      <c r="K693" s="22">
        <f>ROUND(L693*0.62,0)+5200</f>
        <v>30000</v>
      </c>
      <c r="L693" s="7">
        <v>40000</v>
      </c>
      <c r="M693" s="41">
        <f t="shared" si="123"/>
        <v>25</v>
      </c>
      <c r="N693" s="41">
        <f t="shared" si="124"/>
        <v>50</v>
      </c>
      <c r="O693" s="41">
        <f t="shared" si="125"/>
        <v>75</v>
      </c>
      <c r="P693" s="15"/>
      <c r="Q693" s="15"/>
      <c r="R693" s="167"/>
      <c r="S693" s="15"/>
      <c r="T693" s="15"/>
      <c r="U693" s="4">
        <f t="shared" si="128"/>
        <v>40000</v>
      </c>
    </row>
    <row r="694" spans="1:191" ht="33">
      <c r="A694" s="195"/>
      <c r="B694" s="196"/>
      <c r="C694" s="200"/>
      <c r="D694" s="201" t="s">
        <v>285</v>
      </c>
      <c r="E694" s="211" t="s">
        <v>18</v>
      </c>
      <c r="F694" s="13"/>
      <c r="G694" s="13"/>
      <c r="H694" s="10" t="s">
        <v>394</v>
      </c>
      <c r="I694" s="204">
        <f>SUM(I695)</f>
        <v>0</v>
      </c>
      <c r="J694" s="204">
        <f>SUM(J695)</f>
        <v>0</v>
      </c>
      <c r="K694" s="204">
        <f>SUM(K695)</f>
        <v>0</v>
      </c>
      <c r="L694" s="205">
        <f>SUM(L695)</f>
        <v>1000</v>
      </c>
      <c r="M694" s="41">
        <f t="shared" si="123"/>
        <v>0</v>
      </c>
      <c r="N694" s="41">
        <f t="shared" si="124"/>
        <v>0</v>
      </c>
      <c r="O694" s="41">
        <f t="shared" si="125"/>
        <v>0</v>
      </c>
      <c r="P694" s="15"/>
      <c r="Q694" s="15"/>
      <c r="R694" s="167"/>
      <c r="S694" s="15"/>
      <c r="T694" s="15"/>
      <c r="U694" s="4"/>
      <c r="AA694" s="209"/>
      <c r="AB694" s="209"/>
      <c r="AC694" s="209"/>
      <c r="AD694" s="209"/>
      <c r="AE694" s="209"/>
      <c r="AF694" s="209"/>
      <c r="AG694" s="209"/>
      <c r="AH694" s="209"/>
      <c r="AI694" s="209"/>
      <c r="AJ694" s="209"/>
      <c r="AK694" s="209"/>
      <c r="AL694" s="209"/>
      <c r="AM694" s="209"/>
      <c r="AN694" s="209"/>
      <c r="AO694" s="209"/>
      <c r="AP694" s="209"/>
      <c r="AQ694" s="209"/>
      <c r="AR694" s="209"/>
      <c r="AS694" s="209"/>
      <c r="AT694" s="209"/>
      <c r="AU694" s="209"/>
      <c r="AV694" s="209"/>
      <c r="AW694" s="209"/>
      <c r="AX694" s="209"/>
      <c r="AY694" s="209"/>
      <c r="AZ694" s="209"/>
      <c r="BA694" s="209"/>
      <c r="BB694" s="209"/>
      <c r="BC694" s="209"/>
      <c r="BD694" s="209"/>
      <c r="BE694" s="209"/>
      <c r="BF694" s="209"/>
      <c r="BG694" s="209"/>
      <c r="BH694" s="209"/>
      <c r="BI694" s="209"/>
      <c r="BJ694" s="209"/>
      <c r="BK694" s="209"/>
      <c r="BL694" s="209"/>
      <c r="BM694" s="209"/>
      <c r="BN694" s="209"/>
      <c r="BO694" s="209"/>
      <c r="BP694" s="209"/>
      <c r="BQ694" s="209"/>
      <c r="BR694" s="209"/>
      <c r="BS694" s="209"/>
      <c r="BT694" s="209"/>
      <c r="BU694" s="209"/>
      <c r="BV694" s="209"/>
      <c r="BW694" s="209"/>
      <c r="BX694" s="209"/>
      <c r="BY694" s="209"/>
      <c r="BZ694" s="209"/>
      <c r="CA694" s="209"/>
      <c r="CB694" s="209"/>
      <c r="CC694" s="209"/>
      <c r="CD694" s="209"/>
      <c r="CE694" s="209"/>
      <c r="CF694" s="209"/>
      <c r="CG694" s="209"/>
      <c r="CH694" s="209"/>
      <c r="CI694" s="209"/>
      <c r="CJ694" s="209"/>
      <c r="CK694" s="209"/>
      <c r="CL694" s="209"/>
      <c r="CM694" s="209"/>
      <c r="CN694" s="209"/>
      <c r="CO694" s="209"/>
      <c r="CP694" s="209"/>
      <c r="CQ694" s="209"/>
      <c r="CR694" s="209"/>
      <c r="CS694" s="209"/>
      <c r="CT694" s="209"/>
      <c r="CU694" s="209"/>
      <c r="CV694" s="209"/>
      <c r="CW694" s="209"/>
      <c r="CX694" s="209"/>
      <c r="CY694" s="209"/>
      <c r="CZ694" s="209"/>
      <c r="DA694" s="209"/>
      <c r="DB694" s="209"/>
      <c r="DC694" s="209"/>
      <c r="DD694" s="209"/>
      <c r="DE694" s="209"/>
      <c r="DF694" s="209"/>
      <c r="DG694" s="209"/>
      <c r="DH694" s="209"/>
      <c r="DI694" s="209"/>
      <c r="DJ694" s="209"/>
      <c r="DK694" s="209"/>
      <c r="DL694" s="209"/>
      <c r="DM694" s="209"/>
      <c r="DN694" s="209"/>
      <c r="DO694" s="209"/>
      <c r="DP694" s="209"/>
      <c r="DQ694" s="209"/>
      <c r="DR694" s="209"/>
      <c r="DS694" s="209"/>
      <c r="DT694" s="209"/>
      <c r="DU694" s="209"/>
      <c r="DV694" s="209"/>
      <c r="DW694" s="209"/>
      <c r="DX694" s="209"/>
      <c r="DY694" s="209"/>
      <c r="DZ694" s="209"/>
      <c r="EA694" s="209"/>
      <c r="EB694" s="209"/>
      <c r="EC694" s="209"/>
      <c r="ED694" s="209"/>
      <c r="EE694" s="209"/>
      <c r="EF694" s="209"/>
      <c r="EG694" s="209"/>
      <c r="EH694" s="209"/>
      <c r="EI694" s="209"/>
      <c r="EJ694" s="209"/>
      <c r="EK694" s="209"/>
      <c r="EL694" s="209"/>
      <c r="EM694" s="209"/>
      <c r="EN694" s="209"/>
      <c r="EO694" s="209"/>
      <c r="EP694" s="209"/>
      <c r="EQ694" s="209"/>
      <c r="ER694" s="209"/>
      <c r="ES694" s="209"/>
      <c r="ET694" s="209"/>
      <c r="EU694" s="209"/>
      <c r="EV694" s="209"/>
      <c r="EW694" s="209"/>
      <c r="EX694" s="209"/>
      <c r="EY694" s="209"/>
      <c r="EZ694" s="209"/>
      <c r="FA694" s="209"/>
      <c r="FB694" s="209"/>
      <c r="FC694" s="209"/>
      <c r="FD694" s="209"/>
      <c r="FE694" s="209"/>
      <c r="FF694" s="209"/>
      <c r="FG694" s="209"/>
      <c r="FH694" s="209"/>
      <c r="FI694" s="209"/>
      <c r="FJ694" s="209"/>
      <c r="FK694" s="209"/>
      <c r="FL694" s="209"/>
      <c r="FM694" s="209"/>
      <c r="FN694" s="209"/>
      <c r="FO694" s="209"/>
      <c r="FP694" s="209"/>
      <c r="FQ694" s="209"/>
      <c r="FR694" s="209"/>
      <c r="FS694" s="209"/>
      <c r="FT694" s="209"/>
      <c r="FU694" s="209"/>
      <c r="FV694" s="209"/>
      <c r="FW694" s="209"/>
      <c r="FX694" s="209"/>
      <c r="FY694" s="209"/>
      <c r="FZ694" s="209"/>
      <c r="GA694" s="209"/>
      <c r="GB694" s="209"/>
      <c r="GC694" s="209"/>
      <c r="GD694" s="209"/>
      <c r="GE694" s="209"/>
      <c r="GF694" s="209"/>
      <c r="GG694" s="209"/>
      <c r="GH694" s="209"/>
      <c r="GI694" s="209"/>
    </row>
    <row r="695" spans="1:191">
      <c r="A695" s="195"/>
      <c r="B695" s="196"/>
      <c r="C695" s="200"/>
      <c r="D695" s="201"/>
      <c r="E695" s="80" t="s">
        <v>89</v>
      </c>
      <c r="F695" s="18" t="s">
        <v>398</v>
      </c>
      <c r="G695" s="18"/>
      <c r="H695" s="10" t="s">
        <v>394</v>
      </c>
      <c r="I695" s="206">
        <f>SUM(I696:I696)</f>
        <v>0</v>
      </c>
      <c r="J695" s="206">
        <f>SUM(J696:J696)</f>
        <v>0</v>
      </c>
      <c r="K695" s="206">
        <f>SUM(K696:K696)</f>
        <v>0</v>
      </c>
      <c r="L695" s="207">
        <f>SUM(L696:L696)</f>
        <v>1000</v>
      </c>
      <c r="M695" s="41">
        <f t="shared" si="123"/>
        <v>0</v>
      </c>
      <c r="N695" s="41">
        <f t="shared" si="124"/>
        <v>0</v>
      </c>
      <c r="O695" s="41">
        <f t="shared" si="125"/>
        <v>0</v>
      </c>
      <c r="P695" s="15"/>
      <c r="Q695" s="15"/>
      <c r="R695" s="167"/>
      <c r="S695" s="15"/>
      <c r="T695" s="15"/>
      <c r="U695" s="4"/>
      <c r="AA695" s="209"/>
      <c r="AB695" s="209"/>
      <c r="AC695" s="209"/>
      <c r="AD695" s="209"/>
      <c r="AE695" s="209"/>
      <c r="AF695" s="209"/>
      <c r="AG695" s="209"/>
      <c r="AH695" s="209"/>
      <c r="AI695" s="209"/>
      <c r="AJ695" s="209"/>
      <c r="AK695" s="209"/>
      <c r="AL695" s="209"/>
      <c r="AM695" s="209"/>
      <c r="AN695" s="209"/>
      <c r="AO695" s="209"/>
      <c r="AP695" s="209"/>
      <c r="AQ695" s="209"/>
      <c r="AR695" s="209"/>
      <c r="AS695" s="209"/>
      <c r="AT695" s="209"/>
      <c r="AU695" s="209"/>
      <c r="AV695" s="209"/>
      <c r="AW695" s="209"/>
      <c r="AX695" s="209"/>
      <c r="AY695" s="209"/>
      <c r="AZ695" s="209"/>
      <c r="BA695" s="209"/>
      <c r="BB695" s="209"/>
      <c r="BC695" s="209"/>
      <c r="BD695" s="209"/>
      <c r="BE695" s="209"/>
      <c r="BF695" s="209"/>
      <c r="BG695" s="209"/>
      <c r="BH695" s="209"/>
      <c r="BI695" s="209"/>
      <c r="BJ695" s="209"/>
      <c r="BK695" s="209"/>
      <c r="BL695" s="209"/>
      <c r="BM695" s="209"/>
      <c r="BN695" s="209"/>
      <c r="BO695" s="209"/>
      <c r="BP695" s="209"/>
      <c r="BQ695" s="209"/>
      <c r="BR695" s="209"/>
      <c r="BS695" s="209"/>
      <c r="BT695" s="209"/>
      <c r="BU695" s="209"/>
      <c r="BV695" s="209"/>
      <c r="BW695" s="209"/>
      <c r="BX695" s="209"/>
      <c r="BY695" s="209"/>
      <c r="BZ695" s="209"/>
      <c r="CA695" s="209"/>
      <c r="CB695" s="209"/>
      <c r="CC695" s="209"/>
      <c r="CD695" s="209"/>
      <c r="CE695" s="209"/>
      <c r="CF695" s="209"/>
      <c r="CG695" s="209"/>
      <c r="CH695" s="209"/>
      <c r="CI695" s="209"/>
      <c r="CJ695" s="209"/>
      <c r="CK695" s="209"/>
      <c r="CL695" s="209"/>
      <c r="CM695" s="209"/>
      <c r="CN695" s="209"/>
      <c r="CO695" s="209"/>
      <c r="CP695" s="209"/>
      <c r="CQ695" s="209"/>
      <c r="CR695" s="209"/>
      <c r="CS695" s="209"/>
      <c r="CT695" s="209"/>
      <c r="CU695" s="209"/>
      <c r="CV695" s="209"/>
      <c r="CW695" s="209"/>
      <c r="CX695" s="209"/>
      <c r="CY695" s="209"/>
      <c r="CZ695" s="209"/>
      <c r="DA695" s="209"/>
      <c r="DB695" s="209"/>
      <c r="DC695" s="209"/>
      <c r="DD695" s="209"/>
      <c r="DE695" s="209"/>
      <c r="DF695" s="209"/>
      <c r="DG695" s="209"/>
      <c r="DH695" s="209"/>
      <c r="DI695" s="209"/>
      <c r="DJ695" s="209"/>
      <c r="DK695" s="209"/>
      <c r="DL695" s="209"/>
      <c r="DM695" s="209"/>
      <c r="DN695" s="209"/>
      <c r="DO695" s="209"/>
      <c r="DP695" s="209"/>
      <c r="DQ695" s="209"/>
      <c r="DR695" s="209"/>
      <c r="DS695" s="209"/>
      <c r="DT695" s="209"/>
      <c r="DU695" s="209"/>
      <c r="DV695" s="209"/>
      <c r="DW695" s="209"/>
      <c r="DX695" s="209"/>
      <c r="DY695" s="209"/>
      <c r="DZ695" s="209"/>
      <c r="EA695" s="209"/>
      <c r="EB695" s="209"/>
      <c r="EC695" s="209"/>
      <c r="ED695" s="209"/>
      <c r="EE695" s="209"/>
      <c r="EF695" s="209"/>
      <c r="EG695" s="209"/>
      <c r="EH695" s="209"/>
      <c r="EI695" s="209"/>
      <c r="EJ695" s="209"/>
      <c r="EK695" s="209"/>
      <c r="EL695" s="209"/>
      <c r="EM695" s="209"/>
      <c r="EN695" s="209"/>
      <c r="EO695" s="209"/>
      <c r="EP695" s="209"/>
      <c r="EQ695" s="209"/>
      <c r="ER695" s="209"/>
      <c r="ES695" s="209"/>
      <c r="ET695" s="209"/>
      <c r="EU695" s="209"/>
      <c r="EV695" s="209"/>
      <c r="EW695" s="209"/>
      <c r="EX695" s="209"/>
      <c r="EY695" s="209"/>
      <c r="EZ695" s="209"/>
      <c r="FA695" s="209"/>
      <c r="FB695" s="209"/>
      <c r="FC695" s="209"/>
      <c r="FD695" s="209"/>
      <c r="FE695" s="209"/>
      <c r="FF695" s="209"/>
      <c r="FG695" s="209"/>
      <c r="FH695" s="209"/>
      <c r="FI695" s="209"/>
      <c r="FJ695" s="209"/>
      <c r="FK695" s="209"/>
      <c r="FL695" s="209"/>
      <c r="FM695" s="209"/>
      <c r="FN695" s="209"/>
      <c r="FO695" s="209"/>
      <c r="FP695" s="209"/>
      <c r="FQ695" s="209"/>
      <c r="FR695" s="209"/>
      <c r="FS695" s="209"/>
      <c r="FT695" s="209"/>
      <c r="FU695" s="209"/>
      <c r="FV695" s="209"/>
      <c r="FW695" s="209"/>
      <c r="FX695" s="209"/>
      <c r="FY695" s="209"/>
      <c r="FZ695" s="209"/>
      <c r="GA695" s="209"/>
      <c r="GB695" s="209"/>
      <c r="GC695" s="209"/>
      <c r="GD695" s="209"/>
      <c r="GE695" s="209"/>
      <c r="GF695" s="209"/>
      <c r="GG695" s="209"/>
      <c r="GH695" s="209"/>
      <c r="GI695" s="209"/>
    </row>
    <row r="696" spans="1:191" hidden="1">
      <c r="A696" s="52"/>
      <c r="B696" s="53"/>
      <c r="C696" s="56"/>
      <c r="D696" s="57"/>
      <c r="E696" s="16" t="s">
        <v>513</v>
      </c>
      <c r="F696" s="10">
        <v>4239</v>
      </c>
      <c r="G696" s="10"/>
      <c r="H696" s="10"/>
      <c r="I696" s="8"/>
      <c r="J696" s="8"/>
      <c r="K696" s="8"/>
      <c r="L696" s="7">
        <v>1000</v>
      </c>
      <c r="M696" s="41">
        <f t="shared" si="123"/>
        <v>0</v>
      </c>
      <c r="N696" s="41">
        <f t="shared" si="124"/>
        <v>0</v>
      </c>
      <c r="O696" s="41">
        <f t="shared" si="125"/>
        <v>0</v>
      </c>
      <c r="P696" s="15"/>
      <c r="Q696" s="15"/>
      <c r="R696" s="167"/>
      <c r="S696" s="15"/>
      <c r="T696" s="15"/>
      <c r="U696" s="4"/>
    </row>
    <row r="697" spans="1:191" ht="33">
      <c r="A697" s="195"/>
      <c r="B697" s="196"/>
      <c r="C697" s="197" t="s">
        <v>526</v>
      </c>
      <c r="D697" s="198" t="s">
        <v>293</v>
      </c>
      <c r="E697" s="199" t="s">
        <v>585</v>
      </c>
      <c r="F697" s="13"/>
      <c r="G697" s="13"/>
      <c r="H697" s="10" t="s">
        <v>394</v>
      </c>
      <c r="I697" s="204">
        <f>SUM(I698,I721,I732)</f>
        <v>57694.2</v>
      </c>
      <c r="J697" s="204">
        <f>SUM(J698,J721,J732)</f>
        <v>129785.2</v>
      </c>
      <c r="K697" s="204">
        <f>SUM(K698,K721,K732)</f>
        <v>203209.4</v>
      </c>
      <c r="L697" s="205">
        <f>SUM(L698,L721,L732)</f>
        <v>292844.79999999999</v>
      </c>
      <c r="M697" s="41">
        <f t="shared" si="123"/>
        <v>19.7</v>
      </c>
      <c r="N697" s="41">
        <f t="shared" si="124"/>
        <v>44.3</v>
      </c>
      <c r="O697" s="41">
        <f t="shared" si="125"/>
        <v>69.400000000000006</v>
      </c>
      <c r="P697" s="14"/>
      <c r="Q697" s="14"/>
      <c r="R697" s="167"/>
      <c r="S697" s="14"/>
      <c r="T697" s="14"/>
      <c r="U697" s="4">
        <f t="shared" ref="U697:U703" si="129">SUM(L697-T697)</f>
        <v>292844.79999999999</v>
      </c>
      <c r="AA697" s="209"/>
      <c r="AB697" s="209"/>
      <c r="AC697" s="209"/>
      <c r="AD697" s="209"/>
      <c r="AE697" s="209"/>
      <c r="AF697" s="209"/>
      <c r="AG697" s="209"/>
      <c r="AH697" s="209"/>
      <c r="AI697" s="209"/>
      <c r="AJ697" s="209"/>
      <c r="AK697" s="209"/>
      <c r="AL697" s="209"/>
      <c r="AM697" s="209"/>
      <c r="AN697" s="209"/>
      <c r="AO697" s="209"/>
      <c r="AP697" s="209"/>
      <c r="AQ697" s="209"/>
      <c r="AR697" s="209"/>
      <c r="AS697" s="209"/>
      <c r="AT697" s="209"/>
      <c r="AU697" s="209"/>
      <c r="AV697" s="209"/>
      <c r="AW697" s="209"/>
      <c r="AX697" s="209"/>
      <c r="AY697" s="209"/>
      <c r="AZ697" s="209"/>
      <c r="BA697" s="209"/>
      <c r="BB697" s="209"/>
      <c r="BC697" s="209"/>
      <c r="BD697" s="209"/>
      <c r="BE697" s="209"/>
      <c r="BF697" s="209"/>
      <c r="BG697" s="209"/>
      <c r="BH697" s="209"/>
      <c r="BI697" s="209"/>
      <c r="BJ697" s="209"/>
      <c r="BK697" s="209"/>
      <c r="BL697" s="209"/>
      <c r="BM697" s="209"/>
      <c r="BN697" s="209"/>
      <c r="BO697" s="209"/>
      <c r="BP697" s="209"/>
      <c r="BQ697" s="209"/>
      <c r="BR697" s="209"/>
      <c r="BS697" s="209"/>
      <c r="BT697" s="209"/>
      <c r="BU697" s="209"/>
      <c r="BV697" s="209"/>
      <c r="BW697" s="209"/>
      <c r="BX697" s="209"/>
      <c r="BY697" s="209"/>
      <c r="BZ697" s="209"/>
      <c r="CA697" s="209"/>
      <c r="CB697" s="209"/>
      <c r="CC697" s="209"/>
      <c r="CD697" s="209"/>
      <c r="CE697" s="209"/>
      <c r="CF697" s="209"/>
      <c r="CG697" s="209"/>
      <c r="CH697" s="209"/>
      <c r="CI697" s="209"/>
      <c r="CJ697" s="209"/>
      <c r="CK697" s="209"/>
      <c r="CL697" s="209"/>
      <c r="CM697" s="209"/>
      <c r="CN697" s="209"/>
      <c r="CO697" s="209"/>
      <c r="CP697" s="209"/>
      <c r="CQ697" s="209"/>
      <c r="CR697" s="209"/>
      <c r="CS697" s="209"/>
      <c r="CT697" s="209"/>
      <c r="CU697" s="209"/>
      <c r="CV697" s="209"/>
      <c r="CW697" s="209"/>
      <c r="CX697" s="209"/>
      <c r="CY697" s="209"/>
      <c r="CZ697" s="209"/>
      <c r="DA697" s="209"/>
      <c r="DB697" s="209"/>
      <c r="DC697" s="209"/>
      <c r="DD697" s="209"/>
      <c r="DE697" s="209"/>
      <c r="DF697" s="209"/>
      <c r="DG697" s="209"/>
      <c r="DH697" s="209"/>
      <c r="DI697" s="209"/>
      <c r="DJ697" s="209"/>
      <c r="DK697" s="209"/>
      <c r="DL697" s="209"/>
      <c r="DM697" s="209"/>
      <c r="DN697" s="209"/>
      <c r="DO697" s="209"/>
      <c r="DP697" s="209"/>
      <c r="DQ697" s="209"/>
      <c r="DR697" s="209"/>
      <c r="DS697" s="209"/>
      <c r="DT697" s="209"/>
      <c r="DU697" s="209"/>
      <c r="DV697" s="209"/>
      <c r="DW697" s="209"/>
      <c r="DX697" s="209"/>
      <c r="DY697" s="209"/>
      <c r="DZ697" s="209"/>
      <c r="EA697" s="209"/>
      <c r="EB697" s="209"/>
      <c r="EC697" s="209"/>
      <c r="ED697" s="209"/>
      <c r="EE697" s="209"/>
      <c r="EF697" s="209"/>
      <c r="EG697" s="209"/>
      <c r="EH697" s="209"/>
      <c r="EI697" s="209"/>
      <c r="EJ697" s="209"/>
      <c r="EK697" s="209"/>
      <c r="EL697" s="209"/>
      <c r="EM697" s="209"/>
      <c r="EN697" s="209"/>
      <c r="EO697" s="209"/>
      <c r="EP697" s="209"/>
      <c r="EQ697" s="209"/>
      <c r="ER697" s="209"/>
      <c r="ES697" s="209"/>
      <c r="ET697" s="209"/>
      <c r="EU697" s="209"/>
      <c r="EV697" s="209"/>
      <c r="EW697" s="209"/>
      <c r="EX697" s="209"/>
      <c r="EY697" s="209"/>
      <c r="EZ697" s="209"/>
      <c r="FA697" s="209"/>
      <c r="FB697" s="209"/>
      <c r="FC697" s="209"/>
      <c r="FD697" s="209"/>
      <c r="FE697" s="209"/>
      <c r="FF697" s="209"/>
      <c r="FG697" s="209"/>
      <c r="FH697" s="209"/>
      <c r="FI697" s="209"/>
      <c r="FJ697" s="209"/>
      <c r="FK697" s="209"/>
      <c r="FL697" s="209"/>
      <c r="FM697" s="209"/>
      <c r="FN697" s="209"/>
      <c r="FO697" s="209"/>
      <c r="FP697" s="209"/>
      <c r="FQ697" s="209"/>
      <c r="FR697" s="209"/>
      <c r="FS697" s="209"/>
      <c r="FT697" s="209"/>
      <c r="FU697" s="209"/>
      <c r="FV697" s="209"/>
      <c r="FW697" s="209"/>
      <c r="FX697" s="209"/>
      <c r="FY697" s="209"/>
      <c r="FZ697" s="209"/>
      <c r="GA697" s="209"/>
      <c r="GB697" s="209"/>
      <c r="GC697" s="209"/>
      <c r="GD697" s="209"/>
      <c r="GE697" s="209"/>
      <c r="GF697" s="209"/>
      <c r="GG697" s="209"/>
      <c r="GH697" s="209"/>
      <c r="GI697" s="209"/>
    </row>
    <row r="698" spans="1:191" ht="49.5">
      <c r="A698" s="195"/>
      <c r="B698" s="196"/>
      <c r="C698" s="200"/>
      <c r="D698" s="212" t="s">
        <v>280</v>
      </c>
      <c r="E698" s="199" t="s">
        <v>122</v>
      </c>
      <c r="F698" s="13"/>
      <c r="G698" s="13"/>
      <c r="H698" s="10" t="s">
        <v>394</v>
      </c>
      <c r="I698" s="204">
        <f>SUM(I699)</f>
        <v>46641.2</v>
      </c>
      <c r="J698" s="204">
        <f>SUM(J699)</f>
        <v>108245.2</v>
      </c>
      <c r="K698" s="204">
        <f>SUM(K699)</f>
        <v>170755.9</v>
      </c>
      <c r="L698" s="205">
        <f>SUM(L699)</f>
        <v>246410.3</v>
      </c>
      <c r="M698" s="41">
        <f t="shared" ref="M698:M730" si="130">ROUND(I698/L698*100,1)</f>
        <v>18.899999999999999</v>
      </c>
      <c r="N698" s="41">
        <f t="shared" ref="N698:N730" si="131">ROUND(J698/L698*100,1)</f>
        <v>43.9</v>
      </c>
      <c r="O698" s="41">
        <f t="shared" ref="O698:O730" si="132">ROUND(K698/L698*100,1)</f>
        <v>69.3</v>
      </c>
      <c r="P698" s="14"/>
      <c r="Q698" s="14"/>
      <c r="R698" s="167"/>
      <c r="S698" s="14"/>
      <c r="T698" s="14"/>
      <c r="U698" s="4">
        <f t="shared" si="129"/>
        <v>246410.3</v>
      </c>
      <c r="AA698" s="209"/>
      <c r="AB698" s="209"/>
      <c r="AC698" s="209"/>
      <c r="AD698" s="209"/>
      <c r="AE698" s="209"/>
      <c r="AF698" s="209"/>
      <c r="AG698" s="209"/>
      <c r="AH698" s="209"/>
      <c r="AI698" s="209"/>
      <c r="AJ698" s="209"/>
      <c r="AK698" s="209"/>
      <c r="AL698" s="209"/>
      <c r="AM698" s="209"/>
      <c r="AN698" s="209"/>
      <c r="AO698" s="209"/>
      <c r="AP698" s="209"/>
      <c r="AQ698" s="209"/>
      <c r="AR698" s="209"/>
      <c r="AS698" s="209"/>
      <c r="AT698" s="209"/>
      <c r="AU698" s="209"/>
      <c r="AV698" s="209"/>
      <c r="AW698" s="209"/>
      <c r="AX698" s="209"/>
      <c r="AY698" s="209"/>
      <c r="AZ698" s="209"/>
      <c r="BA698" s="209"/>
      <c r="BB698" s="209"/>
      <c r="BC698" s="209"/>
      <c r="BD698" s="209"/>
      <c r="BE698" s="209"/>
      <c r="BF698" s="209"/>
      <c r="BG698" s="209"/>
      <c r="BH698" s="209"/>
      <c r="BI698" s="209"/>
      <c r="BJ698" s="209"/>
      <c r="BK698" s="209"/>
      <c r="BL698" s="209"/>
      <c r="BM698" s="209"/>
      <c r="BN698" s="209"/>
      <c r="BO698" s="209"/>
      <c r="BP698" s="209"/>
      <c r="BQ698" s="209"/>
      <c r="BR698" s="209"/>
      <c r="BS698" s="209"/>
      <c r="BT698" s="209"/>
      <c r="BU698" s="209"/>
      <c r="BV698" s="209"/>
      <c r="BW698" s="209"/>
      <c r="BX698" s="209"/>
      <c r="BY698" s="209"/>
      <c r="BZ698" s="209"/>
      <c r="CA698" s="209"/>
      <c r="CB698" s="209"/>
      <c r="CC698" s="209"/>
      <c r="CD698" s="209"/>
      <c r="CE698" s="209"/>
      <c r="CF698" s="209"/>
      <c r="CG698" s="209"/>
      <c r="CH698" s="209"/>
      <c r="CI698" s="209"/>
      <c r="CJ698" s="209"/>
      <c r="CK698" s="209"/>
      <c r="CL698" s="209"/>
      <c r="CM698" s="209"/>
      <c r="CN698" s="209"/>
      <c r="CO698" s="209"/>
      <c r="CP698" s="209"/>
      <c r="CQ698" s="209"/>
      <c r="CR698" s="209"/>
      <c r="CS698" s="209"/>
      <c r="CT698" s="209"/>
      <c r="CU698" s="209"/>
      <c r="CV698" s="209"/>
      <c r="CW698" s="209"/>
      <c r="CX698" s="209"/>
      <c r="CY698" s="209"/>
      <c r="CZ698" s="209"/>
      <c r="DA698" s="209"/>
      <c r="DB698" s="209"/>
      <c r="DC698" s="209"/>
      <c r="DD698" s="209"/>
      <c r="DE698" s="209"/>
      <c r="DF698" s="209"/>
      <c r="DG698" s="209"/>
      <c r="DH698" s="209"/>
      <c r="DI698" s="209"/>
      <c r="DJ698" s="209"/>
      <c r="DK698" s="209"/>
      <c r="DL698" s="209"/>
      <c r="DM698" s="209"/>
      <c r="DN698" s="209"/>
      <c r="DO698" s="209"/>
      <c r="DP698" s="209"/>
      <c r="DQ698" s="209"/>
      <c r="DR698" s="209"/>
      <c r="DS698" s="209"/>
      <c r="DT698" s="209"/>
      <c r="DU698" s="209"/>
      <c r="DV698" s="209"/>
      <c r="DW698" s="209"/>
      <c r="DX698" s="209"/>
      <c r="DY698" s="209"/>
      <c r="DZ698" s="209"/>
      <c r="EA698" s="209"/>
      <c r="EB698" s="209"/>
      <c r="EC698" s="209"/>
      <c r="ED698" s="209"/>
      <c r="EE698" s="209"/>
      <c r="EF698" s="209"/>
      <c r="EG698" s="209"/>
      <c r="EH698" s="209"/>
      <c r="EI698" s="209"/>
      <c r="EJ698" s="209"/>
      <c r="EK698" s="209"/>
      <c r="EL698" s="209"/>
      <c r="EM698" s="209"/>
      <c r="EN698" s="209"/>
      <c r="EO698" s="209"/>
      <c r="EP698" s="209"/>
      <c r="EQ698" s="209"/>
      <c r="ER698" s="209"/>
      <c r="ES698" s="209"/>
      <c r="ET698" s="209"/>
      <c r="EU698" s="209"/>
      <c r="EV698" s="209"/>
      <c r="EW698" s="209"/>
      <c r="EX698" s="209"/>
      <c r="EY698" s="209"/>
      <c r="EZ698" s="209"/>
      <c r="FA698" s="209"/>
      <c r="FB698" s="209"/>
      <c r="FC698" s="209"/>
      <c r="FD698" s="209"/>
      <c r="FE698" s="209"/>
      <c r="FF698" s="209"/>
      <c r="FG698" s="209"/>
      <c r="FH698" s="209"/>
      <c r="FI698" s="209"/>
      <c r="FJ698" s="209"/>
      <c r="FK698" s="209"/>
      <c r="FL698" s="209"/>
      <c r="FM698" s="209"/>
      <c r="FN698" s="209"/>
      <c r="FO698" s="209"/>
      <c r="FP698" s="209"/>
      <c r="FQ698" s="209"/>
      <c r="FR698" s="209"/>
      <c r="FS698" s="209"/>
      <c r="FT698" s="209"/>
      <c r="FU698" s="209"/>
      <c r="FV698" s="209"/>
      <c r="FW698" s="209"/>
      <c r="FX698" s="209"/>
      <c r="FY698" s="209"/>
      <c r="FZ698" s="209"/>
      <c r="GA698" s="209"/>
      <c r="GB698" s="209"/>
      <c r="GC698" s="209"/>
      <c r="GD698" s="209"/>
      <c r="GE698" s="209"/>
      <c r="GF698" s="209"/>
      <c r="GG698" s="209"/>
      <c r="GH698" s="209"/>
      <c r="GI698" s="209"/>
    </row>
    <row r="699" spans="1:191">
      <c r="A699" s="195"/>
      <c r="B699" s="196"/>
      <c r="C699" s="200"/>
      <c r="D699" s="201"/>
      <c r="E699" s="80" t="s">
        <v>90</v>
      </c>
      <c r="F699" s="123" t="s">
        <v>398</v>
      </c>
      <c r="G699" s="123"/>
      <c r="H699" s="10" t="s">
        <v>394</v>
      </c>
      <c r="I699" s="206">
        <f>SUM(I700:I720)</f>
        <v>46641.2</v>
      </c>
      <c r="J699" s="206">
        <f>SUM(J700:J720)</f>
        <v>108245.2</v>
      </c>
      <c r="K699" s="206">
        <f>SUM(K700:K720)</f>
        <v>170755.9</v>
      </c>
      <c r="L699" s="207">
        <f>SUM(L700:L720)</f>
        <v>246410.3</v>
      </c>
      <c r="M699" s="59">
        <f t="shared" si="130"/>
        <v>18.899999999999999</v>
      </c>
      <c r="N699" s="59">
        <f t="shared" si="131"/>
        <v>43.9</v>
      </c>
      <c r="O699" s="59">
        <f t="shared" si="132"/>
        <v>69.3</v>
      </c>
      <c r="P699" s="15"/>
      <c r="Q699" s="15"/>
      <c r="R699" s="167"/>
      <c r="S699" s="15"/>
      <c r="T699" s="15"/>
      <c r="U699" s="4">
        <f t="shared" si="129"/>
        <v>246410.3</v>
      </c>
      <c r="W699" s="43" t="s">
        <v>394</v>
      </c>
      <c r="Z699" s="43">
        <v>1</v>
      </c>
      <c r="AA699" s="209"/>
      <c r="AB699" s="209"/>
      <c r="AC699" s="209"/>
      <c r="AD699" s="209"/>
      <c r="AE699" s="209"/>
      <c r="AF699" s="209"/>
      <c r="AG699" s="209"/>
      <c r="AH699" s="209"/>
      <c r="AI699" s="209"/>
      <c r="AJ699" s="209"/>
      <c r="AK699" s="209"/>
      <c r="AL699" s="209"/>
      <c r="AM699" s="209"/>
      <c r="AN699" s="209"/>
      <c r="AO699" s="209"/>
      <c r="AP699" s="209"/>
      <c r="AQ699" s="209"/>
      <c r="AR699" s="209"/>
      <c r="AS699" s="209"/>
      <c r="AT699" s="209"/>
      <c r="AU699" s="209"/>
      <c r="AV699" s="209"/>
      <c r="AW699" s="209"/>
      <c r="AX699" s="209"/>
      <c r="AY699" s="209"/>
      <c r="AZ699" s="209"/>
      <c r="BA699" s="209"/>
      <c r="BB699" s="209"/>
      <c r="BC699" s="209"/>
      <c r="BD699" s="209"/>
      <c r="BE699" s="209"/>
      <c r="BF699" s="209"/>
      <c r="BG699" s="209"/>
      <c r="BH699" s="209"/>
      <c r="BI699" s="209"/>
      <c r="BJ699" s="209"/>
      <c r="BK699" s="209"/>
      <c r="BL699" s="209"/>
      <c r="BM699" s="209"/>
      <c r="BN699" s="209"/>
      <c r="BO699" s="209"/>
      <c r="BP699" s="209"/>
      <c r="BQ699" s="209"/>
      <c r="BR699" s="209"/>
      <c r="BS699" s="209"/>
      <c r="BT699" s="209"/>
      <c r="BU699" s="209"/>
      <c r="BV699" s="209"/>
      <c r="BW699" s="209"/>
      <c r="BX699" s="209"/>
      <c r="BY699" s="209"/>
      <c r="BZ699" s="209"/>
      <c r="CA699" s="209"/>
      <c r="CB699" s="209"/>
      <c r="CC699" s="209"/>
      <c r="CD699" s="209"/>
      <c r="CE699" s="209"/>
      <c r="CF699" s="209"/>
      <c r="CG699" s="209"/>
      <c r="CH699" s="209"/>
      <c r="CI699" s="209"/>
      <c r="CJ699" s="209"/>
      <c r="CK699" s="209"/>
      <c r="CL699" s="209"/>
      <c r="CM699" s="209"/>
      <c r="CN699" s="209"/>
      <c r="CO699" s="209"/>
      <c r="CP699" s="209"/>
      <c r="CQ699" s="209"/>
      <c r="CR699" s="209"/>
      <c r="CS699" s="209"/>
      <c r="CT699" s="209"/>
      <c r="CU699" s="209"/>
      <c r="CV699" s="209"/>
      <c r="CW699" s="209"/>
      <c r="CX699" s="209"/>
      <c r="CY699" s="209"/>
      <c r="CZ699" s="209"/>
      <c r="DA699" s="209"/>
      <c r="DB699" s="209"/>
      <c r="DC699" s="209"/>
      <c r="DD699" s="209"/>
      <c r="DE699" s="209"/>
      <c r="DF699" s="209"/>
      <c r="DG699" s="209"/>
      <c r="DH699" s="209"/>
      <c r="DI699" s="209"/>
      <c r="DJ699" s="209"/>
      <c r="DK699" s="209"/>
      <c r="DL699" s="209"/>
      <c r="DM699" s="209"/>
      <c r="DN699" s="209"/>
      <c r="DO699" s="209"/>
      <c r="DP699" s="209"/>
      <c r="DQ699" s="209"/>
      <c r="DR699" s="209"/>
      <c r="DS699" s="209"/>
      <c r="DT699" s="209"/>
      <c r="DU699" s="209"/>
      <c r="DV699" s="209"/>
      <c r="DW699" s="209"/>
      <c r="DX699" s="209"/>
      <c r="DY699" s="209"/>
      <c r="DZ699" s="209"/>
      <c r="EA699" s="209"/>
      <c r="EB699" s="209"/>
      <c r="EC699" s="209"/>
      <c r="ED699" s="209"/>
      <c r="EE699" s="209"/>
      <c r="EF699" s="209"/>
      <c r="EG699" s="209"/>
      <c r="EH699" s="209"/>
      <c r="EI699" s="209"/>
      <c r="EJ699" s="209"/>
      <c r="EK699" s="209"/>
      <c r="EL699" s="209"/>
      <c r="EM699" s="209"/>
      <c r="EN699" s="209"/>
      <c r="EO699" s="209"/>
      <c r="EP699" s="209"/>
      <c r="EQ699" s="209"/>
      <c r="ER699" s="209"/>
      <c r="ES699" s="209"/>
      <c r="ET699" s="209"/>
      <c r="EU699" s="209"/>
      <c r="EV699" s="209"/>
      <c r="EW699" s="209"/>
      <c r="EX699" s="209"/>
      <c r="EY699" s="209"/>
      <c r="EZ699" s="209"/>
      <c r="FA699" s="209"/>
      <c r="FB699" s="209"/>
      <c r="FC699" s="209"/>
      <c r="FD699" s="209"/>
      <c r="FE699" s="209"/>
      <c r="FF699" s="209"/>
      <c r="FG699" s="209"/>
      <c r="FH699" s="209"/>
      <c r="FI699" s="209"/>
      <c r="FJ699" s="209"/>
      <c r="FK699" s="209"/>
      <c r="FL699" s="209"/>
      <c r="FM699" s="209"/>
      <c r="FN699" s="209"/>
      <c r="FO699" s="209"/>
      <c r="FP699" s="209"/>
      <c r="FQ699" s="209"/>
      <c r="FR699" s="209"/>
      <c r="FS699" s="209"/>
      <c r="FT699" s="209"/>
      <c r="FU699" s="209"/>
      <c r="FV699" s="209"/>
      <c r="FW699" s="209"/>
      <c r="FX699" s="209"/>
      <c r="FY699" s="209"/>
      <c r="FZ699" s="209"/>
      <c r="GA699" s="209"/>
      <c r="GB699" s="209"/>
      <c r="GC699" s="209"/>
      <c r="GD699" s="209"/>
      <c r="GE699" s="209"/>
      <c r="GF699" s="209"/>
      <c r="GG699" s="209"/>
      <c r="GH699" s="209"/>
      <c r="GI699" s="209"/>
    </row>
    <row r="700" spans="1:191" hidden="1">
      <c r="A700" s="52"/>
      <c r="B700" s="53"/>
      <c r="C700" s="56"/>
      <c r="D700" s="57"/>
      <c r="E700" s="16" t="s">
        <v>431</v>
      </c>
      <c r="F700" s="10">
        <v>4111</v>
      </c>
      <c r="G700" s="10"/>
      <c r="H700" s="10"/>
      <c r="I700" s="34">
        <v>33000</v>
      </c>
      <c r="J700" s="34">
        <v>85000</v>
      </c>
      <c r="K700" s="34">
        <v>132000</v>
      </c>
      <c r="L700" s="40">
        <v>192257.9</v>
      </c>
      <c r="M700" s="41">
        <f t="shared" si="130"/>
        <v>17.2</v>
      </c>
      <c r="N700" s="41">
        <f t="shared" si="131"/>
        <v>44.2</v>
      </c>
      <c r="O700" s="41">
        <f t="shared" si="132"/>
        <v>68.7</v>
      </c>
      <c r="P700" s="15"/>
      <c r="Q700" s="15"/>
      <c r="R700" s="167"/>
      <c r="S700" s="15"/>
      <c r="T700" s="15"/>
      <c r="U700" s="4">
        <f t="shared" si="129"/>
        <v>192257.9</v>
      </c>
    </row>
    <row r="701" spans="1:191" ht="27" hidden="1" customHeight="1">
      <c r="A701" s="52"/>
      <c r="B701" s="53"/>
      <c r="C701" s="56"/>
      <c r="D701" s="57"/>
      <c r="E701" s="16" t="s">
        <v>432</v>
      </c>
      <c r="F701" s="10">
        <v>4112</v>
      </c>
      <c r="G701" s="10"/>
      <c r="H701" s="10"/>
      <c r="I701" s="34">
        <v>500</v>
      </c>
      <c r="J701" s="34">
        <v>4000</v>
      </c>
      <c r="K701" s="34">
        <v>7500</v>
      </c>
      <c r="L701" s="40">
        <v>13747.2</v>
      </c>
      <c r="M701" s="41">
        <f t="shared" si="130"/>
        <v>3.6</v>
      </c>
      <c r="N701" s="41">
        <f t="shared" si="131"/>
        <v>29.1</v>
      </c>
      <c r="O701" s="41">
        <f t="shared" si="132"/>
        <v>54.6</v>
      </c>
      <c r="P701" s="15"/>
      <c r="Q701" s="15"/>
      <c r="R701" s="167"/>
      <c r="S701" s="15"/>
      <c r="T701" s="15"/>
      <c r="U701" s="4">
        <f t="shared" si="129"/>
        <v>13747.2</v>
      </c>
    </row>
    <row r="702" spans="1:191" ht="27" hidden="1" customHeight="1">
      <c r="A702" s="52"/>
      <c r="B702" s="53"/>
      <c r="C702" s="56"/>
      <c r="D702" s="57"/>
      <c r="E702" s="16" t="s">
        <v>433</v>
      </c>
      <c r="F702" s="10">
        <v>4113</v>
      </c>
      <c r="G702" s="10"/>
      <c r="H702" s="10"/>
      <c r="I702" s="34">
        <v>5986.2</v>
      </c>
      <c r="J702" s="34">
        <v>5986.2</v>
      </c>
      <c r="K702" s="36">
        <v>11972.4</v>
      </c>
      <c r="L702" s="40">
        <v>11972.4</v>
      </c>
      <c r="M702" s="41">
        <f t="shared" si="130"/>
        <v>50</v>
      </c>
      <c r="N702" s="41">
        <f t="shared" si="131"/>
        <v>50</v>
      </c>
      <c r="O702" s="41">
        <f t="shared" si="132"/>
        <v>100</v>
      </c>
      <c r="P702" s="15"/>
      <c r="Q702" s="15"/>
      <c r="R702" s="167"/>
      <c r="S702" s="15"/>
      <c r="T702" s="15"/>
      <c r="U702" s="4">
        <f t="shared" si="129"/>
        <v>11972.4</v>
      </c>
    </row>
    <row r="703" spans="1:191" hidden="1">
      <c r="A703" s="52"/>
      <c r="B703" s="53"/>
      <c r="C703" s="56"/>
      <c r="D703" s="57"/>
      <c r="E703" s="16" t="s">
        <v>437</v>
      </c>
      <c r="F703" s="10">
        <v>4212</v>
      </c>
      <c r="G703" s="10"/>
      <c r="H703" s="10"/>
      <c r="I703" s="34">
        <v>3560</v>
      </c>
      <c r="J703" s="34">
        <v>4000</v>
      </c>
      <c r="K703" s="34">
        <v>5100</v>
      </c>
      <c r="L703" s="40">
        <v>6088.2999999999993</v>
      </c>
      <c r="M703" s="41">
        <f t="shared" si="130"/>
        <v>58.5</v>
      </c>
      <c r="N703" s="41">
        <f t="shared" si="131"/>
        <v>65.7</v>
      </c>
      <c r="O703" s="41">
        <f t="shared" si="132"/>
        <v>83.8</v>
      </c>
      <c r="P703" s="15"/>
      <c r="Q703" s="15"/>
      <c r="R703" s="167"/>
      <c r="S703" s="15"/>
      <c r="T703" s="15"/>
      <c r="U703" s="4">
        <f t="shared" si="129"/>
        <v>6088.2999999999993</v>
      </c>
    </row>
    <row r="704" spans="1:191" hidden="1">
      <c r="A704" s="52"/>
      <c r="B704" s="53"/>
      <c r="C704" s="56"/>
      <c r="D704" s="57"/>
      <c r="E704" s="9" t="s">
        <v>438</v>
      </c>
      <c r="F704" s="10">
        <v>4213</v>
      </c>
      <c r="G704" s="10"/>
      <c r="H704" s="10"/>
      <c r="I704" s="34">
        <v>20</v>
      </c>
      <c r="J704" s="34">
        <v>48</v>
      </c>
      <c r="K704" s="34">
        <v>75</v>
      </c>
      <c r="L704" s="40">
        <v>111.1</v>
      </c>
      <c r="M704" s="41">
        <f t="shared" si="130"/>
        <v>18</v>
      </c>
      <c r="N704" s="41">
        <f t="shared" si="131"/>
        <v>43.2</v>
      </c>
      <c r="O704" s="41">
        <f t="shared" si="132"/>
        <v>67.5</v>
      </c>
      <c r="P704" s="15"/>
      <c r="Q704" s="15"/>
      <c r="R704" s="167"/>
      <c r="S704" s="15"/>
      <c r="T704" s="15"/>
      <c r="U704" s="4"/>
    </row>
    <row r="705" spans="1:21" s="43" customFormat="1" hidden="1">
      <c r="A705" s="52"/>
      <c r="B705" s="53"/>
      <c r="C705" s="56"/>
      <c r="D705" s="57"/>
      <c r="E705" s="9" t="s">
        <v>439</v>
      </c>
      <c r="F705" s="10">
        <v>4214</v>
      </c>
      <c r="G705" s="10"/>
      <c r="H705" s="10"/>
      <c r="I705" s="34">
        <v>380</v>
      </c>
      <c r="J705" s="34">
        <v>903</v>
      </c>
      <c r="K705" s="34">
        <v>1429</v>
      </c>
      <c r="L705" s="40">
        <v>2545.4</v>
      </c>
      <c r="M705" s="41">
        <f t="shared" si="130"/>
        <v>14.9</v>
      </c>
      <c r="N705" s="41">
        <f t="shared" si="131"/>
        <v>35.5</v>
      </c>
      <c r="O705" s="41">
        <f t="shared" si="132"/>
        <v>56.1</v>
      </c>
      <c r="P705" s="15"/>
      <c r="Q705" s="15"/>
      <c r="R705" s="167"/>
      <c r="S705" s="15"/>
      <c r="T705" s="15"/>
      <c r="U705" s="4">
        <f>SUM(L705-T705)</f>
        <v>2545.4</v>
      </c>
    </row>
    <row r="706" spans="1:21" s="43" customFormat="1" hidden="1">
      <c r="A706" s="52"/>
      <c r="B706" s="53"/>
      <c r="C706" s="56"/>
      <c r="D706" s="57"/>
      <c r="E706" s="9" t="s">
        <v>440</v>
      </c>
      <c r="F706" s="10" t="s">
        <v>415</v>
      </c>
      <c r="G706" s="10"/>
      <c r="H706" s="10"/>
      <c r="I706" s="34"/>
      <c r="J706" s="34"/>
      <c r="K706" s="34">
        <v>125</v>
      </c>
      <c r="L706" s="40">
        <v>125</v>
      </c>
      <c r="M706" s="41">
        <f t="shared" si="130"/>
        <v>0</v>
      </c>
      <c r="N706" s="41">
        <f t="shared" si="131"/>
        <v>0</v>
      </c>
      <c r="O706" s="41">
        <f t="shared" si="132"/>
        <v>100</v>
      </c>
      <c r="P706" s="15"/>
      <c r="Q706" s="15"/>
      <c r="R706" s="167"/>
      <c r="S706" s="15"/>
      <c r="T706" s="15"/>
      <c r="U706" s="4"/>
    </row>
    <row r="707" spans="1:21" s="43" customFormat="1" hidden="1">
      <c r="A707" s="52"/>
      <c r="B707" s="53"/>
      <c r="C707" s="56"/>
      <c r="D707" s="57"/>
      <c r="E707" s="16" t="s">
        <v>443</v>
      </c>
      <c r="F707" s="10">
        <v>4221</v>
      </c>
      <c r="G707" s="10"/>
      <c r="H707" s="10"/>
      <c r="I707" s="34">
        <v>300</v>
      </c>
      <c r="J707" s="34">
        <v>800</v>
      </c>
      <c r="K707" s="34">
        <v>1200</v>
      </c>
      <c r="L707" s="40">
        <v>1700</v>
      </c>
      <c r="M707" s="41">
        <f t="shared" si="130"/>
        <v>17.600000000000001</v>
      </c>
      <c r="N707" s="41">
        <f t="shared" si="131"/>
        <v>47.1</v>
      </c>
      <c r="O707" s="41">
        <f t="shared" si="132"/>
        <v>70.599999999999994</v>
      </c>
      <c r="P707" s="15"/>
      <c r="Q707" s="15"/>
      <c r="R707" s="167"/>
      <c r="S707" s="15"/>
      <c r="T707" s="15"/>
      <c r="U707" s="4">
        <f>SUM(L707-T707)</f>
        <v>1700</v>
      </c>
    </row>
    <row r="708" spans="1:21" s="43" customFormat="1" hidden="1">
      <c r="A708" s="52"/>
      <c r="B708" s="53"/>
      <c r="C708" s="56"/>
      <c r="D708" s="57"/>
      <c r="E708" s="16" t="s">
        <v>456</v>
      </c>
      <c r="F708" s="10" t="s">
        <v>403</v>
      </c>
      <c r="G708" s="10"/>
      <c r="H708" s="10"/>
      <c r="I708" s="34"/>
      <c r="J708" s="34">
        <v>300</v>
      </c>
      <c r="K708" s="34">
        <v>476</v>
      </c>
      <c r="L708" s="40">
        <v>700</v>
      </c>
      <c r="M708" s="41">
        <f t="shared" si="130"/>
        <v>0</v>
      </c>
      <c r="N708" s="41">
        <f t="shared" si="131"/>
        <v>42.9</v>
      </c>
      <c r="O708" s="41">
        <f t="shared" si="132"/>
        <v>68</v>
      </c>
      <c r="P708" s="15"/>
      <c r="Q708" s="15"/>
      <c r="R708" s="167"/>
      <c r="S708" s="15"/>
      <c r="T708" s="15"/>
      <c r="U708" s="4">
        <f>SUM(L708-T708)</f>
        <v>700</v>
      </c>
    </row>
    <row r="709" spans="1:21" s="43" customFormat="1" ht="17.25" hidden="1" customHeight="1">
      <c r="A709" s="52"/>
      <c r="B709" s="53"/>
      <c r="C709" s="56"/>
      <c r="D709" s="57"/>
      <c r="E709" s="16" t="s">
        <v>457</v>
      </c>
      <c r="F709" s="10">
        <v>4232</v>
      </c>
      <c r="G709" s="10"/>
      <c r="H709" s="10"/>
      <c r="I709" s="34">
        <v>200</v>
      </c>
      <c r="J709" s="34">
        <v>415</v>
      </c>
      <c r="K709" s="34">
        <v>655</v>
      </c>
      <c r="L709" s="40">
        <v>933</v>
      </c>
      <c r="M709" s="41">
        <f t="shared" si="130"/>
        <v>21.4</v>
      </c>
      <c r="N709" s="41">
        <f t="shared" si="131"/>
        <v>44.5</v>
      </c>
      <c r="O709" s="41">
        <f t="shared" si="132"/>
        <v>70.2</v>
      </c>
      <c r="P709" s="15"/>
      <c r="Q709" s="15"/>
      <c r="R709" s="167"/>
      <c r="S709" s="15"/>
      <c r="T709" s="15"/>
      <c r="U709" s="4"/>
    </row>
    <row r="710" spans="1:21" s="43" customFormat="1" ht="17.25" hidden="1" customHeight="1">
      <c r="A710" s="52"/>
      <c r="B710" s="53"/>
      <c r="C710" s="56"/>
      <c r="D710" s="57"/>
      <c r="E710" s="16" t="s">
        <v>459</v>
      </c>
      <c r="F710" s="10">
        <v>4234</v>
      </c>
      <c r="G710" s="10"/>
      <c r="H710" s="10"/>
      <c r="I710" s="34">
        <v>1400</v>
      </c>
      <c r="J710" s="34">
        <v>3339</v>
      </c>
      <c r="K710" s="34">
        <v>4284</v>
      </c>
      <c r="L710" s="40">
        <v>7766</v>
      </c>
      <c r="M710" s="41">
        <f t="shared" si="130"/>
        <v>18</v>
      </c>
      <c r="N710" s="41">
        <f t="shared" si="131"/>
        <v>43</v>
      </c>
      <c r="O710" s="41">
        <f t="shared" si="132"/>
        <v>55.2</v>
      </c>
      <c r="P710" s="15"/>
      <c r="Q710" s="15"/>
      <c r="R710" s="167"/>
      <c r="S710" s="15"/>
      <c r="T710" s="15"/>
      <c r="U710" s="4">
        <f>SUM(L710-T710)</f>
        <v>7766</v>
      </c>
    </row>
    <row r="711" spans="1:21" s="43" customFormat="1" hidden="1">
      <c r="A711" s="52"/>
      <c r="B711" s="53"/>
      <c r="C711" s="56"/>
      <c r="D711" s="57"/>
      <c r="E711" s="16" t="s">
        <v>512</v>
      </c>
      <c r="F711" s="10">
        <v>4237</v>
      </c>
      <c r="G711" s="10"/>
      <c r="H711" s="10"/>
      <c r="I711" s="34">
        <v>90</v>
      </c>
      <c r="J711" s="34">
        <v>215</v>
      </c>
      <c r="K711" s="34">
        <v>340</v>
      </c>
      <c r="L711" s="40">
        <v>400</v>
      </c>
      <c r="M711" s="41">
        <f t="shared" si="130"/>
        <v>22.5</v>
      </c>
      <c r="N711" s="41">
        <f t="shared" si="131"/>
        <v>53.8</v>
      </c>
      <c r="O711" s="41">
        <f t="shared" si="132"/>
        <v>85</v>
      </c>
      <c r="P711" s="15"/>
      <c r="Q711" s="15"/>
      <c r="R711" s="167"/>
      <c r="S711" s="15"/>
      <c r="T711" s="15"/>
      <c r="U711" s="4">
        <f>SUM(L711-T711)</f>
        <v>400</v>
      </c>
    </row>
    <row r="712" spans="1:21" s="43" customFormat="1" ht="17.25" hidden="1" customHeight="1">
      <c r="A712" s="52"/>
      <c r="B712" s="53"/>
      <c r="C712" s="56"/>
      <c r="D712" s="57"/>
      <c r="E712" s="16" t="s">
        <v>514</v>
      </c>
      <c r="F712" s="10">
        <v>4241</v>
      </c>
      <c r="G712" s="10"/>
      <c r="H712" s="10"/>
      <c r="I712" s="34">
        <v>50</v>
      </c>
      <c r="J712" s="34">
        <v>140</v>
      </c>
      <c r="K712" s="34">
        <v>220</v>
      </c>
      <c r="L712" s="40">
        <v>324</v>
      </c>
      <c r="M712" s="41">
        <f t="shared" si="130"/>
        <v>15.4</v>
      </c>
      <c r="N712" s="41">
        <f t="shared" si="131"/>
        <v>43.2</v>
      </c>
      <c r="O712" s="41">
        <f t="shared" si="132"/>
        <v>67.900000000000006</v>
      </c>
      <c r="P712" s="15"/>
      <c r="Q712" s="15"/>
      <c r="R712" s="167"/>
      <c r="S712" s="15"/>
      <c r="T712" s="15"/>
      <c r="U712" s="4"/>
    </row>
    <row r="713" spans="1:21" s="43" customFormat="1" hidden="1">
      <c r="A713" s="52"/>
      <c r="B713" s="53"/>
      <c r="C713" s="56"/>
      <c r="D713" s="57"/>
      <c r="E713" s="16" t="s">
        <v>515</v>
      </c>
      <c r="F713" s="10" t="s">
        <v>408</v>
      </c>
      <c r="G713" s="10"/>
      <c r="H713" s="10"/>
      <c r="I713" s="34">
        <v>70</v>
      </c>
      <c r="J713" s="34">
        <v>172</v>
      </c>
      <c r="K713" s="34">
        <v>272</v>
      </c>
      <c r="L713" s="40">
        <v>400</v>
      </c>
      <c r="M713" s="41">
        <f t="shared" si="130"/>
        <v>17.5</v>
      </c>
      <c r="N713" s="41">
        <f t="shared" si="131"/>
        <v>43</v>
      </c>
      <c r="O713" s="41">
        <f t="shared" si="132"/>
        <v>68</v>
      </c>
      <c r="P713" s="15"/>
      <c r="Q713" s="15"/>
      <c r="R713" s="167"/>
      <c r="S713" s="15"/>
      <c r="T713" s="15"/>
      <c r="U713" s="4">
        <f t="shared" ref="U713:U723" si="133">SUM(L713-T713)</f>
        <v>400</v>
      </c>
    </row>
    <row r="714" spans="1:21" s="43" customFormat="1" ht="27" hidden="1" customHeight="1">
      <c r="A714" s="52"/>
      <c r="B714" s="53"/>
      <c r="C714" s="56"/>
      <c r="D714" s="57"/>
      <c r="E714" s="16" t="s">
        <v>516</v>
      </c>
      <c r="F714" s="10">
        <v>4252</v>
      </c>
      <c r="G714" s="10"/>
      <c r="H714" s="10"/>
      <c r="I714" s="34">
        <v>271</v>
      </c>
      <c r="J714" s="34">
        <v>605</v>
      </c>
      <c r="K714" s="34">
        <v>907.5</v>
      </c>
      <c r="L714" s="40">
        <v>1151</v>
      </c>
      <c r="M714" s="41">
        <f t="shared" si="130"/>
        <v>23.5</v>
      </c>
      <c r="N714" s="41">
        <f t="shared" si="131"/>
        <v>52.6</v>
      </c>
      <c r="O714" s="41">
        <f t="shared" si="132"/>
        <v>78.8</v>
      </c>
      <c r="P714" s="15"/>
      <c r="Q714" s="15"/>
      <c r="R714" s="167"/>
      <c r="S714" s="15"/>
      <c r="T714" s="15"/>
      <c r="U714" s="4">
        <f t="shared" si="133"/>
        <v>1151</v>
      </c>
    </row>
    <row r="715" spans="1:21" s="43" customFormat="1" ht="17.25" hidden="1" customHeight="1">
      <c r="A715" s="52"/>
      <c r="B715" s="53"/>
      <c r="C715" s="56"/>
      <c r="D715" s="57"/>
      <c r="E715" s="16" t="s">
        <v>517</v>
      </c>
      <c r="F715" s="10">
        <v>4261</v>
      </c>
      <c r="G715" s="10"/>
      <c r="H715" s="10"/>
      <c r="I715" s="34">
        <v>131</v>
      </c>
      <c r="J715" s="34">
        <v>314</v>
      </c>
      <c r="K715" s="34">
        <v>496</v>
      </c>
      <c r="L715" s="40">
        <v>730</v>
      </c>
      <c r="M715" s="41">
        <f t="shared" si="130"/>
        <v>17.899999999999999</v>
      </c>
      <c r="N715" s="41">
        <f t="shared" si="131"/>
        <v>43</v>
      </c>
      <c r="O715" s="41">
        <f t="shared" si="132"/>
        <v>67.900000000000006</v>
      </c>
      <c r="P715" s="15"/>
      <c r="Q715" s="15"/>
      <c r="R715" s="167"/>
      <c r="S715" s="15"/>
      <c r="T715" s="15"/>
      <c r="U715" s="4">
        <f t="shared" si="133"/>
        <v>730</v>
      </c>
    </row>
    <row r="716" spans="1:21" s="43" customFormat="1" hidden="1">
      <c r="A716" s="52"/>
      <c r="B716" s="53"/>
      <c r="C716" s="56"/>
      <c r="D716" s="57"/>
      <c r="E716" s="16" t="s">
        <v>519</v>
      </c>
      <c r="F716" s="10">
        <v>4264</v>
      </c>
      <c r="G716" s="10"/>
      <c r="H716" s="10"/>
      <c r="I716" s="34">
        <v>283</v>
      </c>
      <c r="J716" s="34">
        <v>566</v>
      </c>
      <c r="K716" s="34">
        <v>849</v>
      </c>
      <c r="L716" s="40">
        <v>1132</v>
      </c>
      <c r="M716" s="41">
        <f t="shared" si="130"/>
        <v>25</v>
      </c>
      <c r="N716" s="41">
        <f t="shared" si="131"/>
        <v>50</v>
      </c>
      <c r="O716" s="41">
        <f t="shared" si="132"/>
        <v>75</v>
      </c>
      <c r="P716" s="15"/>
      <c r="Q716" s="15"/>
      <c r="R716" s="167"/>
      <c r="S716" s="15"/>
      <c r="T716" s="15"/>
      <c r="U716" s="4">
        <f t="shared" si="133"/>
        <v>1132</v>
      </c>
    </row>
    <row r="717" spans="1:21" s="43" customFormat="1" ht="17.25" hidden="1" customHeight="1">
      <c r="A717" s="52"/>
      <c r="B717" s="53"/>
      <c r="C717" s="56"/>
      <c r="D717" s="57"/>
      <c r="E717" s="9" t="s">
        <v>521</v>
      </c>
      <c r="F717" s="10" t="s">
        <v>277</v>
      </c>
      <c r="G717" s="10"/>
      <c r="H717" s="10"/>
      <c r="I717" s="34">
        <v>50</v>
      </c>
      <c r="J717" s="34">
        <v>110</v>
      </c>
      <c r="K717" s="34">
        <v>173</v>
      </c>
      <c r="L717" s="40">
        <v>285</v>
      </c>
      <c r="M717" s="41">
        <f t="shared" si="130"/>
        <v>17.5</v>
      </c>
      <c r="N717" s="41">
        <f t="shared" si="131"/>
        <v>38.6</v>
      </c>
      <c r="O717" s="41">
        <f t="shared" si="132"/>
        <v>60.7</v>
      </c>
      <c r="P717" s="15"/>
      <c r="Q717" s="15"/>
      <c r="R717" s="167"/>
      <c r="S717" s="15"/>
      <c r="T717" s="15"/>
      <c r="U717" s="4">
        <f t="shared" si="133"/>
        <v>285</v>
      </c>
    </row>
    <row r="718" spans="1:21" s="43" customFormat="1" ht="17.25" hidden="1" customHeight="1">
      <c r="A718" s="52"/>
      <c r="B718" s="53"/>
      <c r="C718" s="56"/>
      <c r="D718" s="57"/>
      <c r="E718" s="16" t="s">
        <v>522</v>
      </c>
      <c r="F718" s="10" t="s">
        <v>409</v>
      </c>
      <c r="G718" s="10"/>
      <c r="H718" s="10"/>
      <c r="I718" s="34">
        <v>350</v>
      </c>
      <c r="J718" s="34">
        <v>1290</v>
      </c>
      <c r="K718" s="34">
        <v>2040</v>
      </c>
      <c r="L718" s="40">
        <v>3000</v>
      </c>
      <c r="M718" s="41">
        <f t="shared" si="130"/>
        <v>11.7</v>
      </c>
      <c r="N718" s="41">
        <f t="shared" si="131"/>
        <v>43</v>
      </c>
      <c r="O718" s="41">
        <f t="shared" si="132"/>
        <v>68</v>
      </c>
      <c r="P718" s="15"/>
      <c r="Q718" s="15"/>
      <c r="R718" s="167"/>
      <c r="S718" s="15"/>
      <c r="T718" s="15"/>
      <c r="U718" s="4">
        <f t="shared" si="133"/>
        <v>3000</v>
      </c>
    </row>
    <row r="719" spans="1:21" s="43" customFormat="1" hidden="1">
      <c r="A719" s="52"/>
      <c r="B719" s="53"/>
      <c r="C719" s="56"/>
      <c r="D719" s="57"/>
      <c r="E719" s="16" t="s">
        <v>553</v>
      </c>
      <c r="F719" s="10">
        <v>4823</v>
      </c>
      <c r="G719" s="10"/>
      <c r="H719" s="10"/>
      <c r="I719" s="34"/>
      <c r="J719" s="34">
        <v>42</v>
      </c>
      <c r="K719" s="34">
        <v>42</v>
      </c>
      <c r="L719" s="40">
        <v>42</v>
      </c>
      <c r="M719" s="41">
        <f t="shared" si="130"/>
        <v>0</v>
      </c>
      <c r="N719" s="41">
        <f t="shared" si="131"/>
        <v>100</v>
      </c>
      <c r="O719" s="41">
        <f t="shared" si="132"/>
        <v>100</v>
      </c>
      <c r="P719" s="15"/>
      <c r="Q719" s="15"/>
      <c r="R719" s="167"/>
      <c r="S719" s="15"/>
      <c r="T719" s="15"/>
      <c r="U719" s="4">
        <f t="shared" si="133"/>
        <v>42</v>
      </c>
    </row>
    <row r="720" spans="1:21" s="43" customFormat="1" hidden="1">
      <c r="A720" s="52"/>
      <c r="B720" s="53"/>
      <c r="C720" s="56"/>
      <c r="D720" s="57"/>
      <c r="E720" s="16" t="s">
        <v>560</v>
      </c>
      <c r="F720" s="10">
        <v>5122</v>
      </c>
      <c r="G720" s="10"/>
      <c r="H720" s="10"/>
      <c r="I720" s="34"/>
      <c r="J720" s="34"/>
      <c r="K720" s="34">
        <v>600</v>
      </c>
      <c r="L720" s="40">
        <v>1000</v>
      </c>
      <c r="M720" s="41">
        <f t="shared" si="130"/>
        <v>0</v>
      </c>
      <c r="N720" s="41">
        <f t="shared" si="131"/>
        <v>0</v>
      </c>
      <c r="O720" s="41">
        <f t="shared" si="132"/>
        <v>60</v>
      </c>
      <c r="P720" s="15"/>
      <c r="Q720" s="15"/>
      <c r="R720" s="167"/>
      <c r="S720" s="15"/>
      <c r="T720" s="15"/>
      <c r="U720" s="4">
        <f t="shared" si="133"/>
        <v>1000</v>
      </c>
    </row>
    <row r="721" spans="1:191">
      <c r="A721" s="195"/>
      <c r="B721" s="196"/>
      <c r="C721" s="200"/>
      <c r="D721" s="212" t="s">
        <v>284</v>
      </c>
      <c r="E721" s="211" t="s">
        <v>429</v>
      </c>
      <c r="F721" s="13"/>
      <c r="G721" s="13"/>
      <c r="H721" s="10" t="s">
        <v>394</v>
      </c>
      <c r="I721" s="204">
        <f>SUM(I722)</f>
        <v>7204</v>
      </c>
      <c r="J721" s="204">
        <f>SUM(J722)</f>
        <v>13888</v>
      </c>
      <c r="K721" s="204">
        <f>SUM(K722)</f>
        <v>20598</v>
      </c>
      <c r="L721" s="205">
        <f>SUM(L722)</f>
        <v>29372.100000000002</v>
      </c>
      <c r="M721" s="41">
        <f t="shared" si="130"/>
        <v>24.5</v>
      </c>
      <c r="N721" s="41">
        <f t="shared" si="131"/>
        <v>47.3</v>
      </c>
      <c r="O721" s="41">
        <f t="shared" si="132"/>
        <v>70.099999999999994</v>
      </c>
      <c r="P721" s="14"/>
      <c r="Q721" s="14"/>
      <c r="R721" s="167"/>
      <c r="S721" s="14"/>
      <c r="T721" s="14"/>
      <c r="U721" s="4">
        <f t="shared" si="133"/>
        <v>29372.100000000002</v>
      </c>
      <c r="AA721" s="209"/>
      <c r="AB721" s="209"/>
      <c r="AC721" s="209"/>
      <c r="AD721" s="209"/>
      <c r="AE721" s="209"/>
      <c r="AF721" s="209"/>
      <c r="AG721" s="209"/>
      <c r="AH721" s="209"/>
      <c r="AI721" s="209"/>
      <c r="AJ721" s="209"/>
      <c r="AK721" s="209"/>
      <c r="AL721" s="209"/>
      <c r="AM721" s="209"/>
      <c r="AN721" s="209"/>
      <c r="AO721" s="209"/>
      <c r="AP721" s="209"/>
      <c r="AQ721" s="209"/>
      <c r="AR721" s="209"/>
      <c r="AS721" s="209"/>
      <c r="AT721" s="209"/>
      <c r="AU721" s="209"/>
      <c r="AV721" s="209"/>
      <c r="AW721" s="209"/>
      <c r="AX721" s="209"/>
      <c r="AY721" s="209"/>
      <c r="AZ721" s="209"/>
      <c r="BA721" s="209"/>
      <c r="BB721" s="209"/>
      <c r="BC721" s="209"/>
      <c r="BD721" s="209"/>
      <c r="BE721" s="209"/>
      <c r="BF721" s="209"/>
      <c r="BG721" s="209"/>
      <c r="BH721" s="209"/>
      <c r="BI721" s="209"/>
      <c r="BJ721" s="209"/>
      <c r="BK721" s="209"/>
      <c r="BL721" s="209"/>
      <c r="BM721" s="209"/>
      <c r="BN721" s="209"/>
      <c r="BO721" s="209"/>
      <c r="BP721" s="209"/>
      <c r="BQ721" s="209"/>
      <c r="BR721" s="209"/>
      <c r="BS721" s="209"/>
      <c r="BT721" s="209"/>
      <c r="BU721" s="209"/>
      <c r="BV721" s="209"/>
      <c r="BW721" s="209"/>
      <c r="BX721" s="209"/>
      <c r="BY721" s="209"/>
      <c r="BZ721" s="209"/>
      <c r="CA721" s="209"/>
      <c r="CB721" s="209"/>
      <c r="CC721" s="209"/>
      <c r="CD721" s="209"/>
      <c r="CE721" s="209"/>
      <c r="CF721" s="209"/>
      <c r="CG721" s="209"/>
      <c r="CH721" s="209"/>
      <c r="CI721" s="209"/>
      <c r="CJ721" s="209"/>
      <c r="CK721" s="209"/>
      <c r="CL721" s="209"/>
      <c r="CM721" s="209"/>
      <c r="CN721" s="209"/>
      <c r="CO721" s="209"/>
      <c r="CP721" s="209"/>
      <c r="CQ721" s="209"/>
      <c r="CR721" s="209"/>
      <c r="CS721" s="209"/>
      <c r="CT721" s="209"/>
      <c r="CU721" s="209"/>
      <c r="CV721" s="209"/>
      <c r="CW721" s="209"/>
      <c r="CX721" s="209"/>
      <c r="CY721" s="209"/>
      <c r="CZ721" s="209"/>
      <c r="DA721" s="209"/>
      <c r="DB721" s="209"/>
      <c r="DC721" s="209"/>
      <c r="DD721" s="209"/>
      <c r="DE721" s="209"/>
      <c r="DF721" s="209"/>
      <c r="DG721" s="209"/>
      <c r="DH721" s="209"/>
      <c r="DI721" s="209"/>
      <c r="DJ721" s="209"/>
      <c r="DK721" s="209"/>
      <c r="DL721" s="209"/>
      <c r="DM721" s="209"/>
      <c r="DN721" s="209"/>
      <c r="DO721" s="209"/>
      <c r="DP721" s="209"/>
      <c r="DQ721" s="209"/>
      <c r="DR721" s="209"/>
      <c r="DS721" s="209"/>
      <c r="DT721" s="209"/>
      <c r="DU721" s="209"/>
      <c r="DV721" s="209"/>
      <c r="DW721" s="209"/>
      <c r="DX721" s="209"/>
      <c r="DY721" s="209"/>
      <c r="DZ721" s="209"/>
      <c r="EA721" s="209"/>
      <c r="EB721" s="209"/>
      <c r="EC721" s="209"/>
      <c r="ED721" s="209"/>
      <c r="EE721" s="209"/>
      <c r="EF721" s="209"/>
      <c r="EG721" s="209"/>
      <c r="EH721" s="209"/>
      <c r="EI721" s="209"/>
      <c r="EJ721" s="209"/>
      <c r="EK721" s="209"/>
      <c r="EL721" s="209"/>
      <c r="EM721" s="209"/>
      <c r="EN721" s="209"/>
      <c r="EO721" s="209"/>
      <c r="EP721" s="209"/>
      <c r="EQ721" s="209"/>
      <c r="ER721" s="209"/>
      <c r="ES721" s="209"/>
      <c r="ET721" s="209"/>
      <c r="EU721" s="209"/>
      <c r="EV721" s="209"/>
      <c r="EW721" s="209"/>
      <c r="EX721" s="209"/>
      <c r="EY721" s="209"/>
      <c r="EZ721" s="209"/>
      <c r="FA721" s="209"/>
      <c r="FB721" s="209"/>
      <c r="FC721" s="209"/>
      <c r="FD721" s="209"/>
      <c r="FE721" s="209"/>
      <c r="FF721" s="209"/>
      <c r="FG721" s="209"/>
      <c r="FH721" s="209"/>
      <c r="FI721" s="209"/>
      <c r="FJ721" s="209"/>
      <c r="FK721" s="209"/>
      <c r="FL721" s="209"/>
      <c r="FM721" s="209"/>
      <c r="FN721" s="209"/>
      <c r="FO721" s="209"/>
      <c r="FP721" s="209"/>
      <c r="FQ721" s="209"/>
      <c r="FR721" s="209"/>
      <c r="FS721" s="209"/>
      <c r="FT721" s="209"/>
      <c r="FU721" s="209"/>
      <c r="FV721" s="209"/>
      <c r="FW721" s="209"/>
      <c r="FX721" s="209"/>
      <c r="FY721" s="209"/>
      <c r="FZ721" s="209"/>
      <c r="GA721" s="209"/>
      <c r="GB721" s="209"/>
      <c r="GC721" s="209"/>
      <c r="GD721" s="209"/>
      <c r="GE721" s="209"/>
      <c r="GF721" s="209"/>
      <c r="GG721" s="209"/>
      <c r="GH721" s="209"/>
      <c r="GI721" s="209"/>
    </row>
    <row r="722" spans="1:191">
      <c r="A722" s="195"/>
      <c r="B722" s="196"/>
      <c r="C722" s="200"/>
      <c r="D722" s="201"/>
      <c r="E722" s="213" t="s">
        <v>90</v>
      </c>
      <c r="F722" s="123" t="s">
        <v>398</v>
      </c>
      <c r="G722" s="123"/>
      <c r="H722" s="10" t="s">
        <v>394</v>
      </c>
      <c r="I722" s="206">
        <f>SUM(I723:I731)</f>
        <v>7204</v>
      </c>
      <c r="J722" s="206">
        <f>SUM(J723:J731)</f>
        <v>13888</v>
      </c>
      <c r="K722" s="206">
        <f>SUM(K723:K731)</f>
        <v>20598</v>
      </c>
      <c r="L722" s="207">
        <f>SUM(L723:L731)</f>
        <v>29372.100000000002</v>
      </c>
      <c r="M722" s="59">
        <f t="shared" si="130"/>
        <v>24.5</v>
      </c>
      <c r="N722" s="59">
        <f t="shared" si="131"/>
        <v>47.3</v>
      </c>
      <c r="O722" s="59">
        <f t="shared" si="132"/>
        <v>70.099999999999994</v>
      </c>
      <c r="P722" s="15"/>
      <c r="Q722" s="15"/>
      <c r="R722" s="167"/>
      <c r="S722" s="15"/>
      <c r="T722" s="15"/>
      <c r="U722" s="4">
        <f t="shared" si="133"/>
        <v>29372.100000000002</v>
      </c>
      <c r="W722" s="43" t="s">
        <v>394</v>
      </c>
      <c r="AA722" s="209"/>
      <c r="AB722" s="209"/>
      <c r="AC722" s="209"/>
      <c r="AD722" s="209"/>
      <c r="AE722" s="209"/>
      <c r="AF722" s="209"/>
      <c r="AG722" s="209"/>
      <c r="AH722" s="209"/>
      <c r="AI722" s="209"/>
      <c r="AJ722" s="209"/>
      <c r="AK722" s="209"/>
      <c r="AL722" s="209"/>
      <c r="AM722" s="209"/>
      <c r="AN722" s="209"/>
      <c r="AO722" s="209"/>
      <c r="AP722" s="209"/>
      <c r="AQ722" s="209"/>
      <c r="AR722" s="209"/>
      <c r="AS722" s="209"/>
      <c r="AT722" s="209"/>
      <c r="AU722" s="209"/>
      <c r="AV722" s="209"/>
      <c r="AW722" s="209"/>
      <c r="AX722" s="209"/>
      <c r="AY722" s="209"/>
      <c r="AZ722" s="209"/>
      <c r="BA722" s="209"/>
      <c r="BB722" s="209"/>
      <c r="BC722" s="209"/>
      <c r="BD722" s="209"/>
      <c r="BE722" s="209"/>
      <c r="BF722" s="209"/>
      <c r="BG722" s="209"/>
      <c r="BH722" s="209"/>
      <c r="BI722" s="209"/>
      <c r="BJ722" s="209"/>
      <c r="BK722" s="209"/>
      <c r="BL722" s="209"/>
      <c r="BM722" s="209"/>
      <c r="BN722" s="209"/>
      <c r="BO722" s="209"/>
      <c r="BP722" s="209"/>
      <c r="BQ722" s="209"/>
      <c r="BR722" s="209"/>
      <c r="BS722" s="209"/>
      <c r="BT722" s="209"/>
      <c r="BU722" s="209"/>
      <c r="BV722" s="209"/>
      <c r="BW722" s="209"/>
      <c r="BX722" s="209"/>
      <c r="BY722" s="209"/>
      <c r="BZ722" s="209"/>
      <c r="CA722" s="209"/>
      <c r="CB722" s="209"/>
      <c r="CC722" s="209"/>
      <c r="CD722" s="209"/>
      <c r="CE722" s="209"/>
      <c r="CF722" s="209"/>
      <c r="CG722" s="209"/>
      <c r="CH722" s="209"/>
      <c r="CI722" s="209"/>
      <c r="CJ722" s="209"/>
      <c r="CK722" s="209"/>
      <c r="CL722" s="209"/>
      <c r="CM722" s="209"/>
      <c r="CN722" s="209"/>
      <c r="CO722" s="209"/>
      <c r="CP722" s="209"/>
      <c r="CQ722" s="209"/>
      <c r="CR722" s="209"/>
      <c r="CS722" s="209"/>
      <c r="CT722" s="209"/>
      <c r="CU722" s="209"/>
      <c r="CV722" s="209"/>
      <c r="CW722" s="209"/>
      <c r="CX722" s="209"/>
      <c r="CY722" s="209"/>
      <c r="CZ722" s="209"/>
      <c r="DA722" s="209"/>
      <c r="DB722" s="209"/>
      <c r="DC722" s="209"/>
      <c r="DD722" s="209"/>
      <c r="DE722" s="209"/>
      <c r="DF722" s="209"/>
      <c r="DG722" s="209"/>
      <c r="DH722" s="209"/>
      <c r="DI722" s="209"/>
      <c r="DJ722" s="209"/>
      <c r="DK722" s="209"/>
      <c r="DL722" s="209"/>
      <c r="DM722" s="209"/>
      <c r="DN722" s="209"/>
      <c r="DO722" s="209"/>
      <c r="DP722" s="209"/>
      <c r="DQ722" s="209"/>
      <c r="DR722" s="209"/>
      <c r="DS722" s="209"/>
      <c r="DT722" s="209"/>
      <c r="DU722" s="209"/>
      <c r="DV722" s="209"/>
      <c r="DW722" s="209"/>
      <c r="DX722" s="209"/>
      <c r="DY722" s="209"/>
      <c r="DZ722" s="209"/>
      <c r="EA722" s="209"/>
      <c r="EB722" s="209"/>
      <c r="EC722" s="209"/>
      <c r="ED722" s="209"/>
      <c r="EE722" s="209"/>
      <c r="EF722" s="209"/>
      <c r="EG722" s="209"/>
      <c r="EH722" s="209"/>
      <c r="EI722" s="209"/>
      <c r="EJ722" s="209"/>
      <c r="EK722" s="209"/>
      <c r="EL722" s="209"/>
      <c r="EM722" s="209"/>
      <c r="EN722" s="209"/>
      <c r="EO722" s="209"/>
      <c r="EP722" s="209"/>
      <c r="EQ722" s="209"/>
      <c r="ER722" s="209"/>
      <c r="ES722" s="209"/>
      <c r="ET722" s="209"/>
      <c r="EU722" s="209"/>
      <c r="EV722" s="209"/>
      <c r="EW722" s="209"/>
      <c r="EX722" s="209"/>
      <c r="EY722" s="209"/>
      <c r="EZ722" s="209"/>
      <c r="FA722" s="209"/>
      <c r="FB722" s="209"/>
      <c r="FC722" s="209"/>
      <c r="FD722" s="209"/>
      <c r="FE722" s="209"/>
      <c r="FF722" s="209"/>
      <c r="FG722" s="209"/>
      <c r="FH722" s="209"/>
      <c r="FI722" s="209"/>
      <c r="FJ722" s="209"/>
      <c r="FK722" s="209"/>
      <c r="FL722" s="209"/>
      <c r="FM722" s="209"/>
      <c r="FN722" s="209"/>
      <c r="FO722" s="209"/>
      <c r="FP722" s="209"/>
      <c r="FQ722" s="209"/>
      <c r="FR722" s="209"/>
      <c r="FS722" s="209"/>
      <c r="FT722" s="209"/>
      <c r="FU722" s="209"/>
      <c r="FV722" s="209"/>
      <c r="FW722" s="209"/>
      <c r="FX722" s="209"/>
      <c r="FY722" s="209"/>
      <c r="FZ722" s="209"/>
      <c r="GA722" s="209"/>
      <c r="GB722" s="209"/>
      <c r="GC722" s="209"/>
      <c r="GD722" s="209"/>
      <c r="GE722" s="209"/>
      <c r="GF722" s="209"/>
      <c r="GG722" s="209"/>
      <c r="GH722" s="209"/>
      <c r="GI722" s="209"/>
    </row>
    <row r="723" spans="1:191" hidden="1">
      <c r="A723" s="52"/>
      <c r="B723" s="53"/>
      <c r="C723" s="56"/>
      <c r="D723" s="57"/>
      <c r="E723" s="16" t="s">
        <v>431</v>
      </c>
      <c r="F723" s="10">
        <v>4111</v>
      </c>
      <c r="G723" s="10"/>
      <c r="H723" s="10"/>
      <c r="I723" s="7">
        <f>ROUND(L723*0.18,0)</f>
        <v>4155</v>
      </c>
      <c r="J723" s="7">
        <f>ROUND(L723*0.43,0)</f>
        <v>9925</v>
      </c>
      <c r="K723" s="7">
        <f>ROUND(L723*0.68,0)</f>
        <v>15695</v>
      </c>
      <c r="L723" s="40">
        <v>23080.9</v>
      </c>
      <c r="M723" s="41">
        <f t="shared" si="130"/>
        <v>18</v>
      </c>
      <c r="N723" s="41">
        <f t="shared" si="131"/>
        <v>43</v>
      </c>
      <c r="O723" s="41">
        <f t="shared" si="132"/>
        <v>68</v>
      </c>
      <c r="P723" s="15"/>
      <c r="Q723" s="15"/>
      <c r="R723" s="167"/>
      <c r="S723" s="15"/>
      <c r="T723" s="15"/>
      <c r="U723" s="4">
        <f t="shared" si="133"/>
        <v>23080.9</v>
      </c>
    </row>
    <row r="724" spans="1:191" hidden="1">
      <c r="A724" s="52"/>
      <c r="B724" s="53"/>
      <c r="C724" s="56"/>
      <c r="D724" s="57"/>
      <c r="E724" s="16" t="s">
        <v>437</v>
      </c>
      <c r="F724" s="10">
        <v>4212</v>
      </c>
      <c r="G724" s="10"/>
      <c r="H724" s="10"/>
      <c r="I724" s="7">
        <f>ROUND(L724*0.5,0)</f>
        <v>25</v>
      </c>
      <c r="J724" s="7">
        <f>ROUND(L724*0.5,0)</f>
        <v>25</v>
      </c>
      <c r="K724" s="7">
        <v>50</v>
      </c>
      <c r="L724" s="40">
        <v>50</v>
      </c>
      <c r="M724" s="41">
        <f>ROUND(I724/L724*100,1)</f>
        <v>50</v>
      </c>
      <c r="N724" s="41">
        <f>ROUND(J724/L724*100,1)</f>
        <v>50</v>
      </c>
      <c r="O724" s="41">
        <f>ROUND(K724/L724*100,1)</f>
        <v>100</v>
      </c>
      <c r="P724" s="15"/>
      <c r="Q724" s="15"/>
      <c r="R724" s="167"/>
      <c r="S724" s="15"/>
      <c r="T724" s="15"/>
      <c r="U724" s="4"/>
    </row>
    <row r="725" spans="1:191" hidden="1">
      <c r="A725" s="52"/>
      <c r="B725" s="53"/>
      <c r="C725" s="56"/>
      <c r="D725" s="57"/>
      <c r="E725" s="9" t="s">
        <v>439</v>
      </c>
      <c r="F725" s="10" t="s">
        <v>396</v>
      </c>
      <c r="G725" s="10"/>
      <c r="H725" s="10"/>
      <c r="I725" s="7">
        <f>ROUND(L725*0.17,0)</f>
        <v>13</v>
      </c>
      <c r="J725" s="7">
        <f>ROUND(L725*0.42,0)</f>
        <v>31</v>
      </c>
      <c r="K725" s="7">
        <f>ROUND(L725*0.67,0)</f>
        <v>50</v>
      </c>
      <c r="L725" s="40">
        <v>74.400000000000006</v>
      </c>
      <c r="M725" s="41">
        <f>ROUND(I725/L725*100,1)</f>
        <v>17.5</v>
      </c>
      <c r="N725" s="41">
        <f>ROUND(J725/L725*100,1)</f>
        <v>41.7</v>
      </c>
      <c r="O725" s="41">
        <f>ROUND(K725/L725*100,1)</f>
        <v>67.2</v>
      </c>
      <c r="P725" s="15"/>
      <c r="Q725" s="15"/>
      <c r="R725" s="167"/>
      <c r="S725" s="15"/>
      <c r="T725" s="15"/>
      <c r="U725" s="4"/>
    </row>
    <row r="726" spans="1:191" hidden="1">
      <c r="A726" s="52"/>
      <c r="B726" s="53"/>
      <c r="C726" s="56"/>
      <c r="D726" s="57"/>
      <c r="E726" s="16" t="s">
        <v>443</v>
      </c>
      <c r="F726" s="10">
        <v>4221</v>
      </c>
      <c r="G726" s="10"/>
      <c r="H726" s="10"/>
      <c r="I726" s="7">
        <f>ROUND(L726*0.18,0)</f>
        <v>72</v>
      </c>
      <c r="J726" s="7">
        <f>ROUND(L726*0.43,0)</f>
        <v>172</v>
      </c>
      <c r="K726" s="7">
        <f>ROUND(L726*0.68,0)</f>
        <v>272</v>
      </c>
      <c r="L726" s="40">
        <v>400</v>
      </c>
      <c r="M726" s="41">
        <f t="shared" si="130"/>
        <v>18</v>
      </c>
      <c r="N726" s="41">
        <f t="shared" si="131"/>
        <v>43</v>
      </c>
      <c r="O726" s="41">
        <f t="shared" si="132"/>
        <v>68</v>
      </c>
      <c r="P726" s="15"/>
      <c r="Q726" s="15"/>
      <c r="R726" s="167"/>
      <c r="S726" s="15"/>
      <c r="T726" s="15"/>
      <c r="U726" s="4"/>
    </row>
    <row r="727" spans="1:191" hidden="1">
      <c r="A727" s="52"/>
      <c r="B727" s="53"/>
      <c r="C727" s="56"/>
      <c r="D727" s="57"/>
      <c r="E727" s="16" t="s">
        <v>459</v>
      </c>
      <c r="F727" s="10">
        <v>4234</v>
      </c>
      <c r="G727" s="10"/>
      <c r="H727" s="10"/>
      <c r="I727" s="7">
        <f>ROUND(L727*0.868,0)</f>
        <v>2242</v>
      </c>
      <c r="J727" s="7">
        <f>ROUND(L727*0.868,0)</f>
        <v>2242</v>
      </c>
      <c r="K727" s="7">
        <f>ROUND(L727*0.868,0)</f>
        <v>2242</v>
      </c>
      <c r="L727" s="40">
        <v>2582.8000000000002</v>
      </c>
      <c r="M727" s="41">
        <f t="shared" si="130"/>
        <v>86.8</v>
      </c>
      <c r="N727" s="41">
        <f t="shared" si="131"/>
        <v>86.8</v>
      </c>
      <c r="O727" s="41">
        <f t="shared" si="132"/>
        <v>86.8</v>
      </c>
      <c r="P727" s="15"/>
      <c r="Q727" s="15"/>
      <c r="R727" s="167"/>
      <c r="S727" s="15"/>
      <c r="T727" s="15"/>
      <c r="U727" s="4"/>
    </row>
    <row r="728" spans="1:191" hidden="1">
      <c r="A728" s="52"/>
      <c r="B728" s="53"/>
      <c r="C728" s="56"/>
      <c r="D728" s="57"/>
      <c r="E728" s="16" t="s">
        <v>517</v>
      </c>
      <c r="F728" s="10">
        <v>4261</v>
      </c>
      <c r="G728" s="10"/>
      <c r="H728" s="10"/>
      <c r="I728" s="7">
        <f>ROUND(L728*0.17,0)</f>
        <v>48</v>
      </c>
      <c r="J728" s="7">
        <f>ROUND(L728*0.42,0)</f>
        <v>118</v>
      </c>
      <c r="K728" s="7">
        <f>ROUND(L728*0.67,0)</f>
        <v>188</v>
      </c>
      <c r="L728" s="40">
        <v>280</v>
      </c>
      <c r="M728" s="41">
        <f t="shared" si="130"/>
        <v>17.100000000000001</v>
      </c>
      <c r="N728" s="41">
        <f t="shared" si="131"/>
        <v>42.1</v>
      </c>
      <c r="O728" s="41">
        <f t="shared" si="132"/>
        <v>67.099999999999994</v>
      </c>
      <c r="P728" s="15"/>
      <c r="Q728" s="15"/>
      <c r="R728" s="167"/>
      <c r="S728" s="15"/>
      <c r="T728" s="15"/>
      <c r="U728" s="4"/>
    </row>
    <row r="729" spans="1:191" hidden="1">
      <c r="A729" s="52"/>
      <c r="B729" s="53"/>
      <c r="C729" s="56"/>
      <c r="D729" s="57"/>
      <c r="E729" s="16" t="s">
        <v>519</v>
      </c>
      <c r="F729" s="10">
        <v>4264</v>
      </c>
      <c r="G729" s="10"/>
      <c r="H729" s="10"/>
      <c r="I729" s="7">
        <f>ROUND(L729*0.17,0)</f>
        <v>153</v>
      </c>
      <c r="J729" s="7">
        <f>ROUND(L729*0.42,0)</f>
        <v>378</v>
      </c>
      <c r="K729" s="7">
        <f>ROUND(L729*0.67,0)</f>
        <v>603</v>
      </c>
      <c r="L729" s="40">
        <v>900</v>
      </c>
      <c r="M729" s="41">
        <f t="shared" si="130"/>
        <v>17</v>
      </c>
      <c r="N729" s="41">
        <f t="shared" si="131"/>
        <v>42</v>
      </c>
      <c r="O729" s="41">
        <f t="shared" si="132"/>
        <v>67</v>
      </c>
      <c r="P729" s="15"/>
      <c r="Q729" s="15"/>
      <c r="R729" s="167"/>
      <c r="S729" s="15"/>
      <c r="T729" s="15"/>
      <c r="U729" s="4"/>
    </row>
    <row r="730" spans="1:191" hidden="1">
      <c r="A730" s="52"/>
      <c r="B730" s="53"/>
      <c r="C730" s="56"/>
      <c r="D730" s="57"/>
      <c r="E730" s="9" t="s">
        <v>521</v>
      </c>
      <c r="F730" s="10">
        <v>4267</v>
      </c>
      <c r="G730" s="10"/>
      <c r="H730" s="10"/>
      <c r="I730" s="7">
        <f>ROUND(L730*0.17,0)</f>
        <v>10</v>
      </c>
      <c r="J730" s="7">
        <f>ROUND(L730*0.42,0)</f>
        <v>25</v>
      </c>
      <c r="K730" s="7">
        <f>ROUND(L730*0.67,0)</f>
        <v>40</v>
      </c>
      <c r="L730" s="40">
        <v>60</v>
      </c>
      <c r="M730" s="41">
        <f t="shared" si="130"/>
        <v>16.7</v>
      </c>
      <c r="N730" s="41">
        <f t="shared" si="131"/>
        <v>41.7</v>
      </c>
      <c r="O730" s="41">
        <f t="shared" si="132"/>
        <v>66.7</v>
      </c>
      <c r="P730" s="15"/>
      <c r="Q730" s="15"/>
      <c r="R730" s="167"/>
      <c r="S730" s="15"/>
      <c r="T730" s="15"/>
      <c r="U730" s="4"/>
    </row>
    <row r="731" spans="1:191" hidden="1">
      <c r="A731" s="52"/>
      <c r="B731" s="53"/>
      <c r="C731" s="56"/>
      <c r="D731" s="57"/>
      <c r="E731" s="9" t="s">
        <v>549</v>
      </c>
      <c r="F731" s="10">
        <v>4729</v>
      </c>
      <c r="G731" s="10"/>
      <c r="H731" s="10"/>
      <c r="I731" s="7">
        <f>ROUND(L731*0.25,0)</f>
        <v>486</v>
      </c>
      <c r="J731" s="7">
        <f>ROUND(L731*0.5,0)</f>
        <v>972</v>
      </c>
      <c r="K731" s="7">
        <f>ROUND(L731*0.75,0)</f>
        <v>1458</v>
      </c>
      <c r="L731" s="40">
        <v>1944</v>
      </c>
      <c r="M731" s="41">
        <f t="shared" ref="M731:M759" si="134">ROUND(I731/L731*100,1)</f>
        <v>25</v>
      </c>
      <c r="N731" s="41">
        <f t="shared" ref="N731:N759" si="135">ROUND(J731/L731*100,1)</f>
        <v>50</v>
      </c>
      <c r="O731" s="41">
        <f t="shared" ref="O731:O759" si="136">ROUND(K731/L731*100,1)</f>
        <v>75</v>
      </c>
      <c r="P731" s="15"/>
      <c r="Q731" s="15"/>
      <c r="R731" s="167"/>
      <c r="S731" s="15"/>
      <c r="T731" s="15"/>
      <c r="U731" s="4"/>
    </row>
    <row r="732" spans="1:191">
      <c r="A732" s="195"/>
      <c r="B732" s="196"/>
      <c r="C732" s="200"/>
      <c r="D732" s="212" t="s">
        <v>285</v>
      </c>
      <c r="E732" s="211" t="s">
        <v>489</v>
      </c>
      <c r="F732" s="13"/>
      <c r="G732" s="13"/>
      <c r="H732" s="10" t="s">
        <v>394</v>
      </c>
      <c r="I732" s="204">
        <f>SUM(I733)</f>
        <v>3849</v>
      </c>
      <c r="J732" s="204">
        <f>SUM(J733)</f>
        <v>7652</v>
      </c>
      <c r="K732" s="204">
        <f>SUM(K733)</f>
        <v>11855.5</v>
      </c>
      <c r="L732" s="205">
        <f>SUM(L733)</f>
        <v>17062.400000000001</v>
      </c>
      <c r="M732" s="41">
        <f t="shared" si="134"/>
        <v>22.6</v>
      </c>
      <c r="N732" s="41">
        <f t="shared" si="135"/>
        <v>44.8</v>
      </c>
      <c r="O732" s="41">
        <f t="shared" si="136"/>
        <v>69.5</v>
      </c>
      <c r="P732" s="14"/>
      <c r="Q732" s="14"/>
      <c r="R732" s="167"/>
      <c r="S732" s="14"/>
      <c r="T732" s="14"/>
      <c r="U732" s="4">
        <f>SUM(L732-T732)</f>
        <v>17062.400000000001</v>
      </c>
      <c r="AA732" s="209"/>
      <c r="AB732" s="209"/>
      <c r="AC732" s="209"/>
      <c r="AD732" s="209"/>
      <c r="AE732" s="209"/>
      <c r="AF732" s="209"/>
      <c r="AG732" s="209"/>
      <c r="AH732" s="209"/>
      <c r="AI732" s="209"/>
      <c r="AJ732" s="209"/>
      <c r="AK732" s="209"/>
      <c r="AL732" s="209"/>
      <c r="AM732" s="209"/>
      <c r="AN732" s="209"/>
      <c r="AO732" s="209"/>
      <c r="AP732" s="209"/>
      <c r="AQ732" s="209"/>
      <c r="AR732" s="209"/>
      <c r="AS732" s="209"/>
      <c r="AT732" s="209"/>
      <c r="AU732" s="209"/>
      <c r="AV732" s="209"/>
      <c r="AW732" s="209"/>
      <c r="AX732" s="209"/>
      <c r="AY732" s="209"/>
      <c r="AZ732" s="209"/>
      <c r="BA732" s="209"/>
      <c r="BB732" s="209"/>
      <c r="BC732" s="209"/>
      <c r="BD732" s="209"/>
      <c r="BE732" s="209"/>
      <c r="BF732" s="209"/>
      <c r="BG732" s="209"/>
      <c r="BH732" s="209"/>
      <c r="BI732" s="209"/>
      <c r="BJ732" s="209"/>
      <c r="BK732" s="209"/>
      <c r="BL732" s="209"/>
      <c r="BM732" s="209"/>
      <c r="BN732" s="209"/>
      <c r="BO732" s="209"/>
      <c r="BP732" s="209"/>
      <c r="BQ732" s="209"/>
      <c r="BR732" s="209"/>
      <c r="BS732" s="209"/>
      <c r="BT732" s="209"/>
      <c r="BU732" s="209"/>
      <c r="BV732" s="209"/>
      <c r="BW732" s="209"/>
      <c r="BX732" s="209"/>
      <c r="BY732" s="209"/>
      <c r="BZ732" s="209"/>
      <c r="CA732" s="209"/>
      <c r="CB732" s="209"/>
      <c r="CC732" s="209"/>
      <c r="CD732" s="209"/>
      <c r="CE732" s="209"/>
      <c r="CF732" s="209"/>
      <c r="CG732" s="209"/>
      <c r="CH732" s="209"/>
      <c r="CI732" s="209"/>
      <c r="CJ732" s="209"/>
      <c r="CK732" s="209"/>
      <c r="CL732" s="209"/>
      <c r="CM732" s="209"/>
      <c r="CN732" s="209"/>
      <c r="CO732" s="209"/>
      <c r="CP732" s="209"/>
      <c r="CQ732" s="209"/>
      <c r="CR732" s="209"/>
      <c r="CS732" s="209"/>
      <c r="CT732" s="209"/>
      <c r="CU732" s="209"/>
      <c r="CV732" s="209"/>
      <c r="CW732" s="209"/>
      <c r="CX732" s="209"/>
      <c r="CY732" s="209"/>
      <c r="CZ732" s="209"/>
      <c r="DA732" s="209"/>
      <c r="DB732" s="209"/>
      <c r="DC732" s="209"/>
      <c r="DD732" s="209"/>
      <c r="DE732" s="209"/>
      <c r="DF732" s="209"/>
      <c r="DG732" s="209"/>
      <c r="DH732" s="209"/>
      <c r="DI732" s="209"/>
      <c r="DJ732" s="209"/>
      <c r="DK732" s="209"/>
      <c r="DL732" s="209"/>
      <c r="DM732" s="209"/>
      <c r="DN732" s="209"/>
      <c r="DO732" s="209"/>
      <c r="DP732" s="209"/>
      <c r="DQ732" s="209"/>
      <c r="DR732" s="209"/>
      <c r="DS732" s="209"/>
      <c r="DT732" s="209"/>
      <c r="DU732" s="209"/>
      <c r="DV732" s="209"/>
      <c r="DW732" s="209"/>
      <c r="DX732" s="209"/>
      <c r="DY732" s="209"/>
      <c r="DZ732" s="209"/>
      <c r="EA732" s="209"/>
      <c r="EB732" s="209"/>
      <c r="EC732" s="209"/>
      <c r="ED732" s="209"/>
      <c r="EE732" s="209"/>
      <c r="EF732" s="209"/>
      <c r="EG732" s="209"/>
      <c r="EH732" s="209"/>
      <c r="EI732" s="209"/>
      <c r="EJ732" s="209"/>
      <c r="EK732" s="209"/>
      <c r="EL732" s="209"/>
      <c r="EM732" s="209"/>
      <c r="EN732" s="209"/>
      <c r="EO732" s="209"/>
      <c r="EP732" s="209"/>
      <c r="EQ732" s="209"/>
      <c r="ER732" s="209"/>
      <c r="ES732" s="209"/>
      <c r="ET732" s="209"/>
      <c r="EU732" s="209"/>
      <c r="EV732" s="209"/>
      <c r="EW732" s="209"/>
      <c r="EX732" s="209"/>
      <c r="EY732" s="209"/>
      <c r="EZ732" s="209"/>
      <c r="FA732" s="209"/>
      <c r="FB732" s="209"/>
      <c r="FC732" s="209"/>
      <c r="FD732" s="209"/>
      <c r="FE732" s="209"/>
      <c r="FF732" s="209"/>
      <c r="FG732" s="209"/>
      <c r="FH732" s="209"/>
      <c r="FI732" s="209"/>
      <c r="FJ732" s="209"/>
      <c r="FK732" s="209"/>
      <c r="FL732" s="209"/>
      <c r="FM732" s="209"/>
      <c r="FN732" s="209"/>
      <c r="FO732" s="209"/>
      <c r="FP732" s="209"/>
      <c r="FQ732" s="209"/>
      <c r="FR732" s="209"/>
      <c r="FS732" s="209"/>
      <c r="FT732" s="209"/>
      <c r="FU732" s="209"/>
      <c r="FV732" s="209"/>
      <c r="FW732" s="209"/>
      <c r="FX732" s="209"/>
      <c r="FY732" s="209"/>
      <c r="FZ732" s="209"/>
      <c r="GA732" s="209"/>
      <c r="GB732" s="209"/>
      <c r="GC732" s="209"/>
      <c r="GD732" s="209"/>
      <c r="GE732" s="209"/>
      <c r="GF732" s="209"/>
      <c r="GG732" s="209"/>
      <c r="GH732" s="209"/>
      <c r="GI732" s="209"/>
    </row>
    <row r="733" spans="1:191">
      <c r="A733" s="195"/>
      <c r="B733" s="196"/>
      <c r="C733" s="200"/>
      <c r="D733" s="201"/>
      <c r="E733" s="213" t="s">
        <v>90</v>
      </c>
      <c r="F733" s="123" t="s">
        <v>398</v>
      </c>
      <c r="G733" s="123"/>
      <c r="H733" s="10" t="s">
        <v>394</v>
      </c>
      <c r="I733" s="206">
        <f>SUM(I734:I743)</f>
        <v>3849</v>
      </c>
      <c r="J733" s="206">
        <f>SUM(J734:J743)</f>
        <v>7652</v>
      </c>
      <c r="K733" s="206">
        <f>SUM(K734:K743)</f>
        <v>11855.5</v>
      </c>
      <c r="L733" s="207">
        <f>SUM(L734:L743)</f>
        <v>17062.400000000001</v>
      </c>
      <c r="M733" s="59">
        <f t="shared" si="134"/>
        <v>22.6</v>
      </c>
      <c r="N733" s="59">
        <f t="shared" si="135"/>
        <v>44.8</v>
      </c>
      <c r="O733" s="59">
        <f t="shared" si="136"/>
        <v>69.5</v>
      </c>
      <c r="P733" s="15"/>
      <c r="Q733" s="15"/>
      <c r="R733" s="167"/>
      <c r="S733" s="15"/>
      <c r="T733" s="15"/>
      <c r="U733" s="4">
        <f>SUM(L733-T733)</f>
        <v>17062.400000000001</v>
      </c>
      <c r="W733" s="43" t="s">
        <v>394</v>
      </c>
      <c r="AA733" s="209"/>
      <c r="AB733" s="209"/>
      <c r="AC733" s="209"/>
      <c r="AD733" s="209"/>
      <c r="AE733" s="209"/>
      <c r="AF733" s="209"/>
      <c r="AG733" s="209"/>
      <c r="AH733" s="209"/>
      <c r="AI733" s="209"/>
      <c r="AJ733" s="209"/>
      <c r="AK733" s="209"/>
      <c r="AL733" s="209"/>
      <c r="AM733" s="209"/>
      <c r="AN733" s="209"/>
      <c r="AO733" s="209"/>
      <c r="AP733" s="209"/>
      <c r="AQ733" s="209"/>
      <c r="AR733" s="209"/>
      <c r="AS733" s="209"/>
      <c r="AT733" s="209"/>
      <c r="AU733" s="209"/>
      <c r="AV733" s="209"/>
      <c r="AW733" s="209"/>
      <c r="AX733" s="209"/>
      <c r="AY733" s="209"/>
      <c r="AZ733" s="209"/>
      <c r="BA733" s="209"/>
      <c r="BB733" s="209"/>
      <c r="BC733" s="209"/>
      <c r="BD733" s="209"/>
      <c r="BE733" s="209"/>
      <c r="BF733" s="209"/>
      <c r="BG733" s="209"/>
      <c r="BH733" s="209"/>
      <c r="BI733" s="209"/>
      <c r="BJ733" s="209"/>
      <c r="BK733" s="209"/>
      <c r="BL733" s="209"/>
      <c r="BM733" s="209"/>
      <c r="BN733" s="209"/>
      <c r="BO733" s="209"/>
      <c r="BP733" s="209"/>
      <c r="BQ733" s="209"/>
      <c r="BR733" s="209"/>
      <c r="BS733" s="209"/>
      <c r="BT733" s="209"/>
      <c r="BU733" s="209"/>
      <c r="BV733" s="209"/>
      <c r="BW733" s="209"/>
      <c r="BX733" s="209"/>
      <c r="BY733" s="209"/>
      <c r="BZ733" s="209"/>
      <c r="CA733" s="209"/>
      <c r="CB733" s="209"/>
      <c r="CC733" s="209"/>
      <c r="CD733" s="209"/>
      <c r="CE733" s="209"/>
      <c r="CF733" s="209"/>
      <c r="CG733" s="209"/>
      <c r="CH733" s="209"/>
      <c r="CI733" s="209"/>
      <c r="CJ733" s="209"/>
      <c r="CK733" s="209"/>
      <c r="CL733" s="209"/>
      <c r="CM733" s="209"/>
      <c r="CN733" s="209"/>
      <c r="CO733" s="209"/>
      <c r="CP733" s="209"/>
      <c r="CQ733" s="209"/>
      <c r="CR733" s="209"/>
      <c r="CS733" s="209"/>
      <c r="CT733" s="209"/>
      <c r="CU733" s="209"/>
      <c r="CV733" s="209"/>
      <c r="CW733" s="209"/>
      <c r="CX733" s="209"/>
      <c r="CY733" s="209"/>
      <c r="CZ733" s="209"/>
      <c r="DA733" s="209"/>
      <c r="DB733" s="209"/>
      <c r="DC733" s="209"/>
      <c r="DD733" s="209"/>
      <c r="DE733" s="209"/>
      <c r="DF733" s="209"/>
      <c r="DG733" s="209"/>
      <c r="DH733" s="209"/>
      <c r="DI733" s="209"/>
      <c r="DJ733" s="209"/>
      <c r="DK733" s="209"/>
      <c r="DL733" s="209"/>
      <c r="DM733" s="209"/>
      <c r="DN733" s="209"/>
      <c r="DO733" s="209"/>
      <c r="DP733" s="209"/>
      <c r="DQ733" s="209"/>
      <c r="DR733" s="209"/>
      <c r="DS733" s="209"/>
      <c r="DT733" s="209"/>
      <c r="DU733" s="209"/>
      <c r="DV733" s="209"/>
      <c r="DW733" s="209"/>
      <c r="DX733" s="209"/>
      <c r="DY733" s="209"/>
      <c r="DZ733" s="209"/>
      <c r="EA733" s="209"/>
      <c r="EB733" s="209"/>
      <c r="EC733" s="209"/>
      <c r="ED733" s="209"/>
      <c r="EE733" s="209"/>
      <c r="EF733" s="209"/>
      <c r="EG733" s="209"/>
      <c r="EH733" s="209"/>
      <c r="EI733" s="209"/>
      <c r="EJ733" s="209"/>
      <c r="EK733" s="209"/>
      <c r="EL733" s="209"/>
      <c r="EM733" s="209"/>
      <c r="EN733" s="209"/>
      <c r="EO733" s="209"/>
      <c r="EP733" s="209"/>
      <c r="EQ733" s="209"/>
      <c r="ER733" s="209"/>
      <c r="ES733" s="209"/>
      <c r="ET733" s="209"/>
      <c r="EU733" s="209"/>
      <c r="EV733" s="209"/>
      <c r="EW733" s="209"/>
      <c r="EX733" s="209"/>
      <c r="EY733" s="209"/>
      <c r="EZ733" s="209"/>
      <c r="FA733" s="209"/>
      <c r="FB733" s="209"/>
      <c r="FC733" s="209"/>
      <c r="FD733" s="209"/>
      <c r="FE733" s="209"/>
      <c r="FF733" s="209"/>
      <c r="FG733" s="209"/>
      <c r="FH733" s="209"/>
      <c r="FI733" s="209"/>
      <c r="FJ733" s="209"/>
      <c r="FK733" s="209"/>
      <c r="FL733" s="209"/>
      <c r="FM733" s="209"/>
      <c r="FN733" s="209"/>
      <c r="FO733" s="209"/>
      <c r="FP733" s="209"/>
      <c r="FQ733" s="209"/>
      <c r="FR733" s="209"/>
      <c r="FS733" s="209"/>
      <c r="FT733" s="209"/>
      <c r="FU733" s="209"/>
      <c r="FV733" s="209"/>
      <c r="FW733" s="209"/>
      <c r="FX733" s="209"/>
      <c r="FY733" s="209"/>
      <c r="FZ733" s="209"/>
      <c r="GA733" s="209"/>
      <c r="GB733" s="209"/>
      <c r="GC733" s="209"/>
      <c r="GD733" s="209"/>
      <c r="GE733" s="209"/>
      <c r="GF733" s="209"/>
      <c r="GG733" s="209"/>
      <c r="GH733" s="209"/>
      <c r="GI733" s="209"/>
    </row>
    <row r="734" spans="1:191" hidden="1">
      <c r="A734" s="52"/>
      <c r="B734" s="53"/>
      <c r="C734" s="56"/>
      <c r="D734" s="57"/>
      <c r="E734" s="16" t="s">
        <v>431</v>
      </c>
      <c r="F734" s="10">
        <v>4111</v>
      </c>
      <c r="G734" s="10"/>
      <c r="H734" s="10"/>
      <c r="I734" s="7">
        <f>ROUND(L734*0.18,0)</f>
        <v>2369</v>
      </c>
      <c r="J734" s="7">
        <f>ROUND(L734*0.43,0)</f>
        <v>5660</v>
      </c>
      <c r="K734" s="7">
        <f>ROUND(L734*0.68,0)</f>
        <v>8950</v>
      </c>
      <c r="L734" s="40">
        <v>13161.9</v>
      </c>
      <c r="M734" s="41">
        <f t="shared" si="134"/>
        <v>18</v>
      </c>
      <c r="N734" s="41">
        <f t="shared" si="135"/>
        <v>43</v>
      </c>
      <c r="O734" s="41">
        <f t="shared" si="136"/>
        <v>68</v>
      </c>
      <c r="P734" s="15"/>
      <c r="Q734" s="15"/>
      <c r="R734" s="167"/>
      <c r="S734" s="15"/>
      <c r="T734" s="15"/>
      <c r="U734" s="4">
        <f>SUM(L734-T734)</f>
        <v>13161.9</v>
      </c>
    </row>
    <row r="735" spans="1:191" hidden="1">
      <c r="A735" s="52"/>
      <c r="B735" s="53"/>
      <c r="C735" s="56"/>
      <c r="D735" s="57"/>
      <c r="E735" s="16" t="s">
        <v>437</v>
      </c>
      <c r="F735" s="10">
        <v>4212</v>
      </c>
      <c r="G735" s="10"/>
      <c r="H735" s="10"/>
      <c r="I735" s="7">
        <f>ROUND(L735*0.5,0)</f>
        <v>60</v>
      </c>
      <c r="J735" s="7">
        <f>ROUND(L735*0.5,0)</f>
        <v>60</v>
      </c>
      <c r="K735" s="7">
        <v>120.5</v>
      </c>
      <c r="L735" s="40">
        <v>120.5</v>
      </c>
      <c r="M735" s="41">
        <f t="shared" si="134"/>
        <v>49.8</v>
      </c>
      <c r="N735" s="41">
        <f t="shared" si="135"/>
        <v>49.8</v>
      </c>
      <c r="O735" s="41">
        <f t="shared" si="136"/>
        <v>100</v>
      </c>
      <c r="P735" s="15"/>
      <c r="Q735" s="15"/>
      <c r="R735" s="167"/>
      <c r="S735" s="15"/>
      <c r="T735" s="15"/>
      <c r="U735" s="4"/>
    </row>
    <row r="736" spans="1:191" hidden="1">
      <c r="A736" s="52"/>
      <c r="B736" s="53"/>
      <c r="C736" s="56"/>
      <c r="D736" s="57"/>
      <c r="E736" s="9" t="s">
        <v>439</v>
      </c>
      <c r="F736" s="10">
        <v>4214</v>
      </c>
      <c r="G736" s="10"/>
      <c r="H736" s="10"/>
      <c r="I736" s="7">
        <f>ROUND(L736*0.17,0)</f>
        <v>12</v>
      </c>
      <c r="J736" s="7">
        <f>ROUND(L736*0.42,0)</f>
        <v>29</v>
      </c>
      <c r="K736" s="7">
        <f>ROUND(L736*0.67,0)</f>
        <v>47</v>
      </c>
      <c r="L736" s="40">
        <v>70</v>
      </c>
      <c r="M736" s="41">
        <f t="shared" si="134"/>
        <v>17.100000000000001</v>
      </c>
      <c r="N736" s="41">
        <f t="shared" si="135"/>
        <v>41.4</v>
      </c>
      <c r="O736" s="41">
        <f t="shared" si="136"/>
        <v>67.099999999999994</v>
      </c>
      <c r="P736" s="15"/>
      <c r="Q736" s="15"/>
      <c r="R736" s="167"/>
      <c r="S736" s="15"/>
      <c r="T736" s="15"/>
      <c r="U736" s="4"/>
    </row>
    <row r="737" spans="1:191" hidden="1">
      <c r="A737" s="52"/>
      <c r="B737" s="53"/>
      <c r="C737" s="56"/>
      <c r="D737" s="57"/>
      <c r="E737" s="16" t="s">
        <v>443</v>
      </c>
      <c r="F737" s="10">
        <v>4221</v>
      </c>
      <c r="G737" s="10"/>
      <c r="H737" s="10"/>
      <c r="I737" s="7">
        <f>ROUND(L737*0.17,0)</f>
        <v>153</v>
      </c>
      <c r="J737" s="7">
        <f>ROUND(L737*0.42,0)</f>
        <v>378</v>
      </c>
      <c r="K737" s="7">
        <f>ROUND(L737*0.67,0)</f>
        <v>603</v>
      </c>
      <c r="L737" s="40">
        <v>900</v>
      </c>
      <c r="M737" s="41">
        <f t="shared" si="134"/>
        <v>17</v>
      </c>
      <c r="N737" s="41">
        <f t="shared" si="135"/>
        <v>42</v>
      </c>
      <c r="O737" s="41">
        <f t="shared" si="136"/>
        <v>67</v>
      </c>
      <c r="P737" s="15"/>
      <c r="Q737" s="15"/>
      <c r="R737" s="167"/>
      <c r="S737" s="15"/>
      <c r="T737" s="15"/>
      <c r="U737" s="4"/>
    </row>
    <row r="738" spans="1:191" hidden="1">
      <c r="A738" s="52"/>
      <c r="B738" s="53"/>
      <c r="C738" s="56"/>
      <c r="D738" s="57"/>
      <c r="E738" s="16" t="s">
        <v>459</v>
      </c>
      <c r="F738" s="10">
        <v>4234</v>
      </c>
      <c r="G738" s="10"/>
      <c r="H738" s="10"/>
      <c r="I738" s="7">
        <f>ROUND(L738*0.868,0)</f>
        <v>1068</v>
      </c>
      <c r="J738" s="7">
        <f>ROUND(L738*0.868,0)</f>
        <v>1068</v>
      </c>
      <c r="K738" s="7">
        <f>ROUND(L738*0.868,0)</f>
        <v>1068</v>
      </c>
      <c r="L738" s="40">
        <v>1230</v>
      </c>
      <c r="M738" s="41">
        <f t="shared" si="134"/>
        <v>86.8</v>
      </c>
      <c r="N738" s="41">
        <f t="shared" si="135"/>
        <v>86.8</v>
      </c>
      <c r="O738" s="41">
        <f t="shared" si="136"/>
        <v>86.8</v>
      </c>
      <c r="P738" s="15"/>
      <c r="Q738" s="15"/>
      <c r="R738" s="167"/>
      <c r="S738" s="15"/>
      <c r="T738" s="15"/>
      <c r="U738" s="4"/>
    </row>
    <row r="739" spans="1:191" hidden="1">
      <c r="A739" s="52"/>
      <c r="B739" s="53"/>
      <c r="C739" s="56"/>
      <c r="D739" s="57"/>
      <c r="E739" s="16" t="s">
        <v>517</v>
      </c>
      <c r="F739" s="10">
        <v>4261</v>
      </c>
      <c r="G739" s="10"/>
      <c r="H739" s="10"/>
      <c r="I739" s="7">
        <f>ROUND(L739*0.18,0)</f>
        <v>23</v>
      </c>
      <c r="J739" s="7">
        <f>ROUND(L739*0.43,0)</f>
        <v>56</v>
      </c>
      <c r="K739" s="7">
        <f>ROUND(L739*0.68,0)</f>
        <v>88</v>
      </c>
      <c r="L739" s="40">
        <v>130</v>
      </c>
      <c r="M739" s="41">
        <f t="shared" si="134"/>
        <v>17.7</v>
      </c>
      <c r="N739" s="41">
        <f t="shared" si="135"/>
        <v>43.1</v>
      </c>
      <c r="O739" s="41">
        <f t="shared" si="136"/>
        <v>67.7</v>
      </c>
      <c r="P739" s="15"/>
      <c r="Q739" s="15"/>
      <c r="R739" s="167"/>
      <c r="S739" s="15"/>
      <c r="T739" s="15"/>
      <c r="U739" s="4"/>
    </row>
    <row r="740" spans="1:191" hidden="1">
      <c r="A740" s="52"/>
      <c r="B740" s="53"/>
      <c r="C740" s="56"/>
      <c r="D740" s="57"/>
      <c r="E740" s="16" t="s">
        <v>519</v>
      </c>
      <c r="F740" s="10">
        <v>4264</v>
      </c>
      <c r="G740" s="10"/>
      <c r="H740" s="10"/>
      <c r="I740" s="7">
        <f>ROUND(L740*0.17,0)</f>
        <v>119</v>
      </c>
      <c r="J740" s="7">
        <f>ROUND(L740*0.42,0)</f>
        <v>294</v>
      </c>
      <c r="K740" s="7">
        <f>ROUND(L740*0.67,0)</f>
        <v>469</v>
      </c>
      <c r="L740" s="40">
        <v>700</v>
      </c>
      <c r="M740" s="41">
        <f>ROUND(I740/L740*100,1)</f>
        <v>17</v>
      </c>
      <c r="N740" s="41">
        <f t="shared" si="135"/>
        <v>42</v>
      </c>
      <c r="O740" s="41">
        <f t="shared" si="136"/>
        <v>67</v>
      </c>
      <c r="P740" s="15"/>
      <c r="Q740" s="15"/>
      <c r="R740" s="167"/>
      <c r="S740" s="15"/>
      <c r="T740" s="15"/>
      <c r="U740" s="4"/>
    </row>
    <row r="741" spans="1:191" hidden="1">
      <c r="A741" s="52"/>
      <c r="B741" s="53"/>
      <c r="C741" s="56"/>
      <c r="D741" s="57"/>
      <c r="E741" s="9" t="s">
        <v>521</v>
      </c>
      <c r="F741" s="10">
        <v>4267</v>
      </c>
      <c r="G741" s="10"/>
      <c r="H741" s="10"/>
      <c r="I741" s="7">
        <f>ROUND(L741*0.17,0)</f>
        <v>9</v>
      </c>
      <c r="J741" s="7">
        <f>ROUND(L741*0.42,0)</f>
        <v>21</v>
      </c>
      <c r="K741" s="7">
        <f>ROUND(L741*0.67,0)</f>
        <v>34</v>
      </c>
      <c r="L741" s="40">
        <v>50</v>
      </c>
      <c r="M741" s="41">
        <f t="shared" si="134"/>
        <v>18</v>
      </c>
      <c r="N741" s="41">
        <f t="shared" si="135"/>
        <v>42</v>
      </c>
      <c r="O741" s="41">
        <f>ROUND(K741/L741*100,1)</f>
        <v>68</v>
      </c>
      <c r="P741" s="15"/>
      <c r="Q741" s="15"/>
      <c r="R741" s="167"/>
      <c r="S741" s="15"/>
      <c r="T741" s="15"/>
      <c r="U741" s="4"/>
    </row>
    <row r="742" spans="1:191" hidden="1">
      <c r="A742" s="52"/>
      <c r="B742" s="53"/>
      <c r="C742" s="56"/>
      <c r="D742" s="57"/>
      <c r="E742" s="9" t="s">
        <v>522</v>
      </c>
      <c r="F742" s="10" t="s">
        <v>409</v>
      </c>
      <c r="G742" s="10"/>
      <c r="H742" s="10"/>
      <c r="I742" s="7">
        <f>ROUND(L742*0.18,0)</f>
        <v>36</v>
      </c>
      <c r="J742" s="7">
        <f>ROUND(L742*0.43,0)</f>
        <v>86</v>
      </c>
      <c r="K742" s="7">
        <f>ROUND(L742*0.68,0)</f>
        <v>136</v>
      </c>
      <c r="L742" s="40">
        <v>200</v>
      </c>
      <c r="M742" s="41">
        <f t="shared" si="134"/>
        <v>18</v>
      </c>
      <c r="N742" s="41">
        <f t="shared" si="135"/>
        <v>43</v>
      </c>
      <c r="O742" s="41">
        <f t="shared" si="136"/>
        <v>68</v>
      </c>
      <c r="P742" s="15"/>
      <c r="Q742" s="15"/>
      <c r="R742" s="167"/>
      <c r="S742" s="15"/>
      <c r="T742" s="15"/>
      <c r="U742" s="4"/>
    </row>
    <row r="743" spans="1:191" hidden="1">
      <c r="A743" s="52"/>
      <c r="B743" s="53"/>
      <c r="C743" s="56"/>
      <c r="D743" s="57"/>
      <c r="E743" s="9" t="s">
        <v>560</v>
      </c>
      <c r="F743" s="10" t="s">
        <v>178</v>
      </c>
      <c r="G743" s="10"/>
      <c r="H743" s="10"/>
      <c r="I743" s="7"/>
      <c r="J743" s="7"/>
      <c r="K743" s="7">
        <f>ROUND(L743*0.68,0)</f>
        <v>340</v>
      </c>
      <c r="L743" s="40">
        <v>500</v>
      </c>
      <c r="M743" s="41">
        <f t="shared" si="134"/>
        <v>0</v>
      </c>
      <c r="N743" s="41">
        <f t="shared" si="135"/>
        <v>0</v>
      </c>
      <c r="O743" s="41">
        <f t="shared" si="136"/>
        <v>68</v>
      </c>
      <c r="P743" s="15"/>
      <c r="Q743" s="15"/>
      <c r="R743" s="167"/>
      <c r="S743" s="15"/>
      <c r="T743" s="15"/>
      <c r="U743" s="4"/>
    </row>
    <row r="744" spans="1:191">
      <c r="A744" s="195"/>
      <c r="B744" s="196"/>
      <c r="C744" s="197" t="s">
        <v>393</v>
      </c>
      <c r="D744" s="198" t="s">
        <v>294</v>
      </c>
      <c r="E744" s="199" t="s">
        <v>586</v>
      </c>
      <c r="F744" s="13"/>
      <c r="G744" s="13"/>
      <c r="H744" s="10" t="s">
        <v>394</v>
      </c>
      <c r="I744" s="204">
        <f>SUM(I745)</f>
        <v>11395</v>
      </c>
      <c r="J744" s="204">
        <f>SUM(J745)</f>
        <v>27699</v>
      </c>
      <c r="K744" s="204">
        <f>SUM(K745)</f>
        <v>42274</v>
      </c>
      <c r="L744" s="205">
        <f>SUM(L745)</f>
        <v>59823.7</v>
      </c>
      <c r="M744" s="41">
        <f t="shared" si="134"/>
        <v>19</v>
      </c>
      <c r="N744" s="41">
        <f t="shared" si="135"/>
        <v>46.3</v>
      </c>
      <c r="O744" s="41">
        <f t="shared" si="136"/>
        <v>70.7</v>
      </c>
      <c r="P744" s="14"/>
      <c r="Q744" s="14"/>
      <c r="R744" s="167"/>
      <c r="S744" s="14"/>
      <c r="T744" s="14"/>
      <c r="U744" s="4">
        <f t="shared" ref="U744:U761" si="137">SUM(L744-T744)</f>
        <v>59823.7</v>
      </c>
      <c r="AA744" s="209"/>
      <c r="AB744" s="209"/>
      <c r="AC744" s="209"/>
      <c r="AD744" s="209"/>
      <c r="AE744" s="209"/>
      <c r="AF744" s="209"/>
      <c r="AG744" s="209"/>
      <c r="AH744" s="209"/>
      <c r="AI744" s="209"/>
      <c r="AJ744" s="209"/>
      <c r="AK744" s="209"/>
      <c r="AL744" s="209"/>
      <c r="AM744" s="209"/>
      <c r="AN744" s="209"/>
      <c r="AO744" s="209"/>
      <c r="AP744" s="209"/>
      <c r="AQ744" s="209"/>
      <c r="AR744" s="209"/>
      <c r="AS744" s="209"/>
      <c r="AT744" s="209"/>
      <c r="AU744" s="209"/>
      <c r="AV744" s="209"/>
      <c r="AW744" s="209"/>
      <c r="AX744" s="209"/>
      <c r="AY744" s="209"/>
      <c r="AZ744" s="209"/>
      <c r="BA744" s="209"/>
      <c r="BB744" s="209"/>
      <c r="BC744" s="209"/>
      <c r="BD744" s="209"/>
      <c r="BE744" s="209"/>
      <c r="BF744" s="209"/>
      <c r="BG744" s="209"/>
      <c r="BH744" s="209"/>
      <c r="BI744" s="209"/>
      <c r="BJ744" s="209"/>
      <c r="BK744" s="209"/>
      <c r="BL744" s="209"/>
      <c r="BM744" s="209"/>
      <c r="BN744" s="209"/>
      <c r="BO744" s="209"/>
      <c r="BP744" s="209"/>
      <c r="BQ744" s="209"/>
      <c r="BR744" s="209"/>
      <c r="BS744" s="209"/>
      <c r="BT744" s="209"/>
      <c r="BU744" s="209"/>
      <c r="BV744" s="209"/>
      <c r="BW744" s="209"/>
      <c r="BX744" s="209"/>
      <c r="BY744" s="209"/>
      <c r="BZ744" s="209"/>
      <c r="CA744" s="209"/>
      <c r="CB744" s="209"/>
      <c r="CC744" s="209"/>
      <c r="CD744" s="209"/>
      <c r="CE744" s="209"/>
      <c r="CF744" s="209"/>
      <c r="CG744" s="209"/>
      <c r="CH744" s="209"/>
      <c r="CI744" s="209"/>
      <c r="CJ744" s="209"/>
      <c r="CK744" s="209"/>
      <c r="CL744" s="209"/>
      <c r="CM744" s="209"/>
      <c r="CN744" s="209"/>
      <c r="CO744" s="209"/>
      <c r="CP744" s="209"/>
      <c r="CQ744" s="209"/>
      <c r="CR744" s="209"/>
      <c r="CS744" s="209"/>
      <c r="CT744" s="209"/>
      <c r="CU744" s="209"/>
      <c r="CV744" s="209"/>
      <c r="CW744" s="209"/>
      <c r="CX744" s="209"/>
      <c r="CY744" s="209"/>
      <c r="CZ744" s="209"/>
      <c r="DA744" s="209"/>
      <c r="DB744" s="209"/>
      <c r="DC744" s="209"/>
      <c r="DD744" s="209"/>
      <c r="DE744" s="209"/>
      <c r="DF744" s="209"/>
      <c r="DG744" s="209"/>
      <c r="DH744" s="209"/>
      <c r="DI744" s="209"/>
      <c r="DJ744" s="209"/>
      <c r="DK744" s="209"/>
      <c r="DL744" s="209"/>
      <c r="DM744" s="209"/>
      <c r="DN744" s="209"/>
      <c r="DO744" s="209"/>
      <c r="DP744" s="209"/>
      <c r="DQ744" s="209"/>
      <c r="DR744" s="209"/>
      <c r="DS744" s="209"/>
      <c r="DT744" s="209"/>
      <c r="DU744" s="209"/>
      <c r="DV744" s="209"/>
      <c r="DW744" s="209"/>
      <c r="DX744" s="209"/>
      <c r="DY744" s="209"/>
      <c r="DZ744" s="209"/>
      <c r="EA744" s="209"/>
      <c r="EB744" s="209"/>
      <c r="EC744" s="209"/>
      <c r="ED744" s="209"/>
      <c r="EE744" s="209"/>
      <c r="EF744" s="209"/>
      <c r="EG744" s="209"/>
      <c r="EH744" s="209"/>
      <c r="EI744" s="209"/>
      <c r="EJ744" s="209"/>
      <c r="EK744" s="209"/>
      <c r="EL744" s="209"/>
      <c r="EM744" s="209"/>
      <c r="EN744" s="209"/>
      <c r="EO744" s="209"/>
      <c r="EP744" s="209"/>
      <c r="EQ744" s="209"/>
      <c r="ER744" s="209"/>
      <c r="ES744" s="209"/>
      <c r="ET744" s="209"/>
      <c r="EU744" s="209"/>
      <c r="EV744" s="209"/>
      <c r="EW744" s="209"/>
      <c r="EX744" s="209"/>
      <c r="EY744" s="209"/>
      <c r="EZ744" s="209"/>
      <c r="FA744" s="209"/>
      <c r="FB744" s="209"/>
      <c r="FC744" s="209"/>
      <c r="FD744" s="209"/>
      <c r="FE744" s="209"/>
      <c r="FF744" s="209"/>
      <c r="FG744" s="209"/>
      <c r="FH744" s="209"/>
      <c r="FI744" s="209"/>
      <c r="FJ744" s="209"/>
      <c r="FK744" s="209"/>
      <c r="FL744" s="209"/>
      <c r="FM744" s="209"/>
      <c r="FN744" s="209"/>
      <c r="FO744" s="209"/>
      <c r="FP744" s="209"/>
      <c r="FQ744" s="209"/>
      <c r="FR744" s="209"/>
      <c r="FS744" s="209"/>
      <c r="FT744" s="209"/>
      <c r="FU744" s="209"/>
      <c r="FV744" s="209"/>
      <c r="FW744" s="209"/>
      <c r="FX744" s="209"/>
      <c r="FY744" s="209"/>
      <c r="FZ744" s="209"/>
      <c r="GA744" s="209"/>
      <c r="GB744" s="209"/>
      <c r="GC744" s="209"/>
      <c r="GD744" s="209"/>
      <c r="GE744" s="209"/>
      <c r="GF744" s="209"/>
      <c r="GG744" s="209"/>
      <c r="GH744" s="209"/>
      <c r="GI744" s="209"/>
    </row>
    <row r="745" spans="1:191" ht="39.75" customHeight="1">
      <c r="A745" s="195"/>
      <c r="B745" s="196"/>
      <c r="C745" s="200"/>
      <c r="D745" s="201" t="s">
        <v>280</v>
      </c>
      <c r="E745" s="81" t="s">
        <v>461</v>
      </c>
      <c r="F745" s="19"/>
      <c r="G745" s="19"/>
      <c r="H745" s="10" t="s">
        <v>394</v>
      </c>
      <c r="I745" s="204">
        <f t="shared" ref="I745:K746" si="138">SUM(I746)</f>
        <v>11395</v>
      </c>
      <c r="J745" s="204">
        <f t="shared" si="138"/>
        <v>27699</v>
      </c>
      <c r="K745" s="204">
        <f t="shared" si="138"/>
        <v>42274</v>
      </c>
      <c r="L745" s="205">
        <f>SUM(L746)</f>
        <v>59823.7</v>
      </c>
      <c r="M745" s="41">
        <f t="shared" si="134"/>
        <v>19</v>
      </c>
      <c r="N745" s="41">
        <f t="shared" si="135"/>
        <v>46.3</v>
      </c>
      <c r="O745" s="41">
        <f t="shared" si="136"/>
        <v>70.7</v>
      </c>
      <c r="P745" s="14"/>
      <c r="Q745" s="14"/>
      <c r="R745" s="167"/>
      <c r="S745" s="14"/>
      <c r="T745" s="14"/>
      <c r="U745" s="4">
        <f t="shared" si="137"/>
        <v>59823.7</v>
      </c>
      <c r="W745" s="43" t="s">
        <v>394</v>
      </c>
      <c r="AA745" s="209"/>
      <c r="AB745" s="209"/>
      <c r="AC745" s="209"/>
      <c r="AD745" s="209"/>
      <c r="AE745" s="209"/>
      <c r="AF745" s="209"/>
      <c r="AG745" s="209"/>
      <c r="AH745" s="209"/>
      <c r="AI745" s="209"/>
      <c r="AJ745" s="209"/>
      <c r="AK745" s="209"/>
      <c r="AL745" s="209"/>
      <c r="AM745" s="209"/>
      <c r="AN745" s="209"/>
      <c r="AO745" s="209"/>
      <c r="AP745" s="209"/>
      <c r="AQ745" s="209"/>
      <c r="AR745" s="209"/>
      <c r="AS745" s="209"/>
      <c r="AT745" s="209"/>
      <c r="AU745" s="209"/>
      <c r="AV745" s="209"/>
      <c r="AW745" s="209"/>
      <c r="AX745" s="209"/>
      <c r="AY745" s="209"/>
      <c r="AZ745" s="209"/>
      <c r="BA745" s="209"/>
      <c r="BB745" s="209"/>
      <c r="BC745" s="209"/>
      <c r="BD745" s="209"/>
      <c r="BE745" s="209"/>
      <c r="BF745" s="209"/>
      <c r="BG745" s="209"/>
      <c r="BH745" s="209"/>
      <c r="BI745" s="209"/>
      <c r="BJ745" s="209"/>
      <c r="BK745" s="209"/>
      <c r="BL745" s="209"/>
      <c r="BM745" s="209"/>
      <c r="BN745" s="209"/>
      <c r="BO745" s="209"/>
      <c r="BP745" s="209"/>
      <c r="BQ745" s="209"/>
      <c r="BR745" s="209"/>
      <c r="BS745" s="209"/>
      <c r="BT745" s="209"/>
      <c r="BU745" s="209"/>
      <c r="BV745" s="209"/>
      <c r="BW745" s="209"/>
      <c r="BX745" s="209"/>
      <c r="BY745" s="209"/>
      <c r="BZ745" s="209"/>
      <c r="CA745" s="209"/>
      <c r="CB745" s="209"/>
      <c r="CC745" s="209"/>
      <c r="CD745" s="209"/>
      <c r="CE745" s="209"/>
      <c r="CF745" s="209"/>
      <c r="CG745" s="209"/>
      <c r="CH745" s="209"/>
      <c r="CI745" s="209"/>
      <c r="CJ745" s="209"/>
      <c r="CK745" s="209"/>
      <c r="CL745" s="209"/>
      <c r="CM745" s="209"/>
      <c r="CN745" s="209"/>
      <c r="CO745" s="209"/>
      <c r="CP745" s="209"/>
      <c r="CQ745" s="209"/>
      <c r="CR745" s="209"/>
      <c r="CS745" s="209"/>
      <c r="CT745" s="209"/>
      <c r="CU745" s="209"/>
      <c r="CV745" s="209"/>
      <c r="CW745" s="209"/>
      <c r="CX745" s="209"/>
      <c r="CY745" s="209"/>
      <c r="CZ745" s="209"/>
      <c r="DA745" s="209"/>
      <c r="DB745" s="209"/>
      <c r="DC745" s="209"/>
      <c r="DD745" s="209"/>
      <c r="DE745" s="209"/>
      <c r="DF745" s="209"/>
      <c r="DG745" s="209"/>
      <c r="DH745" s="209"/>
      <c r="DI745" s="209"/>
      <c r="DJ745" s="209"/>
      <c r="DK745" s="209"/>
      <c r="DL745" s="209"/>
      <c r="DM745" s="209"/>
      <c r="DN745" s="209"/>
      <c r="DO745" s="209"/>
      <c r="DP745" s="209"/>
      <c r="DQ745" s="209"/>
      <c r="DR745" s="209"/>
      <c r="DS745" s="209"/>
      <c r="DT745" s="209"/>
      <c r="DU745" s="209"/>
      <c r="DV745" s="209"/>
      <c r="DW745" s="209"/>
      <c r="DX745" s="209"/>
      <c r="DY745" s="209"/>
      <c r="DZ745" s="209"/>
      <c r="EA745" s="209"/>
      <c r="EB745" s="209"/>
      <c r="EC745" s="209"/>
      <c r="ED745" s="209"/>
      <c r="EE745" s="209"/>
      <c r="EF745" s="209"/>
      <c r="EG745" s="209"/>
      <c r="EH745" s="209"/>
      <c r="EI745" s="209"/>
      <c r="EJ745" s="209"/>
      <c r="EK745" s="209"/>
      <c r="EL745" s="209"/>
      <c r="EM745" s="209"/>
      <c r="EN745" s="209"/>
      <c r="EO745" s="209"/>
      <c r="EP745" s="209"/>
      <c r="EQ745" s="209"/>
      <c r="ER745" s="209"/>
      <c r="ES745" s="209"/>
      <c r="ET745" s="209"/>
      <c r="EU745" s="209"/>
      <c r="EV745" s="209"/>
      <c r="EW745" s="209"/>
      <c r="EX745" s="209"/>
      <c r="EY745" s="209"/>
      <c r="EZ745" s="209"/>
      <c r="FA745" s="209"/>
      <c r="FB745" s="209"/>
      <c r="FC745" s="209"/>
      <c r="FD745" s="209"/>
      <c r="FE745" s="209"/>
      <c r="FF745" s="209"/>
      <c r="FG745" s="209"/>
      <c r="FH745" s="209"/>
      <c r="FI745" s="209"/>
      <c r="FJ745" s="209"/>
      <c r="FK745" s="209"/>
      <c r="FL745" s="209"/>
      <c r="FM745" s="209"/>
      <c r="FN745" s="209"/>
      <c r="FO745" s="209"/>
      <c r="FP745" s="209"/>
      <c r="FQ745" s="209"/>
      <c r="FR745" s="209"/>
      <c r="FS745" s="209"/>
      <c r="FT745" s="209"/>
      <c r="FU745" s="209"/>
      <c r="FV745" s="209"/>
      <c r="FW745" s="209"/>
      <c r="FX745" s="209"/>
      <c r="FY745" s="209"/>
      <c r="FZ745" s="209"/>
      <c r="GA745" s="209"/>
      <c r="GB745" s="209"/>
      <c r="GC745" s="209"/>
      <c r="GD745" s="209"/>
      <c r="GE745" s="209"/>
      <c r="GF745" s="209"/>
      <c r="GG745" s="209"/>
      <c r="GH745" s="209"/>
      <c r="GI745" s="209"/>
    </row>
    <row r="746" spans="1:191">
      <c r="A746" s="195"/>
      <c r="B746" s="196"/>
      <c r="C746" s="200"/>
      <c r="D746" s="201"/>
      <c r="E746" s="80" t="s">
        <v>637</v>
      </c>
      <c r="F746" s="18" t="s">
        <v>398</v>
      </c>
      <c r="G746" s="18"/>
      <c r="H746" s="10" t="s">
        <v>394</v>
      </c>
      <c r="I746" s="206">
        <f t="shared" si="138"/>
        <v>11395</v>
      </c>
      <c r="J746" s="206">
        <f t="shared" si="138"/>
        <v>27699</v>
      </c>
      <c r="K746" s="206">
        <f t="shared" si="138"/>
        <v>42274</v>
      </c>
      <c r="L746" s="207">
        <f>SUM(L747)</f>
        <v>59823.7</v>
      </c>
      <c r="M746" s="41">
        <f t="shared" si="134"/>
        <v>19</v>
      </c>
      <c r="N746" s="41">
        <f t="shared" si="135"/>
        <v>46.3</v>
      </c>
      <c r="O746" s="41">
        <f t="shared" si="136"/>
        <v>70.7</v>
      </c>
      <c r="P746" s="15"/>
      <c r="Q746" s="15"/>
      <c r="R746" s="167"/>
      <c r="S746" s="15"/>
      <c r="T746" s="15"/>
      <c r="U746" s="4">
        <f t="shared" si="137"/>
        <v>59823.7</v>
      </c>
      <c r="AA746" s="209"/>
      <c r="AB746" s="209"/>
      <c r="AC746" s="209"/>
      <c r="AD746" s="209"/>
      <c r="AE746" s="209"/>
      <c r="AF746" s="209"/>
      <c r="AG746" s="209"/>
      <c r="AH746" s="209"/>
      <c r="AI746" s="209"/>
      <c r="AJ746" s="209"/>
      <c r="AK746" s="209"/>
      <c r="AL746" s="209"/>
      <c r="AM746" s="209"/>
      <c r="AN746" s="209"/>
      <c r="AO746" s="209"/>
      <c r="AP746" s="209"/>
      <c r="AQ746" s="209"/>
      <c r="AR746" s="209"/>
      <c r="AS746" s="209"/>
      <c r="AT746" s="209"/>
      <c r="AU746" s="209"/>
      <c r="AV746" s="209"/>
      <c r="AW746" s="209"/>
      <c r="AX746" s="209"/>
      <c r="AY746" s="209"/>
      <c r="AZ746" s="209"/>
      <c r="BA746" s="209"/>
      <c r="BB746" s="209"/>
      <c r="BC746" s="209"/>
      <c r="BD746" s="209"/>
      <c r="BE746" s="209"/>
      <c r="BF746" s="209"/>
      <c r="BG746" s="209"/>
      <c r="BH746" s="209"/>
      <c r="BI746" s="209"/>
      <c r="BJ746" s="209"/>
      <c r="BK746" s="209"/>
      <c r="BL746" s="209"/>
      <c r="BM746" s="209"/>
      <c r="BN746" s="209"/>
      <c r="BO746" s="209"/>
      <c r="BP746" s="209"/>
      <c r="BQ746" s="209"/>
      <c r="BR746" s="209"/>
      <c r="BS746" s="209"/>
      <c r="BT746" s="209"/>
      <c r="BU746" s="209"/>
      <c r="BV746" s="209"/>
      <c r="BW746" s="209"/>
      <c r="BX746" s="209"/>
      <c r="BY746" s="209"/>
      <c r="BZ746" s="209"/>
      <c r="CA746" s="209"/>
      <c r="CB746" s="209"/>
      <c r="CC746" s="209"/>
      <c r="CD746" s="209"/>
      <c r="CE746" s="209"/>
      <c r="CF746" s="209"/>
      <c r="CG746" s="209"/>
      <c r="CH746" s="209"/>
      <c r="CI746" s="209"/>
      <c r="CJ746" s="209"/>
      <c r="CK746" s="209"/>
      <c r="CL746" s="209"/>
      <c r="CM746" s="209"/>
      <c r="CN746" s="209"/>
      <c r="CO746" s="209"/>
      <c r="CP746" s="209"/>
      <c r="CQ746" s="209"/>
      <c r="CR746" s="209"/>
      <c r="CS746" s="209"/>
      <c r="CT746" s="209"/>
      <c r="CU746" s="209"/>
      <c r="CV746" s="209"/>
      <c r="CW746" s="209"/>
      <c r="CX746" s="209"/>
      <c r="CY746" s="209"/>
      <c r="CZ746" s="209"/>
      <c r="DA746" s="209"/>
      <c r="DB746" s="209"/>
      <c r="DC746" s="209"/>
      <c r="DD746" s="209"/>
      <c r="DE746" s="209"/>
      <c r="DF746" s="209"/>
      <c r="DG746" s="209"/>
      <c r="DH746" s="209"/>
      <c r="DI746" s="209"/>
      <c r="DJ746" s="209"/>
      <c r="DK746" s="209"/>
      <c r="DL746" s="209"/>
      <c r="DM746" s="209"/>
      <c r="DN746" s="209"/>
      <c r="DO746" s="209"/>
      <c r="DP746" s="209"/>
      <c r="DQ746" s="209"/>
      <c r="DR746" s="209"/>
      <c r="DS746" s="209"/>
      <c r="DT746" s="209"/>
      <c r="DU746" s="209"/>
      <c r="DV746" s="209"/>
      <c r="DW746" s="209"/>
      <c r="DX746" s="209"/>
      <c r="DY746" s="209"/>
      <c r="DZ746" s="209"/>
      <c r="EA746" s="209"/>
      <c r="EB746" s="209"/>
      <c r="EC746" s="209"/>
      <c r="ED746" s="209"/>
      <c r="EE746" s="209"/>
      <c r="EF746" s="209"/>
      <c r="EG746" s="209"/>
      <c r="EH746" s="209"/>
      <c r="EI746" s="209"/>
      <c r="EJ746" s="209"/>
      <c r="EK746" s="209"/>
      <c r="EL746" s="209"/>
      <c r="EM746" s="209"/>
      <c r="EN746" s="209"/>
      <c r="EO746" s="209"/>
      <c r="EP746" s="209"/>
      <c r="EQ746" s="209"/>
      <c r="ER746" s="209"/>
      <c r="ES746" s="209"/>
      <c r="ET746" s="209"/>
      <c r="EU746" s="209"/>
      <c r="EV746" s="209"/>
      <c r="EW746" s="209"/>
      <c r="EX746" s="209"/>
      <c r="EY746" s="209"/>
      <c r="EZ746" s="209"/>
      <c r="FA746" s="209"/>
      <c r="FB746" s="209"/>
      <c r="FC746" s="209"/>
      <c r="FD746" s="209"/>
      <c r="FE746" s="209"/>
      <c r="FF746" s="209"/>
      <c r="FG746" s="209"/>
      <c r="FH746" s="209"/>
      <c r="FI746" s="209"/>
      <c r="FJ746" s="209"/>
      <c r="FK746" s="209"/>
      <c r="FL746" s="209"/>
      <c r="FM746" s="209"/>
      <c r="FN746" s="209"/>
      <c r="FO746" s="209"/>
      <c r="FP746" s="209"/>
      <c r="FQ746" s="209"/>
      <c r="FR746" s="209"/>
      <c r="FS746" s="209"/>
      <c r="FT746" s="209"/>
      <c r="FU746" s="209"/>
      <c r="FV746" s="209"/>
      <c r="FW746" s="209"/>
      <c r="FX746" s="209"/>
      <c r="FY746" s="209"/>
      <c r="FZ746" s="209"/>
      <c r="GA746" s="209"/>
      <c r="GB746" s="209"/>
      <c r="GC746" s="209"/>
      <c r="GD746" s="209"/>
      <c r="GE746" s="209"/>
      <c r="GF746" s="209"/>
      <c r="GG746" s="209"/>
      <c r="GH746" s="209"/>
      <c r="GI746" s="209"/>
    </row>
    <row r="747" spans="1:191" ht="30" hidden="1" customHeight="1">
      <c r="A747" s="52"/>
      <c r="B747" s="53"/>
      <c r="C747" s="56"/>
      <c r="D747" s="57"/>
      <c r="E747" s="9" t="s">
        <v>538</v>
      </c>
      <c r="F747" s="10">
        <v>4637</v>
      </c>
      <c r="G747" s="10"/>
      <c r="H747" s="10"/>
      <c r="I747" s="7">
        <v>11395</v>
      </c>
      <c r="J747" s="7">
        <v>27699</v>
      </c>
      <c r="K747" s="7">
        <v>42274</v>
      </c>
      <c r="L747" s="7">
        <v>59823.7</v>
      </c>
      <c r="M747" s="41">
        <f t="shared" si="134"/>
        <v>19</v>
      </c>
      <c r="N747" s="41">
        <f t="shared" si="135"/>
        <v>46.3</v>
      </c>
      <c r="O747" s="41">
        <f t="shared" si="136"/>
        <v>70.7</v>
      </c>
      <c r="P747" s="15"/>
      <c r="Q747" s="15"/>
      <c r="R747" s="167"/>
      <c r="S747" s="15"/>
      <c r="T747" s="15"/>
      <c r="U747" s="4">
        <f t="shared" si="137"/>
        <v>59823.7</v>
      </c>
    </row>
    <row r="748" spans="1:191">
      <c r="A748" s="192"/>
      <c r="B748" s="193" t="s">
        <v>527</v>
      </c>
      <c r="C748" s="187"/>
      <c r="D748" s="188" t="s">
        <v>295</v>
      </c>
      <c r="E748" s="194" t="s">
        <v>590</v>
      </c>
      <c r="F748" s="89"/>
      <c r="G748" s="89"/>
      <c r="H748" s="10" t="s">
        <v>394</v>
      </c>
      <c r="I748" s="202">
        <f>SUM(I749)</f>
        <v>18686</v>
      </c>
      <c r="J748" s="202">
        <f>SUM(J749)</f>
        <v>39961</v>
      </c>
      <c r="K748" s="202">
        <f>SUM(K749)</f>
        <v>60929</v>
      </c>
      <c r="L748" s="203">
        <f>SUM(L749)</f>
        <v>84697.2</v>
      </c>
      <c r="M748" s="41">
        <f t="shared" si="134"/>
        <v>22.1</v>
      </c>
      <c r="N748" s="41">
        <f t="shared" si="135"/>
        <v>47.2</v>
      </c>
      <c r="O748" s="41">
        <f t="shared" si="136"/>
        <v>71.900000000000006</v>
      </c>
      <c r="P748" s="120"/>
      <c r="Q748" s="120"/>
      <c r="R748" s="167"/>
      <c r="S748" s="120"/>
      <c r="T748" s="120"/>
      <c r="U748" s="4">
        <f t="shared" si="137"/>
        <v>84697.2</v>
      </c>
      <c r="W748" s="43" t="s">
        <v>394</v>
      </c>
      <c r="AA748" s="209"/>
      <c r="AB748" s="209"/>
      <c r="AC748" s="209"/>
      <c r="AD748" s="209"/>
      <c r="AE748" s="209"/>
      <c r="AF748" s="209"/>
      <c r="AG748" s="209"/>
      <c r="AH748" s="209"/>
      <c r="AI748" s="209"/>
      <c r="AJ748" s="209"/>
      <c r="AK748" s="209"/>
      <c r="AL748" s="209"/>
      <c r="AM748" s="209"/>
      <c r="AN748" s="209"/>
      <c r="AO748" s="209"/>
      <c r="AP748" s="209"/>
      <c r="AQ748" s="209"/>
      <c r="AR748" s="209"/>
      <c r="AS748" s="209"/>
      <c r="AT748" s="209"/>
      <c r="AU748" s="209"/>
      <c r="AV748" s="209"/>
      <c r="AW748" s="209"/>
      <c r="AX748" s="209"/>
      <c r="AY748" s="209"/>
      <c r="AZ748" s="209"/>
      <c r="BA748" s="209"/>
      <c r="BB748" s="209"/>
      <c r="BC748" s="209"/>
      <c r="BD748" s="209"/>
      <c r="BE748" s="209"/>
      <c r="BF748" s="209"/>
      <c r="BG748" s="209"/>
      <c r="BH748" s="209"/>
      <c r="BI748" s="209"/>
      <c r="BJ748" s="209"/>
      <c r="BK748" s="209"/>
      <c r="BL748" s="209"/>
      <c r="BM748" s="209"/>
      <c r="BN748" s="209"/>
      <c r="BO748" s="209"/>
      <c r="BP748" s="209"/>
      <c r="BQ748" s="209"/>
      <c r="BR748" s="209"/>
      <c r="BS748" s="209"/>
      <c r="BT748" s="209"/>
      <c r="BU748" s="209"/>
      <c r="BV748" s="209"/>
      <c r="BW748" s="209"/>
      <c r="BX748" s="209"/>
      <c r="BY748" s="209"/>
      <c r="BZ748" s="209"/>
      <c r="CA748" s="209"/>
      <c r="CB748" s="209"/>
      <c r="CC748" s="209"/>
      <c r="CD748" s="209"/>
      <c r="CE748" s="209"/>
      <c r="CF748" s="209"/>
      <c r="CG748" s="209"/>
      <c r="CH748" s="209"/>
      <c r="CI748" s="209"/>
      <c r="CJ748" s="209"/>
      <c r="CK748" s="209"/>
      <c r="CL748" s="209"/>
      <c r="CM748" s="209"/>
      <c r="CN748" s="209"/>
      <c r="CO748" s="209"/>
      <c r="CP748" s="209"/>
      <c r="CQ748" s="209"/>
      <c r="CR748" s="209"/>
      <c r="CS748" s="209"/>
      <c r="CT748" s="209"/>
      <c r="CU748" s="209"/>
      <c r="CV748" s="209"/>
      <c r="CW748" s="209"/>
      <c r="CX748" s="209"/>
      <c r="CY748" s="209"/>
      <c r="CZ748" s="209"/>
      <c r="DA748" s="209"/>
      <c r="DB748" s="209"/>
      <c r="DC748" s="209"/>
      <c r="DD748" s="209"/>
      <c r="DE748" s="209"/>
      <c r="DF748" s="209"/>
      <c r="DG748" s="209"/>
      <c r="DH748" s="209"/>
      <c r="DI748" s="209"/>
      <c r="DJ748" s="209"/>
      <c r="DK748" s="209"/>
      <c r="DL748" s="209"/>
      <c r="DM748" s="209"/>
      <c r="DN748" s="209"/>
      <c r="DO748" s="209"/>
      <c r="DP748" s="209"/>
      <c r="DQ748" s="209"/>
      <c r="DR748" s="209"/>
      <c r="DS748" s="209"/>
      <c r="DT748" s="209"/>
      <c r="DU748" s="209"/>
      <c r="DV748" s="209"/>
      <c r="DW748" s="209"/>
      <c r="DX748" s="209"/>
      <c r="DY748" s="209"/>
      <c r="DZ748" s="209"/>
      <c r="EA748" s="209"/>
      <c r="EB748" s="209"/>
      <c r="EC748" s="209"/>
      <c r="ED748" s="209"/>
      <c r="EE748" s="209"/>
      <c r="EF748" s="209"/>
      <c r="EG748" s="209"/>
      <c r="EH748" s="209"/>
      <c r="EI748" s="209"/>
      <c r="EJ748" s="209"/>
      <c r="EK748" s="209"/>
      <c r="EL748" s="209"/>
      <c r="EM748" s="209"/>
      <c r="EN748" s="209"/>
      <c r="EO748" s="209"/>
      <c r="EP748" s="209"/>
      <c r="EQ748" s="209"/>
      <c r="ER748" s="209"/>
      <c r="ES748" s="209"/>
      <c r="ET748" s="209"/>
      <c r="EU748" s="209"/>
      <c r="EV748" s="209"/>
      <c r="EW748" s="209"/>
      <c r="EX748" s="209"/>
      <c r="EY748" s="209"/>
      <c r="EZ748" s="209"/>
      <c r="FA748" s="209"/>
      <c r="FB748" s="209"/>
      <c r="FC748" s="209"/>
      <c r="FD748" s="209"/>
      <c r="FE748" s="209"/>
      <c r="FF748" s="209"/>
      <c r="FG748" s="209"/>
      <c r="FH748" s="209"/>
      <c r="FI748" s="209"/>
      <c r="FJ748" s="209"/>
      <c r="FK748" s="209"/>
      <c r="FL748" s="209"/>
      <c r="FM748" s="209"/>
      <c r="FN748" s="209"/>
      <c r="FO748" s="209"/>
      <c r="FP748" s="209"/>
      <c r="FQ748" s="209"/>
      <c r="FR748" s="209"/>
      <c r="FS748" s="209"/>
      <c r="FT748" s="209"/>
      <c r="FU748" s="209"/>
      <c r="FV748" s="209"/>
      <c r="FW748" s="209"/>
      <c r="FX748" s="209"/>
      <c r="FY748" s="209"/>
      <c r="FZ748" s="209"/>
      <c r="GA748" s="209"/>
      <c r="GB748" s="209"/>
      <c r="GC748" s="209"/>
      <c r="GD748" s="209"/>
      <c r="GE748" s="209"/>
      <c r="GF748" s="209"/>
      <c r="GG748" s="209"/>
      <c r="GH748" s="209"/>
      <c r="GI748" s="209"/>
    </row>
    <row r="749" spans="1:191">
      <c r="A749" s="195"/>
      <c r="B749" s="196"/>
      <c r="C749" s="197" t="s">
        <v>525</v>
      </c>
      <c r="D749" s="198" t="s">
        <v>296</v>
      </c>
      <c r="E749" s="199" t="s">
        <v>591</v>
      </c>
      <c r="F749" s="13"/>
      <c r="G749" s="13"/>
      <c r="H749" s="10" t="s">
        <v>394</v>
      </c>
      <c r="I749" s="204">
        <f>SUM(I750+I753)</f>
        <v>18686</v>
      </c>
      <c r="J749" s="204">
        <f>SUM(J750+J753)</f>
        <v>39961</v>
      </c>
      <c r="K749" s="204">
        <f>SUM(K750+K753)</f>
        <v>60929</v>
      </c>
      <c r="L749" s="205">
        <f>SUM(L750+L753)</f>
        <v>84697.2</v>
      </c>
      <c r="M749" s="41">
        <f t="shared" si="134"/>
        <v>22.1</v>
      </c>
      <c r="N749" s="41">
        <f t="shared" si="135"/>
        <v>47.2</v>
      </c>
      <c r="O749" s="41">
        <f t="shared" si="136"/>
        <v>71.900000000000006</v>
      </c>
      <c r="P749" s="14"/>
      <c r="Q749" s="14"/>
      <c r="R749" s="167"/>
      <c r="S749" s="14"/>
      <c r="T749" s="14"/>
      <c r="U749" s="4">
        <f t="shared" si="137"/>
        <v>84697.2</v>
      </c>
      <c r="AA749" s="209"/>
      <c r="AB749" s="209"/>
      <c r="AC749" s="209"/>
      <c r="AD749" s="209"/>
      <c r="AE749" s="209"/>
      <c r="AF749" s="209"/>
      <c r="AG749" s="209"/>
      <c r="AH749" s="209"/>
      <c r="AI749" s="209"/>
      <c r="AJ749" s="209"/>
      <c r="AK749" s="209"/>
      <c r="AL749" s="209"/>
      <c r="AM749" s="209"/>
      <c r="AN749" s="209"/>
      <c r="AO749" s="209"/>
      <c r="AP749" s="209"/>
      <c r="AQ749" s="209"/>
      <c r="AR749" s="209"/>
      <c r="AS749" s="209"/>
      <c r="AT749" s="209"/>
      <c r="AU749" s="209"/>
      <c r="AV749" s="209"/>
      <c r="AW749" s="209"/>
      <c r="AX749" s="209"/>
      <c r="AY749" s="209"/>
      <c r="AZ749" s="209"/>
      <c r="BA749" s="209"/>
      <c r="BB749" s="209"/>
      <c r="BC749" s="209"/>
      <c r="BD749" s="209"/>
      <c r="BE749" s="209"/>
      <c r="BF749" s="209"/>
      <c r="BG749" s="209"/>
      <c r="BH749" s="209"/>
      <c r="BI749" s="209"/>
      <c r="BJ749" s="209"/>
      <c r="BK749" s="209"/>
      <c r="BL749" s="209"/>
      <c r="BM749" s="209"/>
      <c r="BN749" s="209"/>
      <c r="BO749" s="209"/>
      <c r="BP749" s="209"/>
      <c r="BQ749" s="209"/>
      <c r="BR749" s="209"/>
      <c r="BS749" s="209"/>
      <c r="BT749" s="209"/>
      <c r="BU749" s="209"/>
      <c r="BV749" s="209"/>
      <c r="BW749" s="209"/>
      <c r="BX749" s="209"/>
      <c r="BY749" s="209"/>
      <c r="BZ749" s="209"/>
      <c r="CA749" s="209"/>
      <c r="CB749" s="209"/>
      <c r="CC749" s="209"/>
      <c r="CD749" s="209"/>
      <c r="CE749" s="209"/>
      <c r="CF749" s="209"/>
      <c r="CG749" s="209"/>
      <c r="CH749" s="209"/>
      <c r="CI749" s="209"/>
      <c r="CJ749" s="209"/>
      <c r="CK749" s="209"/>
      <c r="CL749" s="209"/>
      <c r="CM749" s="209"/>
      <c r="CN749" s="209"/>
      <c r="CO749" s="209"/>
      <c r="CP749" s="209"/>
      <c r="CQ749" s="209"/>
      <c r="CR749" s="209"/>
      <c r="CS749" s="209"/>
      <c r="CT749" s="209"/>
      <c r="CU749" s="209"/>
      <c r="CV749" s="209"/>
      <c r="CW749" s="209"/>
      <c r="CX749" s="209"/>
      <c r="CY749" s="209"/>
      <c r="CZ749" s="209"/>
      <c r="DA749" s="209"/>
      <c r="DB749" s="209"/>
      <c r="DC749" s="209"/>
      <c r="DD749" s="209"/>
      <c r="DE749" s="209"/>
      <c r="DF749" s="209"/>
      <c r="DG749" s="209"/>
      <c r="DH749" s="209"/>
      <c r="DI749" s="209"/>
      <c r="DJ749" s="209"/>
      <c r="DK749" s="209"/>
      <c r="DL749" s="209"/>
      <c r="DM749" s="209"/>
      <c r="DN749" s="209"/>
      <c r="DO749" s="209"/>
      <c r="DP749" s="209"/>
      <c r="DQ749" s="209"/>
      <c r="DR749" s="209"/>
      <c r="DS749" s="209"/>
      <c r="DT749" s="209"/>
      <c r="DU749" s="209"/>
      <c r="DV749" s="209"/>
      <c r="DW749" s="209"/>
      <c r="DX749" s="209"/>
      <c r="DY749" s="209"/>
      <c r="DZ749" s="209"/>
      <c r="EA749" s="209"/>
      <c r="EB749" s="209"/>
      <c r="EC749" s="209"/>
      <c r="ED749" s="209"/>
      <c r="EE749" s="209"/>
      <c r="EF749" s="209"/>
      <c r="EG749" s="209"/>
      <c r="EH749" s="209"/>
      <c r="EI749" s="209"/>
      <c r="EJ749" s="209"/>
      <c r="EK749" s="209"/>
      <c r="EL749" s="209"/>
      <c r="EM749" s="209"/>
      <c r="EN749" s="209"/>
      <c r="EO749" s="209"/>
      <c r="EP749" s="209"/>
      <c r="EQ749" s="209"/>
      <c r="ER749" s="209"/>
      <c r="ES749" s="209"/>
      <c r="ET749" s="209"/>
      <c r="EU749" s="209"/>
      <c r="EV749" s="209"/>
      <c r="EW749" s="209"/>
      <c r="EX749" s="209"/>
      <c r="EY749" s="209"/>
      <c r="EZ749" s="209"/>
      <c r="FA749" s="209"/>
      <c r="FB749" s="209"/>
      <c r="FC749" s="209"/>
      <c r="FD749" s="209"/>
      <c r="FE749" s="209"/>
      <c r="FF749" s="209"/>
      <c r="FG749" s="209"/>
      <c r="FH749" s="209"/>
      <c r="FI749" s="209"/>
      <c r="FJ749" s="209"/>
      <c r="FK749" s="209"/>
      <c r="FL749" s="209"/>
      <c r="FM749" s="209"/>
      <c r="FN749" s="209"/>
      <c r="FO749" s="209"/>
      <c r="FP749" s="209"/>
      <c r="FQ749" s="209"/>
      <c r="FR749" s="209"/>
      <c r="FS749" s="209"/>
      <c r="FT749" s="209"/>
      <c r="FU749" s="209"/>
      <c r="FV749" s="209"/>
      <c r="FW749" s="209"/>
      <c r="FX749" s="209"/>
      <c r="FY749" s="209"/>
      <c r="FZ749" s="209"/>
      <c r="GA749" s="209"/>
      <c r="GB749" s="209"/>
      <c r="GC749" s="209"/>
      <c r="GD749" s="209"/>
      <c r="GE749" s="209"/>
      <c r="GF749" s="209"/>
      <c r="GG749" s="209"/>
      <c r="GH749" s="209"/>
      <c r="GI749" s="209"/>
    </row>
    <row r="750" spans="1:191" ht="17.25" customHeight="1">
      <c r="A750" s="195"/>
      <c r="B750" s="196"/>
      <c r="C750" s="200"/>
      <c r="D750" s="201" t="s">
        <v>280</v>
      </c>
      <c r="E750" s="81" t="s">
        <v>592</v>
      </c>
      <c r="F750" s="19"/>
      <c r="G750" s="19"/>
      <c r="H750" s="10" t="s">
        <v>394</v>
      </c>
      <c r="I750" s="204">
        <f t="shared" ref="I750:L751" si="139">SUM(I751)</f>
        <v>9506</v>
      </c>
      <c r="J750" s="204">
        <f t="shared" si="139"/>
        <v>19013</v>
      </c>
      <c r="K750" s="204">
        <f t="shared" si="139"/>
        <v>28519</v>
      </c>
      <c r="L750" s="205">
        <f t="shared" si="139"/>
        <v>38025</v>
      </c>
      <c r="M750" s="41">
        <f t="shared" si="134"/>
        <v>25</v>
      </c>
      <c r="N750" s="41">
        <f t="shared" si="135"/>
        <v>50</v>
      </c>
      <c r="O750" s="41">
        <f t="shared" si="136"/>
        <v>75</v>
      </c>
      <c r="P750" s="14"/>
      <c r="Q750" s="14"/>
      <c r="R750" s="167"/>
      <c r="S750" s="14"/>
      <c r="T750" s="14"/>
      <c r="U750" s="4">
        <f t="shared" si="137"/>
        <v>38025</v>
      </c>
      <c r="W750" s="43" t="s">
        <v>394</v>
      </c>
      <c r="AA750" s="209"/>
      <c r="AB750" s="209"/>
      <c r="AC750" s="209"/>
      <c r="AD750" s="209"/>
      <c r="AE750" s="209"/>
      <c r="AF750" s="209"/>
      <c r="AG750" s="209"/>
      <c r="AH750" s="209"/>
      <c r="AI750" s="209"/>
      <c r="AJ750" s="209"/>
      <c r="AK750" s="209"/>
      <c r="AL750" s="209"/>
      <c r="AM750" s="209"/>
      <c r="AN750" s="209"/>
      <c r="AO750" s="209"/>
      <c r="AP750" s="209"/>
      <c r="AQ750" s="209"/>
      <c r="AR750" s="209"/>
      <c r="AS750" s="209"/>
      <c r="AT750" s="209"/>
      <c r="AU750" s="209"/>
      <c r="AV750" s="209"/>
      <c r="AW750" s="209"/>
      <c r="AX750" s="209"/>
      <c r="AY750" s="209"/>
      <c r="AZ750" s="209"/>
      <c r="BA750" s="209"/>
      <c r="BB750" s="209"/>
      <c r="BC750" s="209"/>
      <c r="BD750" s="209"/>
      <c r="BE750" s="209"/>
      <c r="BF750" s="209"/>
      <c r="BG750" s="209"/>
      <c r="BH750" s="209"/>
      <c r="BI750" s="209"/>
      <c r="BJ750" s="209"/>
      <c r="BK750" s="209"/>
      <c r="BL750" s="209"/>
      <c r="BM750" s="209"/>
      <c r="BN750" s="209"/>
      <c r="BO750" s="209"/>
      <c r="BP750" s="209"/>
      <c r="BQ750" s="209"/>
      <c r="BR750" s="209"/>
      <c r="BS750" s="209"/>
      <c r="BT750" s="209"/>
      <c r="BU750" s="209"/>
      <c r="BV750" s="209"/>
      <c r="BW750" s="209"/>
      <c r="BX750" s="209"/>
      <c r="BY750" s="209"/>
      <c r="BZ750" s="209"/>
      <c r="CA750" s="209"/>
      <c r="CB750" s="209"/>
      <c r="CC750" s="209"/>
      <c r="CD750" s="209"/>
      <c r="CE750" s="209"/>
      <c r="CF750" s="209"/>
      <c r="CG750" s="209"/>
      <c r="CH750" s="209"/>
      <c r="CI750" s="209"/>
      <c r="CJ750" s="209"/>
      <c r="CK750" s="209"/>
      <c r="CL750" s="209"/>
      <c r="CM750" s="209"/>
      <c r="CN750" s="209"/>
      <c r="CO750" s="209"/>
      <c r="CP750" s="209"/>
      <c r="CQ750" s="209"/>
      <c r="CR750" s="209"/>
      <c r="CS750" s="209"/>
      <c r="CT750" s="209"/>
      <c r="CU750" s="209"/>
      <c r="CV750" s="209"/>
      <c r="CW750" s="209"/>
      <c r="CX750" s="209"/>
      <c r="CY750" s="209"/>
      <c r="CZ750" s="209"/>
      <c r="DA750" s="209"/>
      <c r="DB750" s="209"/>
      <c r="DC750" s="209"/>
      <c r="DD750" s="209"/>
      <c r="DE750" s="209"/>
      <c r="DF750" s="209"/>
      <c r="DG750" s="209"/>
      <c r="DH750" s="209"/>
      <c r="DI750" s="209"/>
      <c r="DJ750" s="209"/>
      <c r="DK750" s="209"/>
      <c r="DL750" s="209"/>
      <c r="DM750" s="209"/>
      <c r="DN750" s="209"/>
      <c r="DO750" s="209"/>
      <c r="DP750" s="209"/>
      <c r="DQ750" s="209"/>
      <c r="DR750" s="209"/>
      <c r="DS750" s="209"/>
      <c r="DT750" s="209"/>
      <c r="DU750" s="209"/>
      <c r="DV750" s="209"/>
      <c r="DW750" s="209"/>
      <c r="DX750" s="209"/>
      <c r="DY750" s="209"/>
      <c r="DZ750" s="209"/>
      <c r="EA750" s="209"/>
      <c r="EB750" s="209"/>
      <c r="EC750" s="209"/>
      <c r="ED750" s="209"/>
      <c r="EE750" s="209"/>
      <c r="EF750" s="209"/>
      <c r="EG750" s="209"/>
      <c r="EH750" s="209"/>
      <c r="EI750" s="209"/>
      <c r="EJ750" s="209"/>
      <c r="EK750" s="209"/>
      <c r="EL750" s="209"/>
      <c r="EM750" s="209"/>
      <c r="EN750" s="209"/>
      <c r="EO750" s="209"/>
      <c r="EP750" s="209"/>
      <c r="EQ750" s="209"/>
      <c r="ER750" s="209"/>
      <c r="ES750" s="209"/>
      <c r="ET750" s="209"/>
      <c r="EU750" s="209"/>
      <c r="EV750" s="209"/>
      <c r="EW750" s="209"/>
      <c r="EX750" s="209"/>
      <c r="EY750" s="209"/>
      <c r="EZ750" s="209"/>
      <c r="FA750" s="209"/>
      <c r="FB750" s="209"/>
      <c r="FC750" s="209"/>
      <c r="FD750" s="209"/>
      <c r="FE750" s="209"/>
      <c r="FF750" s="209"/>
      <c r="FG750" s="209"/>
      <c r="FH750" s="209"/>
      <c r="FI750" s="209"/>
      <c r="FJ750" s="209"/>
      <c r="FK750" s="209"/>
      <c r="FL750" s="209"/>
      <c r="FM750" s="209"/>
      <c r="FN750" s="209"/>
      <c r="FO750" s="209"/>
      <c r="FP750" s="209"/>
      <c r="FQ750" s="209"/>
      <c r="FR750" s="209"/>
      <c r="FS750" s="209"/>
      <c r="FT750" s="209"/>
      <c r="FU750" s="209"/>
      <c r="FV750" s="209"/>
      <c r="FW750" s="209"/>
      <c r="FX750" s="209"/>
      <c r="FY750" s="209"/>
      <c r="FZ750" s="209"/>
      <c r="GA750" s="209"/>
      <c r="GB750" s="209"/>
      <c r="GC750" s="209"/>
      <c r="GD750" s="209"/>
      <c r="GE750" s="209"/>
      <c r="GF750" s="209"/>
      <c r="GG750" s="209"/>
      <c r="GH750" s="209"/>
      <c r="GI750" s="209"/>
    </row>
    <row r="751" spans="1:191" ht="27">
      <c r="A751" s="195"/>
      <c r="B751" s="196"/>
      <c r="C751" s="200"/>
      <c r="D751" s="201"/>
      <c r="E751" s="80" t="s">
        <v>40</v>
      </c>
      <c r="F751" s="18" t="s">
        <v>398</v>
      </c>
      <c r="G751" s="18"/>
      <c r="H751" s="10" t="s">
        <v>394</v>
      </c>
      <c r="I751" s="206">
        <f t="shared" si="139"/>
        <v>9506</v>
      </c>
      <c r="J751" s="206">
        <f t="shared" si="139"/>
        <v>19013</v>
      </c>
      <c r="K751" s="206">
        <f t="shared" si="139"/>
        <v>28519</v>
      </c>
      <c r="L751" s="207">
        <f t="shared" si="139"/>
        <v>38025</v>
      </c>
      <c r="M751" s="41">
        <f t="shared" si="134"/>
        <v>25</v>
      </c>
      <c r="N751" s="41">
        <f t="shared" si="135"/>
        <v>50</v>
      </c>
      <c r="O751" s="41">
        <f t="shared" si="136"/>
        <v>75</v>
      </c>
      <c r="P751" s="15"/>
      <c r="Q751" s="15"/>
      <c r="R751" s="167"/>
      <c r="S751" s="15"/>
      <c r="T751" s="15"/>
      <c r="U751" s="4">
        <f t="shared" si="137"/>
        <v>38025</v>
      </c>
      <c r="AA751" s="209"/>
      <c r="AB751" s="209"/>
      <c r="AC751" s="209"/>
      <c r="AD751" s="209"/>
      <c r="AE751" s="209"/>
      <c r="AF751" s="209"/>
      <c r="AG751" s="209"/>
      <c r="AH751" s="209"/>
      <c r="AI751" s="209"/>
      <c r="AJ751" s="209"/>
      <c r="AK751" s="209"/>
      <c r="AL751" s="209"/>
      <c r="AM751" s="209"/>
      <c r="AN751" s="209"/>
      <c r="AO751" s="209"/>
      <c r="AP751" s="209"/>
      <c r="AQ751" s="209"/>
      <c r="AR751" s="209"/>
      <c r="AS751" s="209"/>
      <c r="AT751" s="209"/>
      <c r="AU751" s="209"/>
      <c r="AV751" s="209"/>
      <c r="AW751" s="209"/>
      <c r="AX751" s="209"/>
      <c r="AY751" s="209"/>
      <c r="AZ751" s="209"/>
      <c r="BA751" s="209"/>
      <c r="BB751" s="209"/>
      <c r="BC751" s="209"/>
      <c r="BD751" s="209"/>
      <c r="BE751" s="209"/>
      <c r="BF751" s="209"/>
      <c r="BG751" s="209"/>
      <c r="BH751" s="209"/>
      <c r="BI751" s="209"/>
      <c r="BJ751" s="209"/>
      <c r="BK751" s="209"/>
      <c r="BL751" s="209"/>
      <c r="BM751" s="209"/>
      <c r="BN751" s="209"/>
      <c r="BO751" s="209"/>
      <c r="BP751" s="209"/>
      <c r="BQ751" s="209"/>
      <c r="BR751" s="209"/>
      <c r="BS751" s="209"/>
      <c r="BT751" s="209"/>
      <c r="BU751" s="209"/>
      <c r="BV751" s="209"/>
      <c r="BW751" s="209"/>
      <c r="BX751" s="209"/>
      <c r="BY751" s="209"/>
      <c r="BZ751" s="209"/>
      <c r="CA751" s="209"/>
      <c r="CB751" s="209"/>
      <c r="CC751" s="209"/>
      <c r="CD751" s="209"/>
      <c r="CE751" s="209"/>
      <c r="CF751" s="209"/>
      <c r="CG751" s="209"/>
      <c r="CH751" s="209"/>
      <c r="CI751" s="209"/>
      <c r="CJ751" s="209"/>
      <c r="CK751" s="209"/>
      <c r="CL751" s="209"/>
      <c r="CM751" s="209"/>
      <c r="CN751" s="209"/>
      <c r="CO751" s="209"/>
      <c r="CP751" s="209"/>
      <c r="CQ751" s="209"/>
      <c r="CR751" s="209"/>
      <c r="CS751" s="209"/>
      <c r="CT751" s="209"/>
      <c r="CU751" s="209"/>
      <c r="CV751" s="209"/>
      <c r="CW751" s="209"/>
      <c r="CX751" s="209"/>
      <c r="CY751" s="209"/>
      <c r="CZ751" s="209"/>
      <c r="DA751" s="209"/>
      <c r="DB751" s="209"/>
      <c r="DC751" s="209"/>
      <c r="DD751" s="209"/>
      <c r="DE751" s="209"/>
      <c r="DF751" s="209"/>
      <c r="DG751" s="209"/>
      <c r="DH751" s="209"/>
      <c r="DI751" s="209"/>
      <c r="DJ751" s="209"/>
      <c r="DK751" s="209"/>
      <c r="DL751" s="209"/>
      <c r="DM751" s="209"/>
      <c r="DN751" s="209"/>
      <c r="DO751" s="209"/>
      <c r="DP751" s="209"/>
      <c r="DQ751" s="209"/>
      <c r="DR751" s="209"/>
      <c r="DS751" s="209"/>
      <c r="DT751" s="209"/>
      <c r="DU751" s="209"/>
      <c r="DV751" s="209"/>
      <c r="DW751" s="209"/>
      <c r="DX751" s="209"/>
      <c r="DY751" s="209"/>
      <c r="DZ751" s="209"/>
      <c r="EA751" s="209"/>
      <c r="EB751" s="209"/>
      <c r="EC751" s="209"/>
      <c r="ED751" s="209"/>
      <c r="EE751" s="209"/>
      <c r="EF751" s="209"/>
      <c r="EG751" s="209"/>
      <c r="EH751" s="209"/>
      <c r="EI751" s="209"/>
      <c r="EJ751" s="209"/>
      <c r="EK751" s="209"/>
      <c r="EL751" s="209"/>
      <c r="EM751" s="209"/>
      <c r="EN751" s="209"/>
      <c r="EO751" s="209"/>
      <c r="EP751" s="209"/>
      <c r="EQ751" s="209"/>
      <c r="ER751" s="209"/>
      <c r="ES751" s="209"/>
      <c r="ET751" s="209"/>
      <c r="EU751" s="209"/>
      <c r="EV751" s="209"/>
      <c r="EW751" s="209"/>
      <c r="EX751" s="209"/>
      <c r="EY751" s="209"/>
      <c r="EZ751" s="209"/>
      <c r="FA751" s="209"/>
      <c r="FB751" s="209"/>
      <c r="FC751" s="209"/>
      <c r="FD751" s="209"/>
      <c r="FE751" s="209"/>
      <c r="FF751" s="209"/>
      <c r="FG751" s="209"/>
      <c r="FH751" s="209"/>
      <c r="FI751" s="209"/>
      <c r="FJ751" s="209"/>
      <c r="FK751" s="209"/>
      <c r="FL751" s="209"/>
      <c r="FM751" s="209"/>
      <c r="FN751" s="209"/>
      <c r="FO751" s="209"/>
      <c r="FP751" s="209"/>
      <c r="FQ751" s="209"/>
      <c r="FR751" s="209"/>
      <c r="FS751" s="209"/>
      <c r="FT751" s="209"/>
      <c r="FU751" s="209"/>
      <c r="FV751" s="209"/>
      <c r="FW751" s="209"/>
      <c r="FX751" s="209"/>
      <c r="FY751" s="209"/>
      <c r="FZ751" s="209"/>
      <c r="GA751" s="209"/>
      <c r="GB751" s="209"/>
      <c r="GC751" s="209"/>
      <c r="GD751" s="209"/>
      <c r="GE751" s="209"/>
      <c r="GF751" s="209"/>
      <c r="GG751" s="209"/>
      <c r="GH751" s="209"/>
      <c r="GI751" s="209"/>
    </row>
    <row r="752" spans="1:191" ht="27" hidden="1">
      <c r="A752" s="52"/>
      <c r="B752" s="53"/>
      <c r="C752" s="56"/>
      <c r="D752" s="57"/>
      <c r="E752" s="9" t="s">
        <v>538</v>
      </c>
      <c r="F752" s="10">
        <v>4637</v>
      </c>
      <c r="G752" s="10"/>
      <c r="H752" s="10"/>
      <c r="I752" s="7">
        <f>ROUND(L752*0.25,0)</f>
        <v>9506</v>
      </c>
      <c r="J752" s="7">
        <f>ROUND(L752*0.5,0)</f>
        <v>19013</v>
      </c>
      <c r="K752" s="7">
        <f>ROUND(L752*0.75,0)</f>
        <v>28519</v>
      </c>
      <c r="L752" s="7">
        <v>38025</v>
      </c>
      <c r="M752" s="41">
        <f t="shared" si="134"/>
        <v>25</v>
      </c>
      <c r="N752" s="41">
        <f t="shared" si="135"/>
        <v>50</v>
      </c>
      <c r="O752" s="41">
        <f t="shared" si="136"/>
        <v>75</v>
      </c>
      <c r="P752" s="15"/>
      <c r="Q752" s="15"/>
      <c r="R752" s="167"/>
      <c r="S752" s="15"/>
      <c r="T752" s="15"/>
      <c r="U752" s="4">
        <f t="shared" si="137"/>
        <v>38025</v>
      </c>
    </row>
    <row r="753" spans="1:191" ht="43.5" customHeight="1">
      <c r="A753" s="195"/>
      <c r="B753" s="196"/>
      <c r="C753" s="200"/>
      <c r="D753" s="201" t="s">
        <v>284</v>
      </c>
      <c r="E753" s="81" t="s">
        <v>678</v>
      </c>
      <c r="F753" s="19"/>
      <c r="G753" s="19"/>
      <c r="H753" s="10" t="s">
        <v>394</v>
      </c>
      <c r="I753" s="204">
        <f t="shared" ref="I753:L754" si="140">SUM(I754)</f>
        <v>9180</v>
      </c>
      <c r="J753" s="204">
        <f t="shared" si="140"/>
        <v>20948</v>
      </c>
      <c r="K753" s="204">
        <f t="shared" si="140"/>
        <v>32410</v>
      </c>
      <c r="L753" s="205">
        <f t="shared" si="140"/>
        <v>46672.2</v>
      </c>
      <c r="M753" s="41">
        <f t="shared" si="134"/>
        <v>19.7</v>
      </c>
      <c r="N753" s="41">
        <f t="shared" si="135"/>
        <v>44.9</v>
      </c>
      <c r="O753" s="41">
        <f t="shared" si="136"/>
        <v>69.400000000000006</v>
      </c>
      <c r="P753" s="14"/>
      <c r="Q753" s="14"/>
      <c r="R753" s="167"/>
      <c r="S753" s="14"/>
      <c r="T753" s="14"/>
      <c r="U753" s="4">
        <f t="shared" si="137"/>
        <v>46672.2</v>
      </c>
      <c r="W753" s="43" t="s">
        <v>394</v>
      </c>
      <c r="AA753" s="209"/>
      <c r="AB753" s="209"/>
      <c r="AC753" s="209"/>
      <c r="AD753" s="209"/>
      <c r="AE753" s="209"/>
      <c r="AF753" s="209"/>
      <c r="AG753" s="209"/>
      <c r="AH753" s="209"/>
      <c r="AI753" s="209"/>
      <c r="AJ753" s="209"/>
      <c r="AK753" s="209"/>
      <c r="AL753" s="209"/>
      <c r="AM753" s="209"/>
      <c r="AN753" s="209"/>
      <c r="AO753" s="209"/>
      <c r="AP753" s="209"/>
      <c r="AQ753" s="209"/>
      <c r="AR753" s="209"/>
      <c r="AS753" s="209"/>
      <c r="AT753" s="209"/>
      <c r="AU753" s="209"/>
      <c r="AV753" s="209"/>
      <c r="AW753" s="209"/>
      <c r="AX753" s="209"/>
      <c r="AY753" s="209"/>
      <c r="AZ753" s="209"/>
      <c r="BA753" s="209"/>
      <c r="BB753" s="209"/>
      <c r="BC753" s="209"/>
      <c r="BD753" s="209"/>
      <c r="BE753" s="209"/>
      <c r="BF753" s="209"/>
      <c r="BG753" s="209"/>
      <c r="BH753" s="209"/>
      <c r="BI753" s="209"/>
      <c r="BJ753" s="209"/>
      <c r="BK753" s="209"/>
      <c r="BL753" s="209"/>
      <c r="BM753" s="209"/>
      <c r="BN753" s="209"/>
      <c r="BO753" s="209"/>
      <c r="BP753" s="209"/>
      <c r="BQ753" s="209"/>
      <c r="BR753" s="209"/>
      <c r="BS753" s="209"/>
      <c r="BT753" s="209"/>
      <c r="BU753" s="209"/>
      <c r="BV753" s="209"/>
      <c r="BW753" s="209"/>
      <c r="BX753" s="209"/>
      <c r="BY753" s="209"/>
      <c r="BZ753" s="209"/>
      <c r="CA753" s="209"/>
      <c r="CB753" s="209"/>
      <c r="CC753" s="209"/>
      <c r="CD753" s="209"/>
      <c r="CE753" s="209"/>
      <c r="CF753" s="209"/>
      <c r="CG753" s="209"/>
      <c r="CH753" s="209"/>
      <c r="CI753" s="209"/>
      <c r="CJ753" s="209"/>
      <c r="CK753" s="209"/>
      <c r="CL753" s="209"/>
      <c r="CM753" s="209"/>
      <c r="CN753" s="209"/>
      <c r="CO753" s="209"/>
      <c r="CP753" s="209"/>
      <c r="CQ753" s="209"/>
      <c r="CR753" s="209"/>
      <c r="CS753" s="209"/>
      <c r="CT753" s="209"/>
      <c r="CU753" s="209"/>
      <c r="CV753" s="209"/>
      <c r="CW753" s="209"/>
      <c r="CX753" s="209"/>
      <c r="CY753" s="209"/>
      <c r="CZ753" s="209"/>
      <c r="DA753" s="209"/>
      <c r="DB753" s="209"/>
      <c r="DC753" s="209"/>
      <c r="DD753" s="209"/>
      <c r="DE753" s="209"/>
      <c r="DF753" s="209"/>
      <c r="DG753" s="209"/>
      <c r="DH753" s="209"/>
      <c r="DI753" s="209"/>
      <c r="DJ753" s="209"/>
      <c r="DK753" s="209"/>
      <c r="DL753" s="209"/>
      <c r="DM753" s="209"/>
      <c r="DN753" s="209"/>
      <c r="DO753" s="209"/>
      <c r="DP753" s="209"/>
      <c r="DQ753" s="209"/>
      <c r="DR753" s="209"/>
      <c r="DS753" s="209"/>
      <c r="DT753" s="209"/>
      <c r="DU753" s="209"/>
      <c r="DV753" s="209"/>
      <c r="DW753" s="209"/>
      <c r="DX753" s="209"/>
      <c r="DY753" s="209"/>
      <c r="DZ753" s="209"/>
      <c r="EA753" s="209"/>
      <c r="EB753" s="209"/>
      <c r="EC753" s="209"/>
      <c r="ED753" s="209"/>
      <c r="EE753" s="209"/>
      <c r="EF753" s="209"/>
      <c r="EG753" s="209"/>
      <c r="EH753" s="209"/>
      <c r="EI753" s="209"/>
      <c r="EJ753" s="209"/>
      <c r="EK753" s="209"/>
      <c r="EL753" s="209"/>
      <c r="EM753" s="209"/>
      <c r="EN753" s="209"/>
      <c r="EO753" s="209"/>
      <c r="EP753" s="209"/>
      <c r="EQ753" s="209"/>
      <c r="ER753" s="209"/>
      <c r="ES753" s="209"/>
      <c r="ET753" s="209"/>
      <c r="EU753" s="209"/>
      <c r="EV753" s="209"/>
      <c r="EW753" s="209"/>
      <c r="EX753" s="209"/>
      <c r="EY753" s="209"/>
      <c r="EZ753" s="209"/>
      <c r="FA753" s="209"/>
      <c r="FB753" s="209"/>
      <c r="FC753" s="209"/>
      <c r="FD753" s="209"/>
      <c r="FE753" s="209"/>
      <c r="FF753" s="209"/>
      <c r="FG753" s="209"/>
      <c r="FH753" s="209"/>
      <c r="FI753" s="209"/>
      <c r="FJ753" s="209"/>
      <c r="FK753" s="209"/>
      <c r="FL753" s="209"/>
      <c r="FM753" s="209"/>
      <c r="FN753" s="209"/>
      <c r="FO753" s="209"/>
      <c r="FP753" s="209"/>
      <c r="FQ753" s="209"/>
      <c r="FR753" s="209"/>
      <c r="FS753" s="209"/>
      <c r="FT753" s="209"/>
      <c r="FU753" s="209"/>
      <c r="FV753" s="209"/>
      <c r="FW753" s="209"/>
      <c r="FX753" s="209"/>
      <c r="FY753" s="209"/>
      <c r="FZ753" s="209"/>
      <c r="GA753" s="209"/>
      <c r="GB753" s="209"/>
      <c r="GC753" s="209"/>
      <c r="GD753" s="209"/>
      <c r="GE753" s="209"/>
      <c r="GF753" s="209"/>
      <c r="GG753" s="209"/>
      <c r="GH753" s="209"/>
      <c r="GI753" s="209"/>
    </row>
    <row r="754" spans="1:191" ht="30" customHeight="1">
      <c r="A754" s="195"/>
      <c r="B754" s="196"/>
      <c r="C754" s="200"/>
      <c r="D754" s="201"/>
      <c r="E754" s="80" t="s">
        <v>40</v>
      </c>
      <c r="F754" s="18" t="s">
        <v>398</v>
      </c>
      <c r="G754" s="18"/>
      <c r="H754" s="10" t="s">
        <v>394</v>
      </c>
      <c r="I754" s="206">
        <f t="shared" si="140"/>
        <v>9180</v>
      </c>
      <c r="J754" s="206">
        <f t="shared" si="140"/>
        <v>20948</v>
      </c>
      <c r="K754" s="206">
        <f t="shared" si="140"/>
        <v>32410</v>
      </c>
      <c r="L754" s="207">
        <f t="shared" si="140"/>
        <v>46672.2</v>
      </c>
      <c r="M754" s="41">
        <f t="shared" si="134"/>
        <v>19.7</v>
      </c>
      <c r="N754" s="41">
        <f t="shared" si="135"/>
        <v>44.9</v>
      </c>
      <c r="O754" s="41">
        <f t="shared" si="136"/>
        <v>69.400000000000006</v>
      </c>
      <c r="P754" s="15"/>
      <c r="Q754" s="15"/>
      <c r="R754" s="167"/>
      <c r="S754" s="15"/>
      <c r="T754" s="15"/>
      <c r="U754" s="4">
        <f t="shared" si="137"/>
        <v>46672.2</v>
      </c>
      <c r="AA754" s="209"/>
      <c r="AB754" s="209"/>
      <c r="AC754" s="209"/>
      <c r="AD754" s="209"/>
      <c r="AE754" s="209"/>
      <c r="AF754" s="209"/>
      <c r="AG754" s="209"/>
      <c r="AH754" s="209"/>
      <c r="AI754" s="209"/>
      <c r="AJ754" s="209"/>
      <c r="AK754" s="209"/>
      <c r="AL754" s="209"/>
      <c r="AM754" s="209"/>
      <c r="AN754" s="209"/>
      <c r="AO754" s="209"/>
      <c r="AP754" s="209"/>
      <c r="AQ754" s="209"/>
      <c r="AR754" s="209"/>
      <c r="AS754" s="209"/>
      <c r="AT754" s="209"/>
      <c r="AU754" s="209"/>
      <c r="AV754" s="209"/>
      <c r="AW754" s="209"/>
      <c r="AX754" s="209"/>
      <c r="AY754" s="209"/>
      <c r="AZ754" s="209"/>
      <c r="BA754" s="209"/>
      <c r="BB754" s="209"/>
      <c r="BC754" s="209"/>
      <c r="BD754" s="209"/>
      <c r="BE754" s="209"/>
      <c r="BF754" s="209"/>
      <c r="BG754" s="209"/>
      <c r="BH754" s="209"/>
      <c r="BI754" s="209"/>
      <c r="BJ754" s="209"/>
      <c r="BK754" s="209"/>
      <c r="BL754" s="209"/>
      <c r="BM754" s="209"/>
      <c r="BN754" s="209"/>
      <c r="BO754" s="209"/>
      <c r="BP754" s="209"/>
      <c r="BQ754" s="209"/>
      <c r="BR754" s="209"/>
      <c r="BS754" s="209"/>
      <c r="BT754" s="209"/>
      <c r="BU754" s="209"/>
      <c r="BV754" s="209"/>
      <c r="BW754" s="209"/>
      <c r="BX754" s="209"/>
      <c r="BY754" s="209"/>
      <c r="BZ754" s="209"/>
      <c r="CA754" s="209"/>
      <c r="CB754" s="209"/>
      <c r="CC754" s="209"/>
      <c r="CD754" s="209"/>
      <c r="CE754" s="209"/>
      <c r="CF754" s="209"/>
      <c r="CG754" s="209"/>
      <c r="CH754" s="209"/>
      <c r="CI754" s="209"/>
      <c r="CJ754" s="209"/>
      <c r="CK754" s="209"/>
      <c r="CL754" s="209"/>
      <c r="CM754" s="209"/>
      <c r="CN754" s="209"/>
      <c r="CO754" s="209"/>
      <c r="CP754" s="209"/>
      <c r="CQ754" s="209"/>
      <c r="CR754" s="209"/>
      <c r="CS754" s="209"/>
      <c r="CT754" s="209"/>
      <c r="CU754" s="209"/>
      <c r="CV754" s="209"/>
      <c r="CW754" s="209"/>
      <c r="CX754" s="209"/>
      <c r="CY754" s="209"/>
      <c r="CZ754" s="209"/>
      <c r="DA754" s="209"/>
      <c r="DB754" s="209"/>
      <c r="DC754" s="209"/>
      <c r="DD754" s="209"/>
      <c r="DE754" s="209"/>
      <c r="DF754" s="209"/>
      <c r="DG754" s="209"/>
      <c r="DH754" s="209"/>
      <c r="DI754" s="209"/>
      <c r="DJ754" s="209"/>
      <c r="DK754" s="209"/>
      <c r="DL754" s="209"/>
      <c r="DM754" s="209"/>
      <c r="DN754" s="209"/>
      <c r="DO754" s="209"/>
      <c r="DP754" s="209"/>
      <c r="DQ754" s="209"/>
      <c r="DR754" s="209"/>
      <c r="DS754" s="209"/>
      <c r="DT754" s="209"/>
      <c r="DU754" s="209"/>
      <c r="DV754" s="209"/>
      <c r="DW754" s="209"/>
      <c r="DX754" s="209"/>
      <c r="DY754" s="209"/>
      <c r="DZ754" s="209"/>
      <c r="EA754" s="209"/>
      <c r="EB754" s="209"/>
      <c r="EC754" s="209"/>
      <c r="ED754" s="209"/>
      <c r="EE754" s="209"/>
      <c r="EF754" s="209"/>
      <c r="EG754" s="209"/>
      <c r="EH754" s="209"/>
      <c r="EI754" s="209"/>
      <c r="EJ754" s="209"/>
      <c r="EK754" s="209"/>
      <c r="EL754" s="209"/>
      <c r="EM754" s="209"/>
      <c r="EN754" s="209"/>
      <c r="EO754" s="209"/>
      <c r="EP754" s="209"/>
      <c r="EQ754" s="209"/>
      <c r="ER754" s="209"/>
      <c r="ES754" s="209"/>
      <c r="ET754" s="209"/>
      <c r="EU754" s="209"/>
      <c r="EV754" s="209"/>
      <c r="EW754" s="209"/>
      <c r="EX754" s="209"/>
      <c r="EY754" s="209"/>
      <c r="EZ754" s="209"/>
      <c r="FA754" s="209"/>
      <c r="FB754" s="209"/>
      <c r="FC754" s="209"/>
      <c r="FD754" s="209"/>
      <c r="FE754" s="209"/>
      <c r="FF754" s="209"/>
      <c r="FG754" s="209"/>
      <c r="FH754" s="209"/>
      <c r="FI754" s="209"/>
      <c r="FJ754" s="209"/>
      <c r="FK754" s="209"/>
      <c r="FL754" s="209"/>
      <c r="FM754" s="209"/>
      <c r="FN754" s="209"/>
      <c r="FO754" s="209"/>
      <c r="FP754" s="209"/>
      <c r="FQ754" s="209"/>
      <c r="FR754" s="209"/>
      <c r="FS754" s="209"/>
      <c r="FT754" s="209"/>
      <c r="FU754" s="209"/>
      <c r="FV754" s="209"/>
      <c r="FW754" s="209"/>
      <c r="FX754" s="209"/>
      <c r="FY754" s="209"/>
      <c r="FZ754" s="209"/>
      <c r="GA754" s="209"/>
      <c r="GB754" s="209"/>
      <c r="GC754" s="209"/>
      <c r="GD754" s="209"/>
      <c r="GE754" s="209"/>
      <c r="GF754" s="209"/>
      <c r="GG754" s="209"/>
      <c r="GH754" s="209"/>
      <c r="GI754" s="209"/>
    </row>
    <row r="755" spans="1:191" ht="27" hidden="1">
      <c r="A755" s="52"/>
      <c r="B755" s="53"/>
      <c r="C755" s="56"/>
      <c r="D755" s="57"/>
      <c r="E755" s="9" t="s">
        <v>538</v>
      </c>
      <c r="F755" s="10">
        <v>4637</v>
      </c>
      <c r="G755" s="10"/>
      <c r="H755" s="10"/>
      <c r="I755" s="7">
        <v>9180</v>
      </c>
      <c r="J755" s="7">
        <v>20948</v>
      </c>
      <c r="K755" s="7">
        <v>32410</v>
      </c>
      <c r="L755" s="7">
        <v>46672.2</v>
      </c>
      <c r="M755" s="41">
        <f t="shared" si="134"/>
        <v>19.7</v>
      </c>
      <c r="N755" s="41">
        <f t="shared" si="135"/>
        <v>44.9</v>
      </c>
      <c r="O755" s="41">
        <f t="shared" si="136"/>
        <v>69.400000000000006</v>
      </c>
      <c r="P755" s="15"/>
      <c r="Q755" s="15"/>
      <c r="R755" s="167"/>
      <c r="S755" s="15"/>
      <c r="T755" s="15"/>
      <c r="U755" s="4">
        <f t="shared" si="137"/>
        <v>46672.2</v>
      </c>
    </row>
    <row r="756" spans="1:191" ht="33">
      <c r="A756" s="192"/>
      <c r="B756" s="193" t="s">
        <v>528</v>
      </c>
      <c r="C756" s="200"/>
      <c r="D756" s="188" t="s">
        <v>297</v>
      </c>
      <c r="E756" s="194" t="s">
        <v>0</v>
      </c>
      <c r="F756" s="89"/>
      <c r="G756" s="89"/>
      <c r="H756" s="10" t="s">
        <v>394</v>
      </c>
      <c r="I756" s="202">
        <f>SUM(I757)</f>
        <v>243883</v>
      </c>
      <c r="J756" s="202">
        <f>SUM(J757)</f>
        <v>578951.5</v>
      </c>
      <c r="K756" s="202">
        <f>SUM(K757)</f>
        <v>929255.5</v>
      </c>
      <c r="L756" s="203">
        <f>SUM(L757)</f>
        <v>1370626.8</v>
      </c>
      <c r="M756" s="41">
        <f t="shared" si="134"/>
        <v>17.8</v>
      </c>
      <c r="N756" s="41">
        <f t="shared" si="135"/>
        <v>42.2</v>
      </c>
      <c r="O756" s="41">
        <f t="shared" si="136"/>
        <v>67.8</v>
      </c>
      <c r="P756" s="120"/>
      <c r="Q756" s="120"/>
      <c r="R756" s="167"/>
      <c r="S756" s="120"/>
      <c r="T756" s="120"/>
      <c r="U756" s="4">
        <f t="shared" si="137"/>
        <v>1370626.8</v>
      </c>
      <c r="W756" s="43" t="s">
        <v>394</v>
      </c>
      <c r="AA756" s="209"/>
      <c r="AB756" s="209"/>
      <c r="AC756" s="209"/>
      <c r="AD756" s="209"/>
      <c r="AE756" s="209"/>
      <c r="AF756" s="209"/>
      <c r="AG756" s="209"/>
      <c r="AH756" s="209"/>
      <c r="AI756" s="209"/>
      <c r="AJ756" s="209"/>
      <c r="AK756" s="209"/>
      <c r="AL756" s="209"/>
      <c r="AM756" s="209"/>
      <c r="AN756" s="209"/>
      <c r="AO756" s="209"/>
      <c r="AP756" s="209"/>
      <c r="AQ756" s="209"/>
      <c r="AR756" s="209"/>
      <c r="AS756" s="209"/>
      <c r="AT756" s="209"/>
      <c r="AU756" s="209"/>
      <c r="AV756" s="209"/>
      <c r="AW756" s="209"/>
      <c r="AX756" s="209"/>
      <c r="AY756" s="209"/>
      <c r="AZ756" s="209"/>
      <c r="BA756" s="209"/>
      <c r="BB756" s="209"/>
      <c r="BC756" s="209"/>
      <c r="BD756" s="209"/>
      <c r="BE756" s="209"/>
      <c r="BF756" s="209"/>
      <c r="BG756" s="209"/>
      <c r="BH756" s="209"/>
      <c r="BI756" s="209"/>
      <c r="BJ756" s="209"/>
      <c r="BK756" s="209"/>
      <c r="BL756" s="209"/>
      <c r="BM756" s="209"/>
      <c r="BN756" s="209"/>
      <c r="BO756" s="209"/>
      <c r="BP756" s="209"/>
      <c r="BQ756" s="209"/>
      <c r="BR756" s="209"/>
      <c r="BS756" s="209"/>
      <c r="BT756" s="209"/>
      <c r="BU756" s="209"/>
      <c r="BV756" s="209"/>
      <c r="BW756" s="209"/>
      <c r="BX756" s="209"/>
      <c r="BY756" s="209"/>
      <c r="BZ756" s="209"/>
      <c r="CA756" s="209"/>
      <c r="CB756" s="209"/>
      <c r="CC756" s="209"/>
      <c r="CD756" s="209"/>
      <c r="CE756" s="209"/>
      <c r="CF756" s="209"/>
      <c r="CG756" s="209"/>
      <c r="CH756" s="209"/>
      <c r="CI756" s="209"/>
      <c r="CJ756" s="209"/>
      <c r="CK756" s="209"/>
      <c r="CL756" s="209"/>
      <c r="CM756" s="209"/>
      <c r="CN756" s="209"/>
      <c r="CO756" s="209"/>
      <c r="CP756" s="209"/>
      <c r="CQ756" s="209"/>
      <c r="CR756" s="209"/>
      <c r="CS756" s="209"/>
      <c r="CT756" s="209"/>
      <c r="CU756" s="209"/>
      <c r="CV756" s="209"/>
      <c r="CW756" s="209"/>
      <c r="CX756" s="209"/>
      <c r="CY756" s="209"/>
      <c r="CZ756" s="209"/>
      <c r="DA756" s="209"/>
      <c r="DB756" s="209"/>
      <c r="DC756" s="209"/>
      <c r="DD756" s="209"/>
      <c r="DE756" s="209"/>
      <c r="DF756" s="209"/>
      <c r="DG756" s="209"/>
      <c r="DH756" s="209"/>
      <c r="DI756" s="209"/>
      <c r="DJ756" s="209"/>
      <c r="DK756" s="209"/>
      <c r="DL756" s="209"/>
      <c r="DM756" s="209"/>
      <c r="DN756" s="209"/>
      <c r="DO756" s="209"/>
      <c r="DP756" s="209"/>
      <c r="DQ756" s="209"/>
      <c r="DR756" s="209"/>
      <c r="DS756" s="209"/>
      <c r="DT756" s="209"/>
      <c r="DU756" s="209"/>
      <c r="DV756" s="209"/>
      <c r="DW756" s="209"/>
      <c r="DX756" s="209"/>
      <c r="DY756" s="209"/>
      <c r="DZ756" s="209"/>
      <c r="EA756" s="209"/>
      <c r="EB756" s="209"/>
      <c r="EC756" s="209"/>
      <c r="ED756" s="209"/>
      <c r="EE756" s="209"/>
      <c r="EF756" s="209"/>
      <c r="EG756" s="209"/>
      <c r="EH756" s="209"/>
      <c r="EI756" s="209"/>
      <c r="EJ756" s="209"/>
      <c r="EK756" s="209"/>
      <c r="EL756" s="209"/>
      <c r="EM756" s="209"/>
      <c r="EN756" s="209"/>
      <c r="EO756" s="209"/>
      <c r="EP756" s="209"/>
      <c r="EQ756" s="209"/>
      <c r="ER756" s="209"/>
      <c r="ES756" s="209"/>
      <c r="ET756" s="209"/>
      <c r="EU756" s="209"/>
      <c r="EV756" s="209"/>
      <c r="EW756" s="209"/>
      <c r="EX756" s="209"/>
      <c r="EY756" s="209"/>
      <c r="EZ756" s="209"/>
      <c r="FA756" s="209"/>
      <c r="FB756" s="209"/>
      <c r="FC756" s="209"/>
      <c r="FD756" s="209"/>
      <c r="FE756" s="209"/>
      <c r="FF756" s="209"/>
      <c r="FG756" s="209"/>
      <c r="FH756" s="209"/>
      <c r="FI756" s="209"/>
      <c r="FJ756" s="209"/>
      <c r="FK756" s="209"/>
      <c r="FL756" s="209"/>
      <c r="FM756" s="209"/>
      <c r="FN756" s="209"/>
      <c r="FO756" s="209"/>
      <c r="FP756" s="209"/>
      <c r="FQ756" s="209"/>
      <c r="FR756" s="209"/>
      <c r="FS756" s="209"/>
      <c r="FT756" s="209"/>
      <c r="FU756" s="209"/>
      <c r="FV756" s="209"/>
      <c r="FW756" s="209"/>
      <c r="FX756" s="209"/>
      <c r="FY756" s="209"/>
      <c r="FZ756" s="209"/>
      <c r="GA756" s="209"/>
      <c r="GB756" s="209"/>
      <c r="GC756" s="209"/>
      <c r="GD756" s="209"/>
      <c r="GE756" s="209"/>
      <c r="GF756" s="209"/>
      <c r="GG756" s="209"/>
      <c r="GH756" s="209"/>
      <c r="GI756" s="209"/>
    </row>
    <row r="757" spans="1:191" ht="40.5" customHeight="1">
      <c r="A757" s="195"/>
      <c r="B757" s="196"/>
      <c r="C757" s="197" t="s">
        <v>525</v>
      </c>
      <c r="D757" s="198" t="s">
        <v>298</v>
      </c>
      <c r="E757" s="199" t="s">
        <v>1</v>
      </c>
      <c r="F757" s="13"/>
      <c r="G757" s="13"/>
      <c r="H757" s="10" t="s">
        <v>394</v>
      </c>
      <c r="I757" s="204">
        <f>SUM(I758,I867,I870,I873)</f>
        <v>243883</v>
      </c>
      <c r="J757" s="204">
        <f>SUM(J758,J867,J870,J873)</f>
        <v>578951.5</v>
      </c>
      <c r="K757" s="204">
        <f>SUM(K758,K867,K870,K873)</f>
        <v>929255.5</v>
      </c>
      <c r="L757" s="205">
        <f>SUM(L758,L867,L870,L873)</f>
        <v>1370626.8</v>
      </c>
      <c r="M757" s="41">
        <f t="shared" si="134"/>
        <v>17.8</v>
      </c>
      <c r="N757" s="41">
        <f t="shared" si="135"/>
        <v>42.2</v>
      </c>
      <c r="O757" s="41">
        <f t="shared" si="136"/>
        <v>67.8</v>
      </c>
      <c r="P757" s="14"/>
      <c r="Q757" s="14">
        <f>Q12-P12</f>
        <v>0</v>
      </c>
      <c r="R757" s="167"/>
      <c r="S757" s="14"/>
      <c r="T757" s="14"/>
      <c r="U757" s="4">
        <f t="shared" si="137"/>
        <v>1370626.8</v>
      </c>
      <c r="AA757" s="209"/>
      <c r="AB757" s="209"/>
      <c r="AC757" s="209"/>
      <c r="AD757" s="209"/>
      <c r="AE757" s="209"/>
      <c r="AF757" s="209"/>
      <c r="AG757" s="209"/>
      <c r="AH757" s="209"/>
      <c r="AI757" s="209"/>
      <c r="AJ757" s="209"/>
      <c r="AK757" s="209"/>
      <c r="AL757" s="209"/>
      <c r="AM757" s="209"/>
      <c r="AN757" s="209"/>
      <c r="AO757" s="209"/>
      <c r="AP757" s="209"/>
      <c r="AQ757" s="209"/>
      <c r="AR757" s="209"/>
      <c r="AS757" s="209"/>
      <c r="AT757" s="209"/>
      <c r="AU757" s="209"/>
      <c r="AV757" s="209"/>
      <c r="AW757" s="209"/>
      <c r="AX757" s="209"/>
      <c r="AY757" s="209"/>
      <c r="AZ757" s="209"/>
      <c r="BA757" s="209"/>
      <c r="BB757" s="209"/>
      <c r="BC757" s="209"/>
      <c r="BD757" s="209"/>
      <c r="BE757" s="209"/>
      <c r="BF757" s="209"/>
      <c r="BG757" s="209"/>
      <c r="BH757" s="209"/>
      <c r="BI757" s="209"/>
      <c r="BJ757" s="209"/>
      <c r="BK757" s="209"/>
      <c r="BL757" s="209"/>
      <c r="BM757" s="209"/>
      <c r="BN757" s="209"/>
      <c r="BO757" s="209"/>
      <c r="BP757" s="209"/>
      <c r="BQ757" s="209"/>
      <c r="BR757" s="209"/>
      <c r="BS757" s="209"/>
      <c r="BT757" s="209"/>
      <c r="BU757" s="209"/>
      <c r="BV757" s="209"/>
      <c r="BW757" s="209"/>
      <c r="BX757" s="209"/>
      <c r="BY757" s="209"/>
      <c r="BZ757" s="209"/>
      <c r="CA757" s="209"/>
      <c r="CB757" s="209"/>
      <c r="CC757" s="209"/>
      <c r="CD757" s="209"/>
      <c r="CE757" s="209"/>
      <c r="CF757" s="209"/>
      <c r="CG757" s="209"/>
      <c r="CH757" s="209"/>
      <c r="CI757" s="209"/>
      <c r="CJ757" s="209"/>
      <c r="CK757" s="209"/>
      <c r="CL757" s="209"/>
      <c r="CM757" s="209"/>
      <c r="CN757" s="209"/>
      <c r="CO757" s="209"/>
      <c r="CP757" s="209"/>
      <c r="CQ757" s="209"/>
      <c r="CR757" s="209"/>
      <c r="CS757" s="209"/>
      <c r="CT757" s="209"/>
      <c r="CU757" s="209"/>
      <c r="CV757" s="209"/>
      <c r="CW757" s="209"/>
      <c r="CX757" s="209"/>
      <c r="CY757" s="209"/>
      <c r="CZ757" s="209"/>
      <c r="DA757" s="209"/>
      <c r="DB757" s="209"/>
      <c r="DC757" s="209"/>
      <c r="DD757" s="209"/>
      <c r="DE757" s="209"/>
      <c r="DF757" s="209"/>
      <c r="DG757" s="209"/>
      <c r="DH757" s="209"/>
      <c r="DI757" s="209"/>
      <c r="DJ757" s="209"/>
      <c r="DK757" s="209"/>
      <c r="DL757" s="209"/>
      <c r="DM757" s="209"/>
      <c r="DN757" s="209"/>
      <c r="DO757" s="209"/>
      <c r="DP757" s="209"/>
      <c r="DQ757" s="209"/>
      <c r="DR757" s="209"/>
      <c r="DS757" s="209"/>
      <c r="DT757" s="209"/>
      <c r="DU757" s="209"/>
      <c r="DV757" s="209"/>
      <c r="DW757" s="209"/>
      <c r="DX757" s="209"/>
      <c r="DY757" s="209"/>
      <c r="DZ757" s="209"/>
      <c r="EA757" s="209"/>
      <c r="EB757" s="209"/>
      <c r="EC757" s="209"/>
      <c r="ED757" s="209"/>
      <c r="EE757" s="209"/>
      <c r="EF757" s="209"/>
      <c r="EG757" s="209"/>
      <c r="EH757" s="209"/>
      <c r="EI757" s="209"/>
      <c r="EJ757" s="209"/>
      <c r="EK757" s="209"/>
      <c r="EL757" s="209"/>
      <c r="EM757" s="209"/>
      <c r="EN757" s="209"/>
      <c r="EO757" s="209"/>
      <c r="EP757" s="209"/>
      <c r="EQ757" s="209"/>
      <c r="ER757" s="209"/>
      <c r="ES757" s="209"/>
      <c r="ET757" s="209"/>
      <c r="EU757" s="209"/>
      <c r="EV757" s="209"/>
      <c r="EW757" s="209"/>
      <c r="EX757" s="209"/>
      <c r="EY757" s="209"/>
      <c r="EZ757" s="209"/>
      <c r="FA757" s="209"/>
      <c r="FB757" s="209"/>
      <c r="FC757" s="209"/>
      <c r="FD757" s="209"/>
      <c r="FE757" s="209"/>
      <c r="FF757" s="209"/>
      <c r="FG757" s="209"/>
      <c r="FH757" s="209"/>
      <c r="FI757" s="209"/>
      <c r="FJ757" s="209"/>
      <c r="FK757" s="209"/>
      <c r="FL757" s="209"/>
      <c r="FM757" s="209"/>
      <c r="FN757" s="209"/>
      <c r="FO757" s="209"/>
      <c r="FP757" s="209"/>
      <c r="FQ757" s="209"/>
      <c r="FR757" s="209"/>
      <c r="FS757" s="209"/>
      <c r="FT757" s="209"/>
      <c r="FU757" s="209"/>
      <c r="FV757" s="209"/>
      <c r="FW757" s="209"/>
      <c r="FX757" s="209"/>
      <c r="FY757" s="209"/>
      <c r="FZ757" s="209"/>
      <c r="GA757" s="209"/>
      <c r="GB757" s="209"/>
      <c r="GC757" s="209"/>
      <c r="GD757" s="209"/>
      <c r="GE757" s="209"/>
      <c r="GF757" s="209"/>
      <c r="GG757" s="209"/>
      <c r="GH757" s="209"/>
      <c r="GI757" s="209"/>
    </row>
    <row r="758" spans="1:191" ht="49.5">
      <c r="A758" s="195"/>
      <c r="B758" s="196"/>
      <c r="C758" s="200"/>
      <c r="D758" s="201" t="s">
        <v>280</v>
      </c>
      <c r="E758" s="199" t="s">
        <v>121</v>
      </c>
      <c r="F758" s="13"/>
      <c r="G758" s="13"/>
      <c r="H758" s="10" t="s">
        <v>394</v>
      </c>
      <c r="I758" s="204">
        <f>SUM(I780+I759+I806+I830+I847)</f>
        <v>220849.5</v>
      </c>
      <c r="J758" s="204">
        <f>SUM(J780+J759+J806+J830+J847)</f>
        <v>522800</v>
      </c>
      <c r="K758" s="204">
        <f>SUM(K780+K759+K806+K830+K847)</f>
        <v>839987</v>
      </c>
      <c r="L758" s="205">
        <f>SUM(L780+L759+L806+L830+L847)</f>
        <v>1237823.1000000001</v>
      </c>
      <c r="M758" s="41">
        <f t="shared" si="134"/>
        <v>17.8</v>
      </c>
      <c r="N758" s="41">
        <f t="shared" si="135"/>
        <v>42.2</v>
      </c>
      <c r="O758" s="41">
        <f t="shared" si="136"/>
        <v>67.900000000000006</v>
      </c>
      <c r="P758" s="14"/>
      <c r="Q758" s="14"/>
      <c r="R758" s="167"/>
      <c r="S758" s="14"/>
      <c r="T758" s="14"/>
      <c r="U758" s="4">
        <f t="shared" si="137"/>
        <v>1237823.1000000001</v>
      </c>
      <c r="AA758" s="209"/>
      <c r="AB758" s="209"/>
      <c r="AC758" s="209"/>
      <c r="AD758" s="209"/>
      <c r="AE758" s="209"/>
      <c r="AF758" s="209"/>
      <c r="AG758" s="209"/>
      <c r="AH758" s="209"/>
      <c r="AI758" s="209"/>
      <c r="AJ758" s="209"/>
      <c r="AK758" s="209"/>
      <c r="AL758" s="209"/>
      <c r="AM758" s="209"/>
      <c r="AN758" s="209"/>
      <c r="AO758" s="209"/>
      <c r="AP758" s="209"/>
      <c r="AQ758" s="209"/>
      <c r="AR758" s="209"/>
      <c r="AS758" s="209"/>
      <c r="AT758" s="209"/>
      <c r="AU758" s="209"/>
      <c r="AV758" s="209"/>
      <c r="AW758" s="209"/>
      <c r="AX758" s="209"/>
      <c r="AY758" s="209"/>
      <c r="AZ758" s="209"/>
      <c r="BA758" s="209"/>
      <c r="BB758" s="209"/>
      <c r="BC758" s="209"/>
      <c r="BD758" s="209"/>
      <c r="BE758" s="209"/>
      <c r="BF758" s="209"/>
      <c r="BG758" s="209"/>
      <c r="BH758" s="209"/>
      <c r="BI758" s="209"/>
      <c r="BJ758" s="209"/>
      <c r="BK758" s="209"/>
      <c r="BL758" s="209"/>
      <c r="BM758" s="209"/>
      <c r="BN758" s="209"/>
      <c r="BO758" s="209"/>
      <c r="BP758" s="209"/>
      <c r="BQ758" s="209"/>
      <c r="BR758" s="209"/>
      <c r="BS758" s="209"/>
      <c r="BT758" s="209"/>
      <c r="BU758" s="209"/>
      <c r="BV758" s="209"/>
      <c r="BW758" s="209"/>
      <c r="BX758" s="209"/>
      <c r="BY758" s="209"/>
      <c r="BZ758" s="209"/>
      <c r="CA758" s="209"/>
      <c r="CB758" s="209"/>
      <c r="CC758" s="209"/>
      <c r="CD758" s="209"/>
      <c r="CE758" s="209"/>
      <c r="CF758" s="209"/>
      <c r="CG758" s="209"/>
      <c r="CH758" s="209"/>
      <c r="CI758" s="209"/>
      <c r="CJ758" s="209"/>
      <c r="CK758" s="209"/>
      <c r="CL758" s="209"/>
      <c r="CM758" s="209"/>
      <c r="CN758" s="209"/>
      <c r="CO758" s="209"/>
      <c r="CP758" s="209"/>
      <c r="CQ758" s="209"/>
      <c r="CR758" s="209"/>
      <c r="CS758" s="209"/>
      <c r="CT758" s="209"/>
      <c r="CU758" s="209"/>
      <c r="CV758" s="209"/>
      <c r="CW758" s="209"/>
      <c r="CX758" s="209"/>
      <c r="CY758" s="209"/>
      <c r="CZ758" s="209"/>
      <c r="DA758" s="209"/>
      <c r="DB758" s="209"/>
      <c r="DC758" s="209"/>
      <c r="DD758" s="209"/>
      <c r="DE758" s="209"/>
      <c r="DF758" s="209"/>
      <c r="DG758" s="209"/>
      <c r="DH758" s="209"/>
      <c r="DI758" s="209"/>
      <c r="DJ758" s="209"/>
      <c r="DK758" s="209"/>
      <c r="DL758" s="209"/>
      <c r="DM758" s="209"/>
      <c r="DN758" s="209"/>
      <c r="DO758" s="209"/>
      <c r="DP758" s="209"/>
      <c r="DQ758" s="209"/>
      <c r="DR758" s="209"/>
      <c r="DS758" s="209"/>
      <c r="DT758" s="209"/>
      <c r="DU758" s="209"/>
      <c r="DV758" s="209"/>
      <c r="DW758" s="209"/>
      <c r="DX758" s="209"/>
      <c r="DY758" s="209"/>
      <c r="DZ758" s="209"/>
      <c r="EA758" s="209"/>
      <c r="EB758" s="209"/>
      <c r="EC758" s="209"/>
      <c r="ED758" s="209"/>
      <c r="EE758" s="209"/>
      <c r="EF758" s="209"/>
      <c r="EG758" s="209"/>
      <c r="EH758" s="209"/>
      <c r="EI758" s="209"/>
      <c r="EJ758" s="209"/>
      <c r="EK758" s="209"/>
      <c r="EL758" s="209"/>
      <c r="EM758" s="209"/>
      <c r="EN758" s="209"/>
      <c r="EO758" s="209"/>
      <c r="EP758" s="209"/>
      <c r="EQ758" s="209"/>
      <c r="ER758" s="209"/>
      <c r="ES758" s="209"/>
      <c r="ET758" s="209"/>
      <c r="EU758" s="209"/>
      <c r="EV758" s="209"/>
      <c r="EW758" s="209"/>
      <c r="EX758" s="209"/>
      <c r="EY758" s="209"/>
      <c r="EZ758" s="209"/>
      <c r="FA758" s="209"/>
      <c r="FB758" s="209"/>
      <c r="FC758" s="209"/>
      <c r="FD758" s="209"/>
      <c r="FE758" s="209"/>
      <c r="FF758" s="209"/>
      <c r="FG758" s="209"/>
      <c r="FH758" s="209"/>
      <c r="FI758" s="209"/>
      <c r="FJ758" s="209"/>
      <c r="FK758" s="209"/>
      <c r="FL758" s="209"/>
      <c r="FM758" s="209"/>
      <c r="FN758" s="209"/>
      <c r="FO758" s="209"/>
      <c r="FP758" s="209"/>
      <c r="FQ758" s="209"/>
      <c r="FR758" s="209"/>
      <c r="FS758" s="209"/>
      <c r="FT758" s="209"/>
      <c r="FU758" s="209"/>
      <c r="FV758" s="209"/>
      <c r="FW758" s="209"/>
      <c r="FX758" s="209"/>
      <c r="FY758" s="209"/>
      <c r="FZ758" s="209"/>
      <c r="GA758" s="209"/>
      <c r="GB758" s="209"/>
      <c r="GC758" s="209"/>
      <c r="GD758" s="209"/>
      <c r="GE758" s="209"/>
      <c r="GF758" s="209"/>
      <c r="GG758" s="209"/>
      <c r="GH758" s="209"/>
      <c r="GI758" s="209"/>
    </row>
    <row r="759" spans="1:191">
      <c r="A759" s="195"/>
      <c r="B759" s="196"/>
      <c r="C759" s="200"/>
      <c r="D759" s="201"/>
      <c r="E759" s="80" t="s">
        <v>91</v>
      </c>
      <c r="F759" s="123" t="s">
        <v>398</v>
      </c>
      <c r="G759" s="123"/>
      <c r="H759" s="10" t="s">
        <v>394</v>
      </c>
      <c r="I759" s="207">
        <f>SUM(I760:I779)</f>
        <v>16728.400000000001</v>
      </c>
      <c r="J759" s="207">
        <f>SUM(J760:J779)</f>
        <v>39611.199999999997</v>
      </c>
      <c r="K759" s="207">
        <f>SUM(K760:K779)</f>
        <v>62270.700000000004</v>
      </c>
      <c r="L759" s="207">
        <f>SUM(L760:L779)</f>
        <v>92935.8</v>
      </c>
      <c r="M759" s="59">
        <f t="shared" si="134"/>
        <v>18</v>
      </c>
      <c r="N759" s="59">
        <f t="shared" si="135"/>
        <v>42.6</v>
      </c>
      <c r="O759" s="59">
        <f t="shared" si="136"/>
        <v>67</v>
      </c>
      <c r="P759" s="15"/>
      <c r="Q759" s="15"/>
      <c r="R759" s="167"/>
      <c r="S759" s="15"/>
      <c r="T759" s="15"/>
      <c r="U759" s="4">
        <f t="shared" si="137"/>
        <v>92935.8</v>
      </c>
      <c r="W759" s="43" t="s">
        <v>394</v>
      </c>
      <c r="Z759" s="43">
        <v>1</v>
      </c>
      <c r="AA759" s="209"/>
      <c r="AB759" s="209"/>
      <c r="AC759" s="209"/>
      <c r="AD759" s="209"/>
      <c r="AE759" s="209"/>
      <c r="AF759" s="209"/>
      <c r="AG759" s="209"/>
      <c r="AH759" s="209"/>
      <c r="AI759" s="209"/>
      <c r="AJ759" s="209"/>
      <c r="AK759" s="209"/>
      <c r="AL759" s="209"/>
      <c r="AM759" s="209"/>
      <c r="AN759" s="209"/>
      <c r="AO759" s="209"/>
      <c r="AP759" s="209"/>
      <c r="AQ759" s="209"/>
      <c r="AR759" s="209"/>
      <c r="AS759" s="209"/>
      <c r="AT759" s="209"/>
      <c r="AU759" s="209"/>
      <c r="AV759" s="209"/>
      <c r="AW759" s="209"/>
      <c r="AX759" s="209"/>
      <c r="AY759" s="209"/>
      <c r="AZ759" s="209"/>
      <c r="BA759" s="209"/>
      <c r="BB759" s="209"/>
      <c r="BC759" s="209"/>
      <c r="BD759" s="209"/>
      <c r="BE759" s="209"/>
      <c r="BF759" s="209"/>
      <c r="BG759" s="209"/>
      <c r="BH759" s="209"/>
      <c r="BI759" s="209"/>
      <c r="BJ759" s="209"/>
      <c r="BK759" s="209"/>
      <c r="BL759" s="209"/>
      <c r="BM759" s="209"/>
      <c r="BN759" s="209"/>
      <c r="BO759" s="209"/>
      <c r="BP759" s="209"/>
      <c r="BQ759" s="209"/>
      <c r="BR759" s="209"/>
      <c r="BS759" s="209"/>
      <c r="BT759" s="209"/>
      <c r="BU759" s="209"/>
      <c r="BV759" s="209"/>
      <c r="BW759" s="209"/>
      <c r="BX759" s="209"/>
      <c r="BY759" s="209"/>
      <c r="BZ759" s="209"/>
      <c r="CA759" s="209"/>
      <c r="CB759" s="209"/>
      <c r="CC759" s="209"/>
      <c r="CD759" s="209"/>
      <c r="CE759" s="209"/>
      <c r="CF759" s="209"/>
      <c r="CG759" s="209"/>
      <c r="CH759" s="209"/>
      <c r="CI759" s="209"/>
      <c r="CJ759" s="209"/>
      <c r="CK759" s="209"/>
      <c r="CL759" s="209"/>
      <c r="CM759" s="209"/>
      <c r="CN759" s="209"/>
      <c r="CO759" s="209"/>
      <c r="CP759" s="209"/>
      <c r="CQ759" s="209"/>
      <c r="CR759" s="209"/>
      <c r="CS759" s="209"/>
      <c r="CT759" s="209"/>
      <c r="CU759" s="209"/>
      <c r="CV759" s="209"/>
      <c r="CW759" s="209"/>
      <c r="CX759" s="209"/>
      <c r="CY759" s="209"/>
      <c r="CZ759" s="209"/>
      <c r="DA759" s="209"/>
      <c r="DB759" s="209"/>
      <c r="DC759" s="209"/>
      <c r="DD759" s="209"/>
      <c r="DE759" s="209"/>
      <c r="DF759" s="209"/>
      <c r="DG759" s="209"/>
      <c r="DH759" s="209"/>
      <c r="DI759" s="209"/>
      <c r="DJ759" s="209"/>
      <c r="DK759" s="209"/>
      <c r="DL759" s="209"/>
      <c r="DM759" s="209"/>
      <c r="DN759" s="209"/>
      <c r="DO759" s="209"/>
      <c r="DP759" s="209"/>
      <c r="DQ759" s="209"/>
      <c r="DR759" s="209"/>
      <c r="DS759" s="209"/>
      <c r="DT759" s="209"/>
      <c r="DU759" s="209"/>
      <c r="DV759" s="209"/>
      <c r="DW759" s="209"/>
      <c r="DX759" s="209"/>
      <c r="DY759" s="209"/>
      <c r="DZ759" s="209"/>
      <c r="EA759" s="209"/>
      <c r="EB759" s="209"/>
      <c r="EC759" s="209"/>
      <c r="ED759" s="209"/>
      <c r="EE759" s="209"/>
      <c r="EF759" s="209"/>
      <c r="EG759" s="209"/>
      <c r="EH759" s="209"/>
      <c r="EI759" s="209"/>
      <c r="EJ759" s="209"/>
      <c r="EK759" s="209"/>
      <c r="EL759" s="209"/>
      <c r="EM759" s="209"/>
      <c r="EN759" s="209"/>
      <c r="EO759" s="209"/>
      <c r="EP759" s="209"/>
      <c r="EQ759" s="209"/>
      <c r="ER759" s="209"/>
      <c r="ES759" s="209"/>
      <c r="ET759" s="209"/>
      <c r="EU759" s="209"/>
      <c r="EV759" s="209"/>
      <c r="EW759" s="209"/>
      <c r="EX759" s="209"/>
      <c r="EY759" s="209"/>
      <c r="EZ759" s="209"/>
      <c r="FA759" s="209"/>
      <c r="FB759" s="209"/>
      <c r="FC759" s="209"/>
      <c r="FD759" s="209"/>
      <c r="FE759" s="209"/>
      <c r="FF759" s="209"/>
      <c r="FG759" s="209"/>
      <c r="FH759" s="209"/>
      <c r="FI759" s="209"/>
      <c r="FJ759" s="209"/>
      <c r="FK759" s="209"/>
      <c r="FL759" s="209"/>
      <c r="FM759" s="209"/>
      <c r="FN759" s="209"/>
      <c r="FO759" s="209"/>
      <c r="FP759" s="209"/>
      <c r="FQ759" s="209"/>
      <c r="FR759" s="209"/>
      <c r="FS759" s="209"/>
      <c r="FT759" s="209"/>
      <c r="FU759" s="209"/>
      <c r="FV759" s="209"/>
      <c r="FW759" s="209"/>
      <c r="FX759" s="209"/>
      <c r="FY759" s="209"/>
      <c r="FZ759" s="209"/>
      <c r="GA759" s="209"/>
      <c r="GB759" s="209"/>
      <c r="GC759" s="209"/>
      <c r="GD759" s="209"/>
      <c r="GE759" s="209"/>
      <c r="GF759" s="209"/>
      <c r="GG759" s="209"/>
      <c r="GH759" s="209"/>
      <c r="GI759" s="209"/>
    </row>
    <row r="760" spans="1:191" hidden="1">
      <c r="A760" s="52"/>
      <c r="B760" s="53"/>
      <c r="C760" s="56"/>
      <c r="D760" s="57"/>
      <c r="E760" s="16" t="s">
        <v>431</v>
      </c>
      <c r="F760" s="10">
        <v>4111</v>
      </c>
      <c r="G760" s="10"/>
      <c r="H760" s="10"/>
      <c r="I760" s="34">
        <v>13133.7</v>
      </c>
      <c r="J760" s="34">
        <v>31374.9</v>
      </c>
      <c r="K760" s="34">
        <v>49616.1</v>
      </c>
      <c r="L760" s="34">
        <v>72964.899999999994</v>
      </c>
      <c r="M760" s="41">
        <f>ROUND(I760/L760*100,1)</f>
        <v>18</v>
      </c>
      <c r="N760" s="41">
        <f>ROUND(J760/L760*100,1)</f>
        <v>43</v>
      </c>
      <c r="O760" s="41">
        <f>ROUND(K760/L760*100,1)</f>
        <v>68</v>
      </c>
      <c r="P760" s="15"/>
      <c r="Q760" s="15"/>
      <c r="R760" s="167"/>
      <c r="S760" s="15"/>
      <c r="T760" s="15"/>
      <c r="U760" s="4">
        <f t="shared" si="137"/>
        <v>72964.899999999994</v>
      </c>
    </row>
    <row r="761" spans="1:191" ht="27" hidden="1">
      <c r="A761" s="52"/>
      <c r="B761" s="53"/>
      <c r="C761" s="56"/>
      <c r="D761" s="57"/>
      <c r="E761" s="16" t="s">
        <v>432</v>
      </c>
      <c r="F761" s="10">
        <v>4112</v>
      </c>
      <c r="G761" s="10"/>
      <c r="H761" s="10"/>
      <c r="I761" s="34"/>
      <c r="J761" s="34">
        <v>2300</v>
      </c>
      <c r="K761" s="34">
        <v>4300</v>
      </c>
      <c r="L761" s="34">
        <v>8260.2999999999993</v>
      </c>
      <c r="M761" s="41">
        <f t="shared" ref="M761:M779" si="141">ROUND(I761/L761*100,1)</f>
        <v>0</v>
      </c>
      <c r="N761" s="41">
        <f t="shared" ref="N761:N779" si="142">ROUND(J761/L761*100,1)</f>
        <v>27.8</v>
      </c>
      <c r="O761" s="41">
        <f t="shared" ref="O761:O779" si="143">ROUND(K761/L761*100,1)</f>
        <v>52.1</v>
      </c>
      <c r="P761" s="15"/>
      <c r="Q761" s="15"/>
      <c r="R761" s="167"/>
      <c r="S761" s="15"/>
      <c r="T761" s="15"/>
      <c r="U761" s="4">
        <f t="shared" si="137"/>
        <v>8260.2999999999993</v>
      </c>
    </row>
    <row r="762" spans="1:191" ht="33" hidden="1" customHeight="1">
      <c r="A762" s="52"/>
      <c r="B762" s="53"/>
      <c r="C762" s="56"/>
      <c r="D762" s="57"/>
      <c r="E762" s="16" t="s">
        <v>433</v>
      </c>
      <c r="F762" s="10">
        <v>4113</v>
      </c>
      <c r="G762" s="10"/>
      <c r="H762" s="10"/>
      <c r="I762" s="34">
        <v>509.5</v>
      </c>
      <c r="J762" s="34">
        <v>509.5</v>
      </c>
      <c r="K762" s="34">
        <v>1019</v>
      </c>
      <c r="L762" s="34">
        <v>1019</v>
      </c>
      <c r="M762" s="41">
        <f t="shared" si="141"/>
        <v>50</v>
      </c>
      <c r="N762" s="41">
        <f t="shared" si="142"/>
        <v>50</v>
      </c>
      <c r="O762" s="41">
        <f t="shared" si="143"/>
        <v>100</v>
      </c>
      <c r="P762" s="15"/>
      <c r="Q762" s="15"/>
      <c r="R762" s="167"/>
      <c r="S762" s="15"/>
      <c r="T762" s="15"/>
      <c r="U762" s="4"/>
    </row>
    <row r="763" spans="1:191" hidden="1">
      <c r="A763" s="52"/>
      <c r="B763" s="53"/>
      <c r="C763" s="56"/>
      <c r="D763" s="57"/>
      <c r="E763" s="16" t="s">
        <v>437</v>
      </c>
      <c r="F763" s="10">
        <v>4212</v>
      </c>
      <c r="G763" s="10"/>
      <c r="H763" s="10"/>
      <c r="I763" s="34">
        <v>2005.2</v>
      </c>
      <c r="J763" s="34">
        <v>3288</v>
      </c>
      <c r="K763" s="34">
        <v>3480.3</v>
      </c>
      <c r="L763" s="34">
        <v>5347.2000000000007</v>
      </c>
      <c r="M763" s="41">
        <f t="shared" si="141"/>
        <v>37.5</v>
      </c>
      <c r="N763" s="41">
        <f t="shared" si="142"/>
        <v>61.5</v>
      </c>
      <c r="O763" s="41">
        <f t="shared" si="143"/>
        <v>65.099999999999994</v>
      </c>
      <c r="P763" s="15"/>
      <c r="Q763" s="15"/>
      <c r="R763" s="167"/>
      <c r="S763" s="15"/>
      <c r="T763" s="15"/>
      <c r="U763" s="4">
        <f>SUM(L763-T763)</f>
        <v>5347.2000000000007</v>
      </c>
    </row>
    <row r="764" spans="1:191" hidden="1">
      <c r="A764" s="52"/>
      <c r="B764" s="53"/>
      <c r="C764" s="56"/>
      <c r="D764" s="57"/>
      <c r="E764" s="9" t="s">
        <v>438</v>
      </c>
      <c r="F764" s="10">
        <v>4213</v>
      </c>
      <c r="G764" s="10"/>
      <c r="H764" s="10"/>
      <c r="I764" s="34">
        <v>30.799999999999997</v>
      </c>
      <c r="J764" s="34">
        <v>60.7</v>
      </c>
      <c r="K764" s="34">
        <v>98.8</v>
      </c>
      <c r="L764" s="34">
        <v>136.1</v>
      </c>
      <c r="M764" s="41">
        <f t="shared" si="141"/>
        <v>22.6</v>
      </c>
      <c r="N764" s="41">
        <f t="shared" si="142"/>
        <v>44.6</v>
      </c>
      <c r="O764" s="41">
        <f t="shared" si="143"/>
        <v>72.599999999999994</v>
      </c>
      <c r="P764" s="15"/>
      <c r="Q764" s="15"/>
      <c r="R764" s="167"/>
      <c r="S764" s="15"/>
      <c r="T764" s="15"/>
      <c r="U764" s="4">
        <f>SUM(L764-T764)</f>
        <v>136.1</v>
      </c>
    </row>
    <row r="765" spans="1:191" hidden="1">
      <c r="A765" s="52"/>
      <c r="B765" s="53"/>
      <c r="C765" s="56"/>
      <c r="D765" s="57"/>
      <c r="E765" s="9" t="s">
        <v>439</v>
      </c>
      <c r="F765" s="10">
        <v>4214</v>
      </c>
      <c r="G765" s="10"/>
      <c r="H765" s="10"/>
      <c r="I765" s="34">
        <v>265.2</v>
      </c>
      <c r="J765" s="34">
        <v>581.9</v>
      </c>
      <c r="K765" s="34">
        <v>898.3</v>
      </c>
      <c r="L765" s="34">
        <v>1342.9</v>
      </c>
      <c r="M765" s="41">
        <f t="shared" si="141"/>
        <v>19.7</v>
      </c>
      <c r="N765" s="41">
        <f t="shared" si="142"/>
        <v>43.3</v>
      </c>
      <c r="O765" s="41">
        <f t="shared" si="143"/>
        <v>66.900000000000006</v>
      </c>
      <c r="P765" s="15"/>
      <c r="Q765" s="15"/>
      <c r="R765" s="167"/>
      <c r="S765" s="15"/>
      <c r="T765" s="15"/>
      <c r="U765" s="4">
        <f>SUM(L765-T765)</f>
        <v>1342.9</v>
      </c>
    </row>
    <row r="766" spans="1:191" hidden="1">
      <c r="A766" s="52"/>
      <c r="B766" s="53"/>
      <c r="C766" s="56"/>
      <c r="D766" s="57"/>
      <c r="E766" s="9" t="s">
        <v>440</v>
      </c>
      <c r="F766" s="10" t="s">
        <v>415</v>
      </c>
      <c r="G766" s="10"/>
      <c r="H766" s="10"/>
      <c r="I766" s="34"/>
      <c r="J766" s="34"/>
      <c r="K766" s="34">
        <v>40</v>
      </c>
      <c r="L766" s="34">
        <v>40</v>
      </c>
      <c r="M766" s="41">
        <f t="shared" si="141"/>
        <v>0</v>
      </c>
      <c r="N766" s="41">
        <f t="shared" si="142"/>
        <v>0</v>
      </c>
      <c r="O766" s="41">
        <f t="shared" si="143"/>
        <v>100</v>
      </c>
      <c r="P766" s="15"/>
      <c r="Q766" s="15"/>
      <c r="R766" s="167"/>
      <c r="S766" s="15"/>
      <c r="T766" s="15"/>
      <c r="U766" s="4"/>
    </row>
    <row r="767" spans="1:191" hidden="1">
      <c r="A767" s="52"/>
      <c r="B767" s="53"/>
      <c r="C767" s="56"/>
      <c r="D767" s="57"/>
      <c r="E767" s="16" t="s">
        <v>443</v>
      </c>
      <c r="F767" s="10">
        <v>4221</v>
      </c>
      <c r="G767" s="10"/>
      <c r="H767" s="10"/>
      <c r="I767" s="34">
        <v>171</v>
      </c>
      <c r="J767" s="34">
        <v>250</v>
      </c>
      <c r="K767" s="34">
        <v>544</v>
      </c>
      <c r="L767" s="34">
        <v>800</v>
      </c>
      <c r="M767" s="41">
        <f t="shared" si="141"/>
        <v>21.4</v>
      </c>
      <c r="N767" s="41">
        <f t="shared" si="142"/>
        <v>31.3</v>
      </c>
      <c r="O767" s="41">
        <f t="shared" si="143"/>
        <v>68</v>
      </c>
      <c r="P767" s="15"/>
      <c r="Q767" s="15"/>
      <c r="R767" s="167"/>
      <c r="S767" s="15"/>
      <c r="T767" s="15"/>
      <c r="U767" s="4">
        <f>SUM(L767-T767)</f>
        <v>800</v>
      </c>
    </row>
    <row r="768" spans="1:191" hidden="1">
      <c r="A768" s="52"/>
      <c r="B768" s="53"/>
      <c r="C768" s="56"/>
      <c r="D768" s="57"/>
      <c r="E768" s="16" t="s">
        <v>456</v>
      </c>
      <c r="F768" s="10">
        <v>4231</v>
      </c>
      <c r="G768" s="10"/>
      <c r="H768" s="10"/>
      <c r="I768" s="34">
        <v>25</v>
      </c>
      <c r="J768" s="34">
        <v>25</v>
      </c>
      <c r="K768" s="34">
        <v>60</v>
      </c>
      <c r="L768" s="34">
        <v>100</v>
      </c>
      <c r="M768" s="41">
        <f t="shared" si="141"/>
        <v>25</v>
      </c>
      <c r="N768" s="41">
        <f t="shared" si="142"/>
        <v>25</v>
      </c>
      <c r="O768" s="41">
        <f t="shared" si="143"/>
        <v>60</v>
      </c>
      <c r="P768" s="15"/>
      <c r="Q768" s="15"/>
      <c r="R768" s="167"/>
      <c r="S768" s="15"/>
      <c r="T768" s="15"/>
      <c r="U768" s="4">
        <f>SUM(L768-T768)</f>
        <v>100</v>
      </c>
    </row>
    <row r="769" spans="1:191" hidden="1">
      <c r="A769" s="52"/>
      <c r="B769" s="53"/>
      <c r="C769" s="56"/>
      <c r="D769" s="57"/>
      <c r="E769" s="16" t="s">
        <v>457</v>
      </c>
      <c r="F769" s="10">
        <v>4232</v>
      </c>
      <c r="G769" s="10"/>
      <c r="H769" s="10"/>
      <c r="I769" s="34">
        <v>189</v>
      </c>
      <c r="J769" s="34">
        <v>189</v>
      </c>
      <c r="K769" s="34">
        <v>189</v>
      </c>
      <c r="L769" s="34">
        <v>189</v>
      </c>
      <c r="M769" s="41">
        <f t="shared" si="141"/>
        <v>100</v>
      </c>
      <c r="N769" s="41">
        <f t="shared" si="142"/>
        <v>100</v>
      </c>
      <c r="O769" s="41">
        <f t="shared" si="143"/>
        <v>100</v>
      </c>
      <c r="P769" s="15"/>
      <c r="Q769" s="15"/>
      <c r="R769" s="167"/>
      <c r="S769" s="15"/>
      <c r="T769" s="15"/>
      <c r="U769" s="4"/>
    </row>
    <row r="770" spans="1:191" hidden="1">
      <c r="A770" s="52"/>
      <c r="B770" s="53"/>
      <c r="C770" s="56"/>
      <c r="D770" s="57"/>
      <c r="E770" s="9" t="s">
        <v>459</v>
      </c>
      <c r="F770" s="10" t="s">
        <v>266</v>
      </c>
      <c r="G770" s="10"/>
      <c r="H770" s="10"/>
      <c r="I770" s="34">
        <v>12</v>
      </c>
      <c r="J770" s="34">
        <v>23</v>
      </c>
      <c r="K770" s="34">
        <v>60.5</v>
      </c>
      <c r="L770" s="34">
        <v>89</v>
      </c>
      <c r="M770" s="41">
        <f t="shared" si="141"/>
        <v>13.5</v>
      </c>
      <c r="N770" s="41">
        <f t="shared" si="142"/>
        <v>25.8</v>
      </c>
      <c r="O770" s="41">
        <f t="shared" si="143"/>
        <v>68</v>
      </c>
      <c r="P770" s="15"/>
      <c r="Q770" s="15"/>
      <c r="R770" s="167"/>
      <c r="S770" s="15"/>
      <c r="T770" s="15"/>
      <c r="U770" s="4"/>
    </row>
    <row r="771" spans="1:191" hidden="1">
      <c r="A771" s="52"/>
      <c r="B771" s="53"/>
      <c r="C771" s="56"/>
      <c r="D771" s="57"/>
      <c r="E771" s="16" t="s">
        <v>512</v>
      </c>
      <c r="F771" s="10">
        <v>4237</v>
      </c>
      <c r="G771" s="10"/>
      <c r="H771" s="10"/>
      <c r="I771" s="34">
        <v>72</v>
      </c>
      <c r="J771" s="34">
        <v>172</v>
      </c>
      <c r="K771" s="34">
        <v>272</v>
      </c>
      <c r="L771" s="34">
        <v>400</v>
      </c>
      <c r="M771" s="41">
        <f t="shared" si="141"/>
        <v>18</v>
      </c>
      <c r="N771" s="41">
        <f t="shared" si="142"/>
        <v>43</v>
      </c>
      <c r="O771" s="41">
        <f t="shared" si="143"/>
        <v>68</v>
      </c>
      <c r="P771" s="15"/>
      <c r="Q771" s="15"/>
      <c r="R771" s="167"/>
      <c r="S771" s="15"/>
      <c r="T771" s="15"/>
      <c r="U771" s="4">
        <f>SUM(L771-T771)</f>
        <v>400</v>
      </c>
    </row>
    <row r="772" spans="1:191" hidden="1">
      <c r="A772" s="52"/>
      <c r="B772" s="53"/>
      <c r="C772" s="56"/>
      <c r="D772" s="57"/>
      <c r="E772" s="9" t="s">
        <v>514</v>
      </c>
      <c r="F772" s="10" t="s">
        <v>410</v>
      </c>
      <c r="G772" s="10"/>
      <c r="H772" s="10"/>
      <c r="I772" s="34">
        <v>3</v>
      </c>
      <c r="J772" s="34">
        <v>3</v>
      </c>
      <c r="K772" s="34">
        <v>3</v>
      </c>
      <c r="L772" s="34">
        <v>3</v>
      </c>
      <c r="M772" s="41">
        <f t="shared" si="141"/>
        <v>100</v>
      </c>
      <c r="N772" s="41">
        <f t="shared" si="142"/>
        <v>100</v>
      </c>
      <c r="O772" s="41">
        <f t="shared" si="143"/>
        <v>100</v>
      </c>
      <c r="P772" s="15"/>
      <c r="Q772" s="15"/>
      <c r="R772" s="167"/>
      <c r="S772" s="15"/>
      <c r="T772" s="15"/>
      <c r="U772" s="4"/>
    </row>
    <row r="773" spans="1:191" ht="27" hidden="1">
      <c r="A773" s="52"/>
      <c r="B773" s="53"/>
      <c r="C773" s="56"/>
      <c r="D773" s="57"/>
      <c r="E773" s="9" t="s">
        <v>516</v>
      </c>
      <c r="F773" s="10">
        <v>4252</v>
      </c>
      <c r="G773" s="10"/>
      <c r="H773" s="10"/>
      <c r="I773" s="34">
        <v>54</v>
      </c>
      <c r="J773" s="34">
        <v>129</v>
      </c>
      <c r="K773" s="34">
        <v>204</v>
      </c>
      <c r="L773" s="34">
        <v>300</v>
      </c>
      <c r="M773" s="41">
        <f t="shared" si="141"/>
        <v>18</v>
      </c>
      <c r="N773" s="41">
        <f t="shared" si="142"/>
        <v>43</v>
      </c>
      <c r="O773" s="41">
        <f t="shared" si="143"/>
        <v>68</v>
      </c>
      <c r="P773" s="15"/>
      <c r="Q773" s="15"/>
      <c r="R773" s="167"/>
      <c r="S773" s="15"/>
      <c r="T773" s="15"/>
      <c r="U773" s="4">
        <f>SUM(L773-T773)</f>
        <v>300</v>
      </c>
    </row>
    <row r="774" spans="1:191" hidden="1">
      <c r="A774" s="52"/>
      <c r="B774" s="53"/>
      <c r="C774" s="56"/>
      <c r="D774" s="57"/>
      <c r="E774" s="9" t="s">
        <v>517</v>
      </c>
      <c r="F774" s="10">
        <v>4261</v>
      </c>
      <c r="G774" s="10"/>
      <c r="H774" s="10"/>
      <c r="I774" s="34">
        <v>61.8</v>
      </c>
      <c r="J774" s="34">
        <v>145.6</v>
      </c>
      <c r="K774" s="34">
        <v>233.6</v>
      </c>
      <c r="L774" s="34">
        <v>343.6</v>
      </c>
      <c r="M774" s="41">
        <f t="shared" si="141"/>
        <v>18</v>
      </c>
      <c r="N774" s="41">
        <f t="shared" si="142"/>
        <v>42.4</v>
      </c>
      <c r="O774" s="41">
        <f t="shared" si="143"/>
        <v>68</v>
      </c>
      <c r="P774" s="15"/>
      <c r="Q774" s="15"/>
      <c r="R774" s="167"/>
      <c r="S774" s="15"/>
      <c r="T774" s="15"/>
      <c r="U774" s="4">
        <f>SUM(L774-T774)</f>
        <v>343.6</v>
      </c>
    </row>
    <row r="775" spans="1:191" hidden="1">
      <c r="A775" s="52"/>
      <c r="B775" s="53"/>
      <c r="C775" s="56"/>
      <c r="D775" s="57"/>
      <c r="E775" s="9" t="s">
        <v>519</v>
      </c>
      <c r="F775" s="10">
        <v>4264</v>
      </c>
      <c r="G775" s="10"/>
      <c r="H775" s="10"/>
      <c r="I775" s="34">
        <v>187.2</v>
      </c>
      <c r="J775" s="34">
        <v>447.1</v>
      </c>
      <c r="K775" s="34">
        <v>707.1</v>
      </c>
      <c r="L775" s="34">
        <v>1039.8</v>
      </c>
      <c r="M775" s="41">
        <f t="shared" si="141"/>
        <v>18</v>
      </c>
      <c r="N775" s="41">
        <f t="shared" si="142"/>
        <v>43</v>
      </c>
      <c r="O775" s="41">
        <f t="shared" si="143"/>
        <v>68</v>
      </c>
      <c r="P775" s="15"/>
      <c r="Q775" s="15"/>
      <c r="R775" s="167"/>
      <c r="S775" s="15"/>
      <c r="T775" s="15"/>
      <c r="U775" s="4">
        <f>SUM(L775-T775)</f>
        <v>1039.8</v>
      </c>
    </row>
    <row r="776" spans="1:191" hidden="1">
      <c r="A776" s="52"/>
      <c r="B776" s="53"/>
      <c r="C776" s="56"/>
      <c r="D776" s="57"/>
      <c r="E776" s="9" t="s">
        <v>521</v>
      </c>
      <c r="F776" s="10" t="s">
        <v>277</v>
      </c>
      <c r="G776" s="10"/>
      <c r="H776" s="10"/>
      <c r="I776" s="34">
        <v>9</v>
      </c>
      <c r="J776" s="34">
        <v>21.5</v>
      </c>
      <c r="K776" s="34">
        <v>34</v>
      </c>
      <c r="L776" s="34">
        <v>50</v>
      </c>
      <c r="M776" s="41">
        <f t="shared" si="141"/>
        <v>18</v>
      </c>
      <c r="N776" s="41">
        <f t="shared" si="142"/>
        <v>43</v>
      </c>
      <c r="O776" s="41">
        <f t="shared" si="143"/>
        <v>68</v>
      </c>
      <c r="P776" s="15"/>
      <c r="Q776" s="15"/>
      <c r="R776" s="167"/>
      <c r="S776" s="15"/>
      <c r="T776" s="15"/>
      <c r="U776" s="4">
        <f>SUM(L776-T776)</f>
        <v>50</v>
      </c>
    </row>
    <row r="777" spans="1:191" hidden="1">
      <c r="A777" s="52"/>
      <c r="B777" s="53"/>
      <c r="C777" s="56"/>
      <c r="D777" s="57"/>
      <c r="E777" s="9" t="s">
        <v>522</v>
      </c>
      <c r="F777" s="10" t="s">
        <v>409</v>
      </c>
      <c r="G777" s="10"/>
      <c r="H777" s="10"/>
      <c r="I777" s="34"/>
      <c r="J777" s="34"/>
      <c r="K777" s="34"/>
      <c r="L777" s="34"/>
      <c r="M777" s="41" t="e">
        <f t="shared" si="141"/>
        <v>#DIV/0!</v>
      </c>
      <c r="N777" s="41" t="e">
        <f t="shared" si="142"/>
        <v>#DIV/0!</v>
      </c>
      <c r="O777" s="41" t="e">
        <f t="shared" si="143"/>
        <v>#DIV/0!</v>
      </c>
      <c r="P777" s="15"/>
      <c r="Q777" s="15"/>
      <c r="R777" s="167"/>
      <c r="S777" s="15"/>
      <c r="T777" s="15"/>
      <c r="U777" s="4"/>
    </row>
    <row r="778" spans="1:191" hidden="1">
      <c r="A778" s="52"/>
      <c r="B778" s="53"/>
      <c r="C778" s="56"/>
      <c r="D778" s="57"/>
      <c r="E778" s="9" t="s">
        <v>553</v>
      </c>
      <c r="F778" s="10">
        <v>4823</v>
      </c>
      <c r="G778" s="10"/>
      <c r="H778" s="10"/>
      <c r="I778" s="34">
        <v>0</v>
      </c>
      <c r="J778" s="34">
        <v>11</v>
      </c>
      <c r="K778" s="34">
        <v>11</v>
      </c>
      <c r="L778" s="34">
        <v>11</v>
      </c>
      <c r="M778" s="41">
        <f t="shared" si="141"/>
        <v>0</v>
      </c>
      <c r="N778" s="41">
        <f t="shared" si="142"/>
        <v>100</v>
      </c>
      <c r="O778" s="41">
        <f t="shared" si="143"/>
        <v>100</v>
      </c>
      <c r="P778" s="15"/>
      <c r="Q778" s="15"/>
      <c r="R778" s="167"/>
      <c r="S778" s="15"/>
      <c r="T778" s="15"/>
      <c r="U778" s="4">
        <f>SUM(L778-T778)</f>
        <v>11</v>
      </c>
    </row>
    <row r="779" spans="1:191" hidden="1">
      <c r="A779" s="52"/>
      <c r="B779" s="53"/>
      <c r="C779" s="56"/>
      <c r="D779" s="57"/>
      <c r="E779" s="9" t="s">
        <v>560</v>
      </c>
      <c r="F779" s="10">
        <v>5122</v>
      </c>
      <c r="G779" s="10"/>
      <c r="H779" s="10"/>
      <c r="I779" s="34"/>
      <c r="J779" s="34">
        <v>80</v>
      </c>
      <c r="K779" s="34">
        <v>500</v>
      </c>
      <c r="L779" s="34">
        <v>500</v>
      </c>
      <c r="M779" s="41">
        <f t="shared" si="141"/>
        <v>0</v>
      </c>
      <c r="N779" s="41">
        <f t="shared" si="142"/>
        <v>16</v>
      </c>
      <c r="O779" s="41">
        <f t="shared" si="143"/>
        <v>100</v>
      </c>
      <c r="P779" s="15"/>
      <c r="Q779" s="15"/>
      <c r="R779" s="167"/>
      <c r="S779" s="15"/>
      <c r="T779" s="15"/>
      <c r="U779" s="4">
        <f>SUM(L779-T779)</f>
        <v>500</v>
      </c>
    </row>
    <row r="780" spans="1:191" ht="33" customHeight="1">
      <c r="A780" s="195"/>
      <c r="B780" s="196"/>
      <c r="C780" s="200"/>
      <c r="D780" s="201"/>
      <c r="E780" s="80" t="s">
        <v>124</v>
      </c>
      <c r="F780" s="123" t="s">
        <v>398</v>
      </c>
      <c r="G780" s="123"/>
      <c r="H780" s="10" t="s">
        <v>394</v>
      </c>
      <c r="I780" s="207">
        <f t="shared" ref="I780:K780" si="144">SUM(I781:I805)</f>
        <v>43399.7</v>
      </c>
      <c r="J780" s="207">
        <f t="shared" si="144"/>
        <v>103677.3</v>
      </c>
      <c r="K780" s="207">
        <f t="shared" si="144"/>
        <v>163954.80000000002</v>
      </c>
      <c r="L780" s="207">
        <f>SUM(L781:L805)</f>
        <v>241110.30000000002</v>
      </c>
      <c r="M780" s="59">
        <f>ROUND(I780/L780*100,1)</f>
        <v>18</v>
      </c>
      <c r="N780" s="59">
        <f>ROUND(J780/L780*100,1)</f>
        <v>43</v>
      </c>
      <c r="O780" s="59">
        <f>ROUND(K780/L780*100,1)</f>
        <v>68</v>
      </c>
      <c r="P780" s="15"/>
      <c r="Q780" s="15"/>
      <c r="R780" s="167"/>
      <c r="S780" s="15"/>
      <c r="T780" s="15"/>
      <c r="U780" s="4">
        <f>SUM(L780-T780)</f>
        <v>241110.30000000002</v>
      </c>
      <c r="W780" s="43" t="s">
        <v>394</v>
      </c>
      <c r="Z780" s="43">
        <v>1</v>
      </c>
      <c r="AA780" s="209"/>
      <c r="AB780" s="209"/>
      <c r="AC780" s="209"/>
      <c r="AD780" s="209"/>
      <c r="AE780" s="209"/>
      <c r="AF780" s="209"/>
      <c r="AG780" s="209"/>
      <c r="AH780" s="209"/>
      <c r="AI780" s="209"/>
      <c r="AJ780" s="209"/>
      <c r="AK780" s="209"/>
      <c r="AL780" s="209"/>
      <c r="AM780" s="209"/>
      <c r="AN780" s="209"/>
      <c r="AO780" s="209"/>
      <c r="AP780" s="209"/>
      <c r="AQ780" s="209"/>
      <c r="AR780" s="209"/>
      <c r="AS780" s="209"/>
      <c r="AT780" s="209"/>
      <c r="AU780" s="209"/>
      <c r="AV780" s="209"/>
      <c r="AW780" s="209"/>
      <c r="AX780" s="209"/>
      <c r="AY780" s="209"/>
      <c r="AZ780" s="209"/>
      <c r="BA780" s="209"/>
      <c r="BB780" s="209"/>
      <c r="BC780" s="209"/>
      <c r="BD780" s="209"/>
      <c r="BE780" s="209"/>
      <c r="BF780" s="209"/>
      <c r="BG780" s="209"/>
      <c r="BH780" s="209"/>
      <c r="BI780" s="209"/>
      <c r="BJ780" s="209"/>
      <c r="BK780" s="209"/>
      <c r="BL780" s="209"/>
      <c r="BM780" s="209"/>
      <c r="BN780" s="209"/>
      <c r="BO780" s="209"/>
      <c r="BP780" s="209"/>
      <c r="BQ780" s="209"/>
      <c r="BR780" s="209"/>
      <c r="BS780" s="209"/>
      <c r="BT780" s="209"/>
      <c r="BU780" s="209"/>
      <c r="BV780" s="209"/>
      <c r="BW780" s="209"/>
      <c r="BX780" s="209"/>
      <c r="BY780" s="209"/>
      <c r="BZ780" s="209"/>
      <c r="CA780" s="209"/>
      <c r="CB780" s="209"/>
      <c r="CC780" s="209"/>
      <c r="CD780" s="209"/>
      <c r="CE780" s="209"/>
      <c r="CF780" s="209"/>
      <c r="CG780" s="209"/>
      <c r="CH780" s="209"/>
      <c r="CI780" s="209"/>
      <c r="CJ780" s="209"/>
      <c r="CK780" s="209"/>
      <c r="CL780" s="209"/>
      <c r="CM780" s="209"/>
      <c r="CN780" s="209"/>
      <c r="CO780" s="209"/>
      <c r="CP780" s="209"/>
      <c r="CQ780" s="209"/>
      <c r="CR780" s="209"/>
      <c r="CS780" s="209"/>
      <c r="CT780" s="209"/>
      <c r="CU780" s="209"/>
      <c r="CV780" s="209"/>
      <c r="CW780" s="209"/>
      <c r="CX780" s="209"/>
      <c r="CY780" s="209"/>
      <c r="CZ780" s="209"/>
      <c r="DA780" s="209"/>
      <c r="DB780" s="209"/>
      <c r="DC780" s="209"/>
      <c r="DD780" s="209"/>
      <c r="DE780" s="209"/>
      <c r="DF780" s="209"/>
      <c r="DG780" s="209"/>
      <c r="DH780" s="209"/>
      <c r="DI780" s="209"/>
      <c r="DJ780" s="209"/>
      <c r="DK780" s="209"/>
      <c r="DL780" s="209"/>
      <c r="DM780" s="209"/>
      <c r="DN780" s="209"/>
      <c r="DO780" s="209"/>
      <c r="DP780" s="209"/>
      <c r="DQ780" s="209"/>
      <c r="DR780" s="209"/>
      <c r="DS780" s="209"/>
      <c r="DT780" s="209"/>
      <c r="DU780" s="209"/>
      <c r="DV780" s="209"/>
      <c r="DW780" s="209"/>
      <c r="DX780" s="209"/>
      <c r="DY780" s="209"/>
      <c r="DZ780" s="209"/>
      <c r="EA780" s="209"/>
      <c r="EB780" s="209"/>
      <c r="EC780" s="209"/>
      <c r="ED780" s="209"/>
      <c r="EE780" s="209"/>
      <c r="EF780" s="209"/>
      <c r="EG780" s="209"/>
      <c r="EH780" s="209"/>
      <c r="EI780" s="209"/>
      <c r="EJ780" s="209"/>
      <c r="EK780" s="209"/>
      <c r="EL780" s="209"/>
      <c r="EM780" s="209"/>
      <c r="EN780" s="209"/>
      <c r="EO780" s="209"/>
      <c r="EP780" s="209"/>
      <c r="EQ780" s="209"/>
      <c r="ER780" s="209"/>
      <c r="ES780" s="209"/>
      <c r="ET780" s="209"/>
      <c r="EU780" s="209"/>
      <c r="EV780" s="209"/>
      <c r="EW780" s="209"/>
      <c r="EX780" s="209"/>
      <c r="EY780" s="209"/>
      <c r="EZ780" s="209"/>
      <c r="FA780" s="209"/>
      <c r="FB780" s="209"/>
      <c r="FC780" s="209"/>
      <c r="FD780" s="209"/>
      <c r="FE780" s="209"/>
      <c r="FF780" s="209"/>
      <c r="FG780" s="209"/>
      <c r="FH780" s="209"/>
      <c r="FI780" s="209"/>
      <c r="FJ780" s="209"/>
      <c r="FK780" s="209"/>
      <c r="FL780" s="209"/>
      <c r="FM780" s="209"/>
      <c r="FN780" s="209"/>
      <c r="FO780" s="209"/>
      <c r="FP780" s="209"/>
      <c r="FQ780" s="209"/>
      <c r="FR780" s="209"/>
      <c r="FS780" s="209"/>
      <c r="FT780" s="209"/>
      <c r="FU780" s="209"/>
      <c r="FV780" s="209"/>
      <c r="FW780" s="209"/>
      <c r="FX780" s="209"/>
      <c r="FY780" s="209"/>
      <c r="FZ780" s="209"/>
      <c r="GA780" s="209"/>
      <c r="GB780" s="209"/>
      <c r="GC780" s="209"/>
      <c r="GD780" s="209"/>
      <c r="GE780" s="209"/>
      <c r="GF780" s="209"/>
      <c r="GG780" s="209"/>
      <c r="GH780" s="209"/>
      <c r="GI780" s="209"/>
    </row>
    <row r="781" spans="1:191" hidden="1">
      <c r="A781" s="52"/>
      <c r="B781" s="53"/>
      <c r="C781" s="56"/>
      <c r="D781" s="57"/>
      <c r="E781" s="16" t="s">
        <v>431</v>
      </c>
      <c r="F781" s="10">
        <v>4111</v>
      </c>
      <c r="G781" s="10"/>
      <c r="H781" s="10"/>
      <c r="I781" s="34">
        <v>31285.599999999999</v>
      </c>
      <c r="J781" s="34">
        <v>76798.100000000006</v>
      </c>
      <c r="K781" s="34">
        <v>119685.5</v>
      </c>
      <c r="L781" s="7">
        <v>178600.2</v>
      </c>
      <c r="M781" s="41">
        <f>ROUND(I781/L781*100,1)</f>
        <v>17.5</v>
      </c>
      <c r="N781" s="41">
        <f>ROUND(J781/L781*100,1)</f>
        <v>43</v>
      </c>
      <c r="O781" s="41">
        <f>ROUND(K781/L781*100,1)</f>
        <v>67</v>
      </c>
      <c r="P781" s="15"/>
      <c r="Q781" s="15"/>
      <c r="R781" s="167"/>
      <c r="S781" s="15"/>
      <c r="T781" s="15"/>
      <c r="U781" s="4">
        <f>SUM(L781-T781)</f>
        <v>178600.2</v>
      </c>
    </row>
    <row r="782" spans="1:191" ht="27" hidden="1">
      <c r="A782" s="52"/>
      <c r="B782" s="53"/>
      <c r="C782" s="56"/>
      <c r="D782" s="57"/>
      <c r="E782" s="16" t="s">
        <v>432</v>
      </c>
      <c r="F782" s="10">
        <v>4112</v>
      </c>
      <c r="G782" s="10"/>
      <c r="H782" s="10"/>
      <c r="I782" s="34">
        <v>300</v>
      </c>
      <c r="J782" s="34">
        <v>3600</v>
      </c>
      <c r="K782" s="34">
        <v>7000</v>
      </c>
      <c r="L782" s="7">
        <v>13305.3</v>
      </c>
      <c r="M782" s="41">
        <f t="shared" ref="M782:M805" si="145">ROUND(I782/L782*100,1)</f>
        <v>2.2999999999999998</v>
      </c>
      <c r="N782" s="41">
        <f t="shared" ref="N782:N805" si="146">ROUND(J782/L782*100,1)</f>
        <v>27.1</v>
      </c>
      <c r="O782" s="41">
        <f t="shared" ref="O782:O805" si="147">ROUND(K782/L782*100,1)</f>
        <v>52.6</v>
      </c>
      <c r="P782" s="15"/>
      <c r="Q782" s="15"/>
      <c r="R782" s="167"/>
      <c r="S782" s="15"/>
      <c r="T782" s="15"/>
      <c r="U782" s="4">
        <f>SUM(L782-T782)</f>
        <v>13305.3</v>
      </c>
    </row>
    <row r="783" spans="1:191" ht="27" hidden="1">
      <c r="A783" s="52"/>
      <c r="B783" s="53"/>
      <c r="C783" s="56"/>
      <c r="D783" s="57"/>
      <c r="E783" s="16" t="s">
        <v>433</v>
      </c>
      <c r="F783" s="10">
        <v>4113</v>
      </c>
      <c r="G783" s="10"/>
      <c r="H783" s="10"/>
      <c r="I783" s="34">
        <v>5523.6</v>
      </c>
      <c r="J783" s="34">
        <v>5523.6</v>
      </c>
      <c r="K783" s="34">
        <v>11047.1</v>
      </c>
      <c r="L783" s="7">
        <v>11047.1</v>
      </c>
      <c r="M783" s="41">
        <f t="shared" si="145"/>
        <v>50</v>
      </c>
      <c r="N783" s="41">
        <f t="shared" si="146"/>
        <v>50</v>
      </c>
      <c r="O783" s="41">
        <f t="shared" si="147"/>
        <v>100</v>
      </c>
      <c r="P783" s="15"/>
      <c r="Q783" s="15"/>
      <c r="R783" s="167"/>
      <c r="S783" s="15"/>
      <c r="T783" s="15"/>
      <c r="U783" s="4"/>
    </row>
    <row r="784" spans="1:191" hidden="1">
      <c r="A784" s="52"/>
      <c r="B784" s="53"/>
      <c r="C784" s="56"/>
      <c r="D784" s="57"/>
      <c r="E784" s="16" t="s">
        <v>436</v>
      </c>
      <c r="F784" s="10">
        <v>4115</v>
      </c>
      <c r="G784" s="10"/>
      <c r="H784" s="10"/>
      <c r="I784" s="34">
        <v>1338.4</v>
      </c>
      <c r="J784" s="34">
        <v>3197.4</v>
      </c>
      <c r="K784" s="34">
        <v>5056.3</v>
      </c>
      <c r="L784" s="7">
        <v>7435.8</v>
      </c>
      <c r="M784" s="41">
        <f t="shared" si="145"/>
        <v>18</v>
      </c>
      <c r="N784" s="41">
        <f t="shared" si="146"/>
        <v>43</v>
      </c>
      <c r="O784" s="41">
        <f t="shared" si="147"/>
        <v>68</v>
      </c>
      <c r="P784" s="15"/>
      <c r="Q784" s="15"/>
      <c r="R784" s="167"/>
      <c r="S784" s="15"/>
      <c r="T784" s="15"/>
      <c r="U784" s="4"/>
    </row>
    <row r="785" spans="1:22" hidden="1">
      <c r="A785" s="52"/>
      <c r="B785" s="53"/>
      <c r="C785" s="56"/>
      <c r="D785" s="57"/>
      <c r="E785" s="16" t="s">
        <v>437</v>
      </c>
      <c r="F785" s="10" t="s">
        <v>469</v>
      </c>
      <c r="G785" s="10"/>
      <c r="H785" s="10"/>
      <c r="I785" s="34">
        <v>1269.5999999999999</v>
      </c>
      <c r="J785" s="34">
        <v>3033</v>
      </c>
      <c r="K785" s="34">
        <v>4796.3999999999996</v>
      </c>
      <c r="L785" s="7">
        <v>7053.6</v>
      </c>
      <c r="M785" s="41">
        <f t="shared" si="145"/>
        <v>18</v>
      </c>
      <c r="N785" s="41">
        <f t="shared" si="146"/>
        <v>43</v>
      </c>
      <c r="O785" s="41">
        <f t="shared" si="147"/>
        <v>68</v>
      </c>
      <c r="P785" s="15"/>
      <c r="Q785" s="15"/>
      <c r="R785" s="167"/>
      <c r="S785" s="15"/>
      <c r="T785" s="15"/>
      <c r="U785" s="4"/>
    </row>
    <row r="786" spans="1:22" hidden="1">
      <c r="A786" s="52"/>
      <c r="B786" s="53"/>
      <c r="C786" s="56"/>
      <c r="D786" s="57"/>
      <c r="E786" s="16" t="s">
        <v>438</v>
      </c>
      <c r="F786" s="10" t="s">
        <v>470</v>
      </c>
      <c r="G786" s="10"/>
      <c r="H786" s="10"/>
      <c r="I786" s="34">
        <v>27.4</v>
      </c>
      <c r="J786" s="34">
        <v>65.400000000000006</v>
      </c>
      <c r="K786" s="34">
        <v>103.5</v>
      </c>
      <c r="L786" s="7">
        <v>152.19999999999999</v>
      </c>
      <c r="M786" s="41">
        <f t="shared" si="145"/>
        <v>18</v>
      </c>
      <c r="N786" s="41">
        <f t="shared" si="146"/>
        <v>43</v>
      </c>
      <c r="O786" s="41">
        <f t="shared" si="147"/>
        <v>68</v>
      </c>
      <c r="P786" s="15"/>
      <c r="Q786" s="15"/>
      <c r="R786" s="167"/>
      <c r="S786" s="15"/>
      <c r="T786" s="15"/>
      <c r="U786" s="4"/>
      <c r="V786" s="43"/>
    </row>
    <row r="787" spans="1:22" hidden="1">
      <c r="A787" s="52"/>
      <c r="B787" s="53"/>
      <c r="C787" s="56"/>
      <c r="D787" s="57"/>
      <c r="E787" s="9" t="s">
        <v>439</v>
      </c>
      <c r="F787" s="10">
        <v>4214</v>
      </c>
      <c r="G787" s="10"/>
      <c r="H787" s="10"/>
      <c r="I787" s="34">
        <v>280</v>
      </c>
      <c r="J787" s="34">
        <v>668.9</v>
      </c>
      <c r="K787" s="34">
        <v>1057.7</v>
      </c>
      <c r="L787" s="7">
        <v>1555.5</v>
      </c>
      <c r="M787" s="41">
        <f t="shared" si="145"/>
        <v>18</v>
      </c>
      <c r="N787" s="41">
        <f t="shared" si="146"/>
        <v>43</v>
      </c>
      <c r="O787" s="41">
        <f t="shared" si="147"/>
        <v>68</v>
      </c>
      <c r="P787" s="15"/>
      <c r="Q787" s="15"/>
      <c r="R787" s="167"/>
      <c r="S787" s="15"/>
      <c r="T787" s="15"/>
      <c r="U787" s="4">
        <f>SUM(L787-T787)</f>
        <v>1555.5</v>
      </c>
      <c r="V787" s="43"/>
    </row>
    <row r="788" spans="1:22" hidden="1">
      <c r="A788" s="52"/>
      <c r="B788" s="53"/>
      <c r="C788" s="56"/>
      <c r="D788" s="57"/>
      <c r="E788" s="9" t="s">
        <v>440</v>
      </c>
      <c r="F788" s="10" t="s">
        <v>415</v>
      </c>
      <c r="G788" s="10"/>
      <c r="H788" s="10"/>
      <c r="I788" s="34"/>
      <c r="J788" s="34"/>
      <c r="K788" s="34"/>
      <c r="L788" s="7">
        <v>80</v>
      </c>
      <c r="M788" s="41">
        <f t="shared" si="145"/>
        <v>0</v>
      </c>
      <c r="N788" s="41">
        <f t="shared" si="146"/>
        <v>0</v>
      </c>
      <c r="O788" s="41">
        <f t="shared" si="147"/>
        <v>0</v>
      </c>
      <c r="P788" s="15"/>
      <c r="Q788" s="15"/>
      <c r="R788" s="167"/>
      <c r="S788" s="15"/>
      <c r="T788" s="15"/>
      <c r="U788" s="4"/>
      <c r="V788" s="43"/>
    </row>
    <row r="789" spans="1:22" hidden="1">
      <c r="A789" s="52"/>
      <c r="B789" s="53"/>
      <c r="C789" s="56"/>
      <c r="D789" s="57"/>
      <c r="E789" s="9" t="s">
        <v>441</v>
      </c>
      <c r="F789" s="10" t="s">
        <v>407</v>
      </c>
      <c r="G789" s="10"/>
      <c r="H789" s="10"/>
      <c r="I789" s="34">
        <v>1069.2</v>
      </c>
      <c r="J789" s="34">
        <v>2554.1999999999998</v>
      </c>
      <c r="K789" s="34">
        <v>4039.2000000000003</v>
      </c>
      <c r="L789" s="7">
        <v>5940</v>
      </c>
      <c r="M789" s="41">
        <f t="shared" si="145"/>
        <v>18</v>
      </c>
      <c r="N789" s="41">
        <f t="shared" si="146"/>
        <v>43</v>
      </c>
      <c r="O789" s="41">
        <f t="shared" si="147"/>
        <v>68</v>
      </c>
      <c r="P789" s="15"/>
      <c r="Q789" s="15"/>
      <c r="R789" s="167"/>
      <c r="S789" s="15"/>
      <c r="T789" s="15"/>
      <c r="U789" s="4"/>
      <c r="V789" s="43"/>
    </row>
    <row r="790" spans="1:22" hidden="1">
      <c r="A790" s="52"/>
      <c r="B790" s="53"/>
      <c r="C790" s="56"/>
      <c r="D790" s="57"/>
      <c r="E790" s="16" t="s">
        <v>443</v>
      </c>
      <c r="F790" s="10">
        <v>4221</v>
      </c>
      <c r="G790" s="10"/>
      <c r="H790" s="10"/>
      <c r="I790" s="34">
        <v>243</v>
      </c>
      <c r="J790" s="34">
        <v>580.5</v>
      </c>
      <c r="K790" s="34">
        <v>918.00000000000011</v>
      </c>
      <c r="L790" s="7">
        <v>1350</v>
      </c>
      <c r="M790" s="41">
        <f t="shared" si="145"/>
        <v>18</v>
      </c>
      <c r="N790" s="41">
        <f t="shared" si="146"/>
        <v>43</v>
      </c>
      <c r="O790" s="41">
        <f t="shared" si="147"/>
        <v>68</v>
      </c>
      <c r="P790" s="15"/>
      <c r="Q790" s="15"/>
      <c r="R790" s="167"/>
      <c r="S790" s="15"/>
      <c r="T790" s="15"/>
      <c r="U790" s="4">
        <f>SUM(L790-T790)</f>
        <v>1350</v>
      </c>
      <c r="V790" s="43"/>
    </row>
    <row r="791" spans="1:22" hidden="1">
      <c r="A791" s="52"/>
      <c r="B791" s="53"/>
      <c r="C791" s="56"/>
      <c r="D791" s="57"/>
      <c r="E791" s="16" t="s">
        <v>444</v>
      </c>
      <c r="F791" s="10">
        <v>4222</v>
      </c>
      <c r="G791" s="10"/>
      <c r="H791" s="10"/>
      <c r="I791" s="34">
        <v>450</v>
      </c>
      <c r="J791" s="34">
        <v>1075</v>
      </c>
      <c r="K791" s="34">
        <v>1700.0000000000002</v>
      </c>
      <c r="L791" s="7">
        <v>2500</v>
      </c>
      <c r="M791" s="41">
        <f t="shared" si="145"/>
        <v>18</v>
      </c>
      <c r="N791" s="41">
        <f t="shared" si="146"/>
        <v>43</v>
      </c>
      <c r="O791" s="41">
        <f t="shared" si="147"/>
        <v>68</v>
      </c>
      <c r="P791" s="15"/>
      <c r="Q791" s="15"/>
      <c r="R791" s="167"/>
      <c r="S791" s="15"/>
      <c r="T791" s="15"/>
      <c r="U791" s="4"/>
      <c r="V791" s="43"/>
    </row>
    <row r="792" spans="1:22" hidden="1">
      <c r="A792" s="52"/>
      <c r="B792" s="53"/>
      <c r="C792" s="56"/>
      <c r="D792" s="57"/>
      <c r="E792" s="16" t="s">
        <v>456</v>
      </c>
      <c r="F792" s="10">
        <v>4231</v>
      </c>
      <c r="G792" s="10"/>
      <c r="H792" s="10"/>
      <c r="I792" s="34">
        <v>18</v>
      </c>
      <c r="J792" s="34">
        <v>43</v>
      </c>
      <c r="K792" s="34">
        <v>68</v>
      </c>
      <c r="L792" s="7">
        <v>100</v>
      </c>
      <c r="M792" s="41">
        <f t="shared" si="145"/>
        <v>18</v>
      </c>
      <c r="N792" s="41">
        <f t="shared" si="146"/>
        <v>43</v>
      </c>
      <c r="O792" s="41">
        <f t="shared" si="147"/>
        <v>68</v>
      </c>
      <c r="P792" s="15"/>
      <c r="Q792" s="15"/>
      <c r="R792" s="167"/>
      <c r="S792" s="15"/>
      <c r="T792" s="15"/>
      <c r="U792" s="4"/>
      <c r="V792" s="43"/>
    </row>
    <row r="793" spans="1:22" hidden="1">
      <c r="A793" s="52"/>
      <c r="B793" s="53"/>
      <c r="C793" s="56"/>
      <c r="D793" s="57"/>
      <c r="E793" s="16" t="s">
        <v>457</v>
      </c>
      <c r="F793" s="10">
        <v>4232</v>
      </c>
      <c r="G793" s="10"/>
      <c r="H793" s="10"/>
      <c r="I793" s="34">
        <v>239.2</v>
      </c>
      <c r="J793" s="34">
        <v>571.5</v>
      </c>
      <c r="K793" s="34">
        <v>903.7</v>
      </c>
      <c r="L793" s="7">
        <v>1329</v>
      </c>
      <c r="M793" s="41">
        <f t="shared" si="145"/>
        <v>18</v>
      </c>
      <c r="N793" s="41">
        <f t="shared" si="146"/>
        <v>43</v>
      </c>
      <c r="O793" s="41">
        <f t="shared" si="147"/>
        <v>68</v>
      </c>
      <c r="P793" s="15"/>
      <c r="Q793" s="15"/>
      <c r="R793" s="167"/>
      <c r="S793" s="15"/>
      <c r="T793" s="15"/>
      <c r="U793" s="4"/>
      <c r="V793" s="43"/>
    </row>
    <row r="794" spans="1:22" hidden="1">
      <c r="A794" s="52"/>
      <c r="B794" s="53"/>
      <c r="C794" s="56"/>
      <c r="D794" s="57"/>
      <c r="E794" s="9" t="s">
        <v>459</v>
      </c>
      <c r="F794" s="10" t="s">
        <v>266</v>
      </c>
      <c r="G794" s="10"/>
      <c r="H794" s="10"/>
      <c r="I794" s="34">
        <v>9</v>
      </c>
      <c r="J794" s="34">
        <v>21.5</v>
      </c>
      <c r="K794" s="34">
        <v>34</v>
      </c>
      <c r="L794" s="7">
        <v>50</v>
      </c>
      <c r="M794" s="41">
        <f t="shared" si="145"/>
        <v>18</v>
      </c>
      <c r="N794" s="41">
        <f t="shared" si="146"/>
        <v>43</v>
      </c>
      <c r="O794" s="41">
        <f t="shared" si="147"/>
        <v>68</v>
      </c>
      <c r="P794" s="15"/>
      <c r="Q794" s="15"/>
      <c r="R794" s="167"/>
      <c r="S794" s="15"/>
      <c r="T794" s="15"/>
      <c r="U794" s="4">
        <f>SUM(L794-T794)</f>
        <v>50</v>
      </c>
      <c r="V794" s="43"/>
    </row>
    <row r="795" spans="1:22" hidden="1">
      <c r="A795" s="52"/>
      <c r="B795" s="53"/>
      <c r="C795" s="56"/>
      <c r="D795" s="57"/>
      <c r="E795" s="16" t="s">
        <v>512</v>
      </c>
      <c r="F795" s="10">
        <v>4237</v>
      </c>
      <c r="G795" s="10"/>
      <c r="H795" s="10"/>
      <c r="I795" s="34">
        <v>72</v>
      </c>
      <c r="J795" s="34">
        <v>172</v>
      </c>
      <c r="K795" s="34">
        <v>272</v>
      </c>
      <c r="L795" s="7">
        <v>400</v>
      </c>
      <c r="M795" s="41">
        <f t="shared" si="145"/>
        <v>18</v>
      </c>
      <c r="N795" s="41">
        <f t="shared" si="146"/>
        <v>43</v>
      </c>
      <c r="O795" s="41">
        <f t="shared" si="147"/>
        <v>68</v>
      </c>
      <c r="P795" s="15"/>
      <c r="Q795" s="15"/>
      <c r="R795" s="167"/>
      <c r="S795" s="15"/>
      <c r="T795" s="15"/>
      <c r="U795" s="4">
        <f>SUM(L795-T795)</f>
        <v>400</v>
      </c>
      <c r="V795" s="43"/>
    </row>
    <row r="796" spans="1:22" hidden="1">
      <c r="A796" s="52"/>
      <c r="B796" s="53"/>
      <c r="C796" s="56"/>
      <c r="D796" s="57"/>
      <c r="E796" s="16" t="s">
        <v>515</v>
      </c>
      <c r="F796" s="10" t="s">
        <v>408</v>
      </c>
      <c r="G796" s="10"/>
      <c r="H796" s="10"/>
      <c r="I796" s="34">
        <v>36</v>
      </c>
      <c r="J796" s="34">
        <v>86</v>
      </c>
      <c r="K796" s="34">
        <v>136</v>
      </c>
      <c r="L796" s="7">
        <v>200</v>
      </c>
      <c r="M796" s="41">
        <f t="shared" si="145"/>
        <v>18</v>
      </c>
      <c r="N796" s="41">
        <f t="shared" si="146"/>
        <v>43</v>
      </c>
      <c r="O796" s="41">
        <f t="shared" si="147"/>
        <v>68</v>
      </c>
      <c r="P796" s="15"/>
      <c r="Q796" s="15"/>
      <c r="R796" s="167"/>
      <c r="S796" s="15"/>
      <c r="T796" s="15"/>
      <c r="U796" s="4"/>
      <c r="V796" s="43"/>
    </row>
    <row r="797" spans="1:22" ht="27" hidden="1">
      <c r="A797" s="52"/>
      <c r="B797" s="53"/>
      <c r="C797" s="56"/>
      <c r="D797" s="57"/>
      <c r="E797" s="16" t="s">
        <v>516</v>
      </c>
      <c r="F797" s="10">
        <v>4252</v>
      </c>
      <c r="G797" s="10"/>
      <c r="H797" s="10"/>
      <c r="I797" s="34">
        <v>265.3</v>
      </c>
      <c r="J797" s="34">
        <v>633.79999999999995</v>
      </c>
      <c r="K797" s="34">
        <v>1002.3</v>
      </c>
      <c r="L797" s="7">
        <v>1474</v>
      </c>
      <c r="M797" s="41">
        <f t="shared" si="145"/>
        <v>18</v>
      </c>
      <c r="N797" s="41">
        <f t="shared" si="146"/>
        <v>43</v>
      </c>
      <c r="O797" s="41">
        <f t="shared" si="147"/>
        <v>68</v>
      </c>
      <c r="P797" s="15"/>
      <c r="Q797" s="15"/>
      <c r="R797" s="167"/>
      <c r="S797" s="15"/>
      <c r="T797" s="15"/>
      <c r="U797" s="4">
        <f>SUM(L797-T797)</f>
        <v>1474</v>
      </c>
      <c r="V797" s="43"/>
    </row>
    <row r="798" spans="1:22" hidden="1">
      <c r="A798" s="52"/>
      <c r="B798" s="53"/>
      <c r="C798" s="56"/>
      <c r="D798" s="57"/>
      <c r="E798" s="16" t="s">
        <v>517</v>
      </c>
      <c r="F798" s="10">
        <v>4261</v>
      </c>
      <c r="G798" s="10"/>
      <c r="H798" s="10"/>
      <c r="I798" s="34">
        <v>127.8</v>
      </c>
      <c r="J798" s="34">
        <v>305.3</v>
      </c>
      <c r="K798" s="34">
        <v>482.8</v>
      </c>
      <c r="L798" s="7">
        <v>710</v>
      </c>
      <c r="M798" s="41">
        <f t="shared" si="145"/>
        <v>18</v>
      </c>
      <c r="N798" s="41">
        <f t="shared" si="146"/>
        <v>43</v>
      </c>
      <c r="O798" s="41">
        <f t="shared" si="147"/>
        <v>68</v>
      </c>
      <c r="P798" s="15"/>
      <c r="Q798" s="15"/>
      <c r="R798" s="167"/>
      <c r="S798" s="15"/>
      <c r="T798" s="15"/>
      <c r="U798" s="4">
        <f>SUM(L798-T798)</f>
        <v>710</v>
      </c>
      <c r="V798" s="43"/>
    </row>
    <row r="799" spans="1:22" hidden="1">
      <c r="A799" s="52"/>
      <c r="B799" s="53"/>
      <c r="C799" s="56"/>
      <c r="D799" s="57"/>
      <c r="E799" s="16" t="s">
        <v>519</v>
      </c>
      <c r="F799" s="10">
        <v>4264</v>
      </c>
      <c r="G799" s="10"/>
      <c r="H799" s="10"/>
      <c r="I799" s="34">
        <v>252</v>
      </c>
      <c r="J799" s="34">
        <v>602</v>
      </c>
      <c r="K799" s="34">
        <v>952.00000000000011</v>
      </c>
      <c r="L799" s="7">
        <v>1400</v>
      </c>
      <c r="M799" s="41">
        <f t="shared" si="145"/>
        <v>18</v>
      </c>
      <c r="N799" s="41">
        <f t="shared" si="146"/>
        <v>43</v>
      </c>
      <c r="O799" s="41">
        <f t="shared" si="147"/>
        <v>68</v>
      </c>
      <c r="P799" s="15"/>
      <c r="Q799" s="15"/>
      <c r="R799" s="167"/>
      <c r="S799" s="15"/>
      <c r="T799" s="15"/>
      <c r="U799" s="4">
        <f>SUM(L799-T799)</f>
        <v>1400</v>
      </c>
      <c r="V799" s="43"/>
    </row>
    <row r="800" spans="1:22" hidden="1">
      <c r="A800" s="52"/>
      <c r="B800" s="53"/>
      <c r="C800" s="56"/>
      <c r="D800" s="57"/>
      <c r="E800" s="16" t="s">
        <v>521</v>
      </c>
      <c r="F800" s="10">
        <v>4267</v>
      </c>
      <c r="G800" s="10"/>
      <c r="H800" s="10"/>
      <c r="I800" s="34">
        <v>54</v>
      </c>
      <c r="J800" s="34">
        <v>129</v>
      </c>
      <c r="K800" s="34">
        <v>204.00000000000003</v>
      </c>
      <c r="L800" s="7">
        <v>300</v>
      </c>
      <c r="M800" s="41">
        <f t="shared" si="145"/>
        <v>18</v>
      </c>
      <c r="N800" s="41">
        <f t="shared" si="146"/>
        <v>43</v>
      </c>
      <c r="O800" s="41">
        <f t="shared" si="147"/>
        <v>68</v>
      </c>
      <c r="P800" s="15"/>
      <c r="Q800" s="15"/>
      <c r="R800" s="167"/>
      <c r="S800" s="15"/>
      <c r="T800" s="15"/>
      <c r="U800" s="4">
        <f>SUM(L800-T800)</f>
        <v>300</v>
      </c>
      <c r="V800" s="43"/>
    </row>
    <row r="801" spans="1:191" hidden="1">
      <c r="A801" s="52"/>
      <c r="B801" s="53"/>
      <c r="C801" s="56"/>
      <c r="D801" s="57"/>
      <c r="E801" s="16" t="s">
        <v>522</v>
      </c>
      <c r="F801" s="10" t="s">
        <v>409</v>
      </c>
      <c r="G801" s="10"/>
      <c r="H801" s="10"/>
      <c r="I801" s="34">
        <v>18</v>
      </c>
      <c r="J801" s="34">
        <v>43</v>
      </c>
      <c r="K801" s="34">
        <v>68</v>
      </c>
      <c r="L801" s="7">
        <v>100</v>
      </c>
      <c r="M801" s="41">
        <f t="shared" si="145"/>
        <v>18</v>
      </c>
      <c r="N801" s="41">
        <f t="shared" si="146"/>
        <v>43</v>
      </c>
      <c r="O801" s="41">
        <f t="shared" si="147"/>
        <v>68</v>
      </c>
      <c r="P801" s="15"/>
      <c r="Q801" s="15"/>
      <c r="R801" s="167"/>
      <c r="S801" s="15"/>
      <c r="T801" s="15"/>
      <c r="U801" s="4"/>
      <c r="V801" s="43"/>
    </row>
    <row r="802" spans="1:191" ht="27" hidden="1">
      <c r="A802" s="52"/>
      <c r="B802" s="53"/>
      <c r="C802" s="56"/>
      <c r="D802" s="57"/>
      <c r="E802" s="16" t="s">
        <v>535</v>
      </c>
      <c r="F802" s="10" t="s">
        <v>413</v>
      </c>
      <c r="G802" s="10"/>
      <c r="H802" s="10"/>
      <c r="I802" s="34"/>
      <c r="J802" s="34">
        <v>320.39999999999998</v>
      </c>
      <c r="K802" s="34">
        <v>506.7</v>
      </c>
      <c r="L802" s="7">
        <v>745.2</v>
      </c>
      <c r="M802" s="41">
        <f t="shared" si="145"/>
        <v>0</v>
      </c>
      <c r="N802" s="41">
        <f t="shared" si="146"/>
        <v>43</v>
      </c>
      <c r="O802" s="41">
        <f t="shared" si="147"/>
        <v>68</v>
      </c>
      <c r="P802" s="15"/>
      <c r="Q802" s="15"/>
      <c r="R802" s="167"/>
      <c r="S802" s="15"/>
      <c r="T802" s="15"/>
      <c r="U802" s="4"/>
      <c r="V802" s="43"/>
    </row>
    <row r="803" spans="1:191" hidden="1">
      <c r="A803" s="52"/>
      <c r="B803" s="53"/>
      <c r="C803" s="56"/>
      <c r="D803" s="57"/>
      <c r="E803" s="9" t="s">
        <v>553</v>
      </c>
      <c r="F803" s="10">
        <v>4823</v>
      </c>
      <c r="G803" s="10"/>
      <c r="H803" s="10"/>
      <c r="I803" s="34">
        <v>21.599999999999998</v>
      </c>
      <c r="J803" s="34">
        <v>51.6</v>
      </c>
      <c r="K803" s="34">
        <v>81.600000000000009</v>
      </c>
      <c r="L803" s="7">
        <v>120</v>
      </c>
      <c r="M803" s="41">
        <f t="shared" si="145"/>
        <v>18</v>
      </c>
      <c r="N803" s="41">
        <f t="shared" si="146"/>
        <v>43</v>
      </c>
      <c r="O803" s="41">
        <f t="shared" si="147"/>
        <v>68</v>
      </c>
      <c r="P803" s="15"/>
      <c r="Q803" s="15"/>
      <c r="R803" s="167"/>
      <c r="S803" s="15"/>
      <c r="T803" s="15"/>
      <c r="U803" s="4"/>
      <c r="V803" s="43"/>
    </row>
    <row r="804" spans="1:191" hidden="1">
      <c r="A804" s="52"/>
      <c r="B804" s="53"/>
      <c r="C804" s="56"/>
      <c r="D804" s="57"/>
      <c r="E804" s="16" t="s">
        <v>554</v>
      </c>
      <c r="F804" s="10">
        <v>4861</v>
      </c>
      <c r="G804" s="10"/>
      <c r="H804" s="10"/>
      <c r="I804" s="34">
        <v>500</v>
      </c>
      <c r="J804" s="34">
        <v>3387.1</v>
      </c>
      <c r="K804" s="34">
        <v>3500</v>
      </c>
      <c r="L804" s="7">
        <v>4662.3999999999996</v>
      </c>
      <c r="M804" s="41">
        <f t="shared" si="145"/>
        <v>10.7</v>
      </c>
      <c r="N804" s="41">
        <f t="shared" si="146"/>
        <v>72.599999999999994</v>
      </c>
      <c r="O804" s="41">
        <f t="shared" si="147"/>
        <v>75.099999999999994</v>
      </c>
      <c r="P804" s="15"/>
      <c r="Q804" s="15"/>
      <c r="R804" s="167"/>
      <c r="S804" s="15"/>
      <c r="T804" s="15"/>
      <c r="U804" s="4"/>
      <c r="V804" s="43"/>
    </row>
    <row r="805" spans="1:191" hidden="1">
      <c r="A805" s="52"/>
      <c r="B805" s="53"/>
      <c r="C805" s="56"/>
      <c r="D805" s="57"/>
      <c r="E805" s="9" t="s">
        <v>560</v>
      </c>
      <c r="F805" s="10">
        <v>5122</v>
      </c>
      <c r="G805" s="10"/>
      <c r="H805" s="10"/>
      <c r="I805" s="34"/>
      <c r="J805" s="34">
        <v>215</v>
      </c>
      <c r="K805" s="34">
        <v>340</v>
      </c>
      <c r="L805" s="7">
        <v>500</v>
      </c>
      <c r="M805" s="41">
        <f t="shared" si="145"/>
        <v>0</v>
      </c>
      <c r="N805" s="41">
        <f t="shared" si="146"/>
        <v>43</v>
      </c>
      <c r="O805" s="41">
        <f t="shared" si="147"/>
        <v>68</v>
      </c>
      <c r="P805" s="15"/>
      <c r="Q805" s="15"/>
      <c r="R805" s="167"/>
      <c r="S805" s="15"/>
      <c r="T805" s="15"/>
      <c r="U805" s="4">
        <f>SUM(L805-T805)</f>
        <v>500</v>
      </c>
    </row>
    <row r="806" spans="1:191" ht="22.5" customHeight="1">
      <c r="A806" s="195"/>
      <c r="B806" s="196"/>
      <c r="C806" s="200"/>
      <c r="D806" s="201"/>
      <c r="E806" s="80" t="s">
        <v>41</v>
      </c>
      <c r="F806" s="123" t="s">
        <v>398</v>
      </c>
      <c r="G806" s="123"/>
      <c r="H806" s="10" t="s">
        <v>394</v>
      </c>
      <c r="I806" s="206">
        <f>SUM(I807:I829)</f>
        <v>81575</v>
      </c>
      <c r="J806" s="206">
        <f>SUM(J807:J829)</f>
        <v>188751.3</v>
      </c>
      <c r="K806" s="206">
        <f>SUM(K807:K829)</f>
        <v>306132.5</v>
      </c>
      <c r="L806" s="207">
        <f>SUM(L807:L829)</f>
        <v>447962.00000000006</v>
      </c>
      <c r="M806" s="59">
        <f>ROUND(I806/L806*100,1)</f>
        <v>18.2</v>
      </c>
      <c r="N806" s="59">
        <f>ROUND(J806/L806*100,1)</f>
        <v>42.1</v>
      </c>
      <c r="O806" s="59">
        <f>ROUND(K806/L806*100,1)</f>
        <v>68.3</v>
      </c>
      <c r="P806" s="15"/>
      <c r="Q806" s="15"/>
      <c r="R806" s="167"/>
      <c r="S806" s="15"/>
      <c r="T806" s="15"/>
      <c r="U806" s="4">
        <f>SUM(L806-T806)</f>
        <v>447962.00000000006</v>
      </c>
      <c r="W806" s="43" t="s">
        <v>394</v>
      </c>
      <c r="Z806" s="43">
        <v>1</v>
      </c>
      <c r="AA806" s="209"/>
      <c r="AB806" s="209"/>
      <c r="AC806" s="209"/>
      <c r="AD806" s="209"/>
      <c r="AE806" s="209"/>
      <c r="AF806" s="209"/>
      <c r="AG806" s="209"/>
      <c r="AH806" s="209"/>
      <c r="AI806" s="209"/>
      <c r="AJ806" s="209"/>
      <c r="AK806" s="209"/>
      <c r="AL806" s="209"/>
      <c r="AM806" s="209"/>
      <c r="AN806" s="209"/>
      <c r="AO806" s="209"/>
      <c r="AP806" s="209"/>
      <c r="AQ806" s="209"/>
      <c r="AR806" s="209"/>
      <c r="AS806" s="209"/>
      <c r="AT806" s="209"/>
      <c r="AU806" s="209"/>
      <c r="AV806" s="209"/>
      <c r="AW806" s="209"/>
      <c r="AX806" s="209"/>
      <c r="AY806" s="209"/>
      <c r="AZ806" s="209"/>
      <c r="BA806" s="209"/>
      <c r="BB806" s="209"/>
      <c r="BC806" s="209"/>
      <c r="BD806" s="209"/>
      <c r="BE806" s="209"/>
      <c r="BF806" s="209"/>
      <c r="BG806" s="209"/>
      <c r="BH806" s="209"/>
      <c r="BI806" s="209"/>
      <c r="BJ806" s="209"/>
      <c r="BK806" s="209"/>
      <c r="BL806" s="209"/>
      <c r="BM806" s="209"/>
      <c r="BN806" s="209"/>
      <c r="BO806" s="209"/>
      <c r="BP806" s="209"/>
      <c r="BQ806" s="209"/>
      <c r="BR806" s="209"/>
      <c r="BS806" s="209"/>
      <c r="BT806" s="209"/>
      <c r="BU806" s="209"/>
      <c r="BV806" s="209"/>
      <c r="BW806" s="209"/>
      <c r="BX806" s="209"/>
      <c r="BY806" s="209"/>
      <c r="BZ806" s="209"/>
      <c r="CA806" s="209"/>
      <c r="CB806" s="209"/>
      <c r="CC806" s="209"/>
      <c r="CD806" s="209"/>
      <c r="CE806" s="209"/>
      <c r="CF806" s="209"/>
      <c r="CG806" s="209"/>
      <c r="CH806" s="209"/>
      <c r="CI806" s="209"/>
      <c r="CJ806" s="209"/>
      <c r="CK806" s="209"/>
      <c r="CL806" s="209"/>
      <c r="CM806" s="209"/>
      <c r="CN806" s="209"/>
      <c r="CO806" s="209"/>
      <c r="CP806" s="209"/>
      <c r="CQ806" s="209"/>
      <c r="CR806" s="209"/>
      <c r="CS806" s="209"/>
      <c r="CT806" s="209"/>
      <c r="CU806" s="209"/>
      <c r="CV806" s="209"/>
      <c r="CW806" s="209"/>
      <c r="CX806" s="209"/>
      <c r="CY806" s="209"/>
      <c r="CZ806" s="209"/>
      <c r="DA806" s="209"/>
      <c r="DB806" s="209"/>
      <c r="DC806" s="209"/>
      <c r="DD806" s="209"/>
      <c r="DE806" s="209"/>
      <c r="DF806" s="209"/>
      <c r="DG806" s="209"/>
      <c r="DH806" s="209"/>
      <c r="DI806" s="209"/>
      <c r="DJ806" s="209"/>
      <c r="DK806" s="209"/>
      <c r="DL806" s="209"/>
      <c r="DM806" s="209"/>
      <c r="DN806" s="209"/>
      <c r="DO806" s="209"/>
      <c r="DP806" s="209"/>
      <c r="DQ806" s="209"/>
      <c r="DR806" s="209"/>
      <c r="DS806" s="209"/>
      <c r="DT806" s="209"/>
      <c r="DU806" s="209"/>
      <c r="DV806" s="209"/>
      <c r="DW806" s="209"/>
      <c r="DX806" s="209"/>
      <c r="DY806" s="209"/>
      <c r="DZ806" s="209"/>
      <c r="EA806" s="209"/>
      <c r="EB806" s="209"/>
      <c r="EC806" s="209"/>
      <c r="ED806" s="209"/>
      <c r="EE806" s="209"/>
      <c r="EF806" s="209"/>
      <c r="EG806" s="209"/>
      <c r="EH806" s="209"/>
      <c r="EI806" s="209"/>
      <c r="EJ806" s="209"/>
      <c r="EK806" s="209"/>
      <c r="EL806" s="209"/>
      <c r="EM806" s="209"/>
      <c r="EN806" s="209"/>
      <c r="EO806" s="209"/>
      <c r="EP806" s="209"/>
      <c r="EQ806" s="209"/>
      <c r="ER806" s="209"/>
      <c r="ES806" s="209"/>
      <c r="ET806" s="209"/>
      <c r="EU806" s="209"/>
      <c r="EV806" s="209"/>
      <c r="EW806" s="209"/>
      <c r="EX806" s="209"/>
      <c r="EY806" s="209"/>
      <c r="EZ806" s="209"/>
      <c r="FA806" s="209"/>
      <c r="FB806" s="209"/>
      <c r="FC806" s="209"/>
      <c r="FD806" s="209"/>
      <c r="FE806" s="209"/>
      <c r="FF806" s="209"/>
      <c r="FG806" s="209"/>
      <c r="FH806" s="209"/>
      <c r="FI806" s="209"/>
      <c r="FJ806" s="209"/>
      <c r="FK806" s="209"/>
      <c r="FL806" s="209"/>
      <c r="FM806" s="209"/>
      <c r="FN806" s="209"/>
      <c r="FO806" s="209"/>
      <c r="FP806" s="209"/>
      <c r="FQ806" s="209"/>
      <c r="FR806" s="209"/>
      <c r="FS806" s="209"/>
      <c r="FT806" s="209"/>
      <c r="FU806" s="209"/>
      <c r="FV806" s="209"/>
      <c r="FW806" s="209"/>
      <c r="FX806" s="209"/>
      <c r="FY806" s="209"/>
      <c r="FZ806" s="209"/>
      <c r="GA806" s="209"/>
      <c r="GB806" s="209"/>
      <c r="GC806" s="209"/>
      <c r="GD806" s="209"/>
      <c r="GE806" s="209"/>
      <c r="GF806" s="209"/>
      <c r="GG806" s="209"/>
      <c r="GH806" s="209"/>
      <c r="GI806" s="209"/>
    </row>
    <row r="807" spans="1:191" hidden="1">
      <c r="A807" s="52"/>
      <c r="B807" s="53"/>
      <c r="C807" s="56"/>
      <c r="D807" s="57"/>
      <c r="E807" s="16" t="s">
        <v>431</v>
      </c>
      <c r="F807" s="10">
        <v>4111</v>
      </c>
      <c r="G807" s="10"/>
      <c r="H807" s="10"/>
      <c r="I807" s="34">
        <v>63778.7</v>
      </c>
      <c r="J807" s="34">
        <v>156950</v>
      </c>
      <c r="K807" s="34">
        <v>248201</v>
      </c>
      <c r="L807" s="8">
        <v>365000.60000000003</v>
      </c>
      <c r="M807" s="41">
        <f>ROUND(I807/L807*100,1)</f>
        <v>17.5</v>
      </c>
      <c r="N807" s="41">
        <f>ROUND(J807/L807*100,1)</f>
        <v>43</v>
      </c>
      <c r="O807" s="41">
        <f>ROUND(K807/L807*100,1)</f>
        <v>68</v>
      </c>
      <c r="P807" s="15"/>
      <c r="Q807" s="15"/>
      <c r="R807" s="167"/>
      <c r="S807" s="15"/>
      <c r="T807" s="15"/>
      <c r="U807" s="4">
        <f>SUM(L807-T807)</f>
        <v>365000.60000000003</v>
      </c>
    </row>
    <row r="808" spans="1:191" ht="27" hidden="1">
      <c r="A808" s="52"/>
      <c r="B808" s="53"/>
      <c r="C808" s="56"/>
      <c r="D808" s="57"/>
      <c r="E808" s="16" t="s">
        <v>432</v>
      </c>
      <c r="F808" s="10">
        <v>4112</v>
      </c>
      <c r="G808" s="10"/>
      <c r="H808" s="10"/>
      <c r="I808" s="34">
        <v>500</v>
      </c>
      <c r="J808" s="34">
        <v>6200</v>
      </c>
      <c r="K808" s="34">
        <v>12000</v>
      </c>
      <c r="L808" s="8">
        <v>22636.7</v>
      </c>
      <c r="M808" s="41">
        <f>ROUND(I808/L808*100,1)</f>
        <v>2.2000000000000002</v>
      </c>
      <c r="N808" s="41">
        <f>ROUND(J808/L808*100,1)</f>
        <v>27.4</v>
      </c>
      <c r="O808" s="41">
        <f>ROUND(K808/L808*100,1)</f>
        <v>53</v>
      </c>
      <c r="P808" s="15"/>
      <c r="Q808" s="15"/>
      <c r="R808" s="167"/>
      <c r="S808" s="15"/>
      <c r="T808" s="15"/>
      <c r="U808" s="4">
        <f>SUM(L808-T808)</f>
        <v>22636.7</v>
      </c>
    </row>
    <row r="809" spans="1:191" ht="27" hidden="1">
      <c r="A809" s="52"/>
      <c r="B809" s="53"/>
      <c r="C809" s="56"/>
      <c r="D809" s="57"/>
      <c r="E809" s="16" t="s">
        <v>433</v>
      </c>
      <c r="F809" s="10">
        <v>4113</v>
      </c>
      <c r="G809" s="10"/>
      <c r="H809" s="10"/>
      <c r="I809" s="34">
        <v>11363.3</v>
      </c>
      <c r="J809" s="34">
        <v>11363.3</v>
      </c>
      <c r="K809" s="34">
        <v>22726.5</v>
      </c>
      <c r="L809" s="8">
        <v>26174.1</v>
      </c>
      <c r="M809" s="41">
        <f t="shared" ref="M809:M829" si="148">ROUND(I809/L809*100,1)</f>
        <v>43.4</v>
      </c>
      <c r="N809" s="41">
        <f t="shared" ref="N809:N829" si="149">ROUND(J809/L809*100,1)</f>
        <v>43.4</v>
      </c>
      <c r="O809" s="41">
        <f t="shared" ref="O809:O829" si="150">ROUND(K809/L809*100,1)</f>
        <v>86.8</v>
      </c>
      <c r="P809" s="15"/>
      <c r="Q809" s="15"/>
      <c r="R809" s="167"/>
      <c r="S809" s="15"/>
      <c r="T809" s="15"/>
      <c r="U809" s="4"/>
    </row>
    <row r="810" spans="1:191" hidden="1">
      <c r="A810" s="52"/>
      <c r="B810" s="53"/>
      <c r="C810" s="56"/>
      <c r="D810" s="57"/>
      <c r="E810" s="16" t="s">
        <v>437</v>
      </c>
      <c r="F810" s="10" t="s">
        <v>469</v>
      </c>
      <c r="G810" s="10"/>
      <c r="H810" s="10"/>
      <c r="I810" s="34">
        <v>1584</v>
      </c>
      <c r="J810" s="34">
        <v>3783</v>
      </c>
      <c r="K810" s="34">
        <v>5983</v>
      </c>
      <c r="L810" s="8">
        <v>8798.9</v>
      </c>
      <c r="M810" s="41">
        <f t="shared" si="148"/>
        <v>18</v>
      </c>
      <c r="N810" s="41">
        <f t="shared" si="149"/>
        <v>43</v>
      </c>
      <c r="O810" s="41">
        <f t="shared" si="150"/>
        <v>68</v>
      </c>
      <c r="P810" s="15"/>
      <c r="Q810" s="15"/>
      <c r="R810" s="167"/>
      <c r="S810" s="15"/>
      <c r="T810" s="15"/>
      <c r="U810" s="4"/>
    </row>
    <row r="811" spans="1:191" hidden="1">
      <c r="A811" s="52"/>
      <c r="B811" s="53"/>
      <c r="C811" s="56"/>
      <c r="D811" s="57"/>
      <c r="E811" s="16" t="s">
        <v>438</v>
      </c>
      <c r="F811" s="10" t="s">
        <v>470</v>
      </c>
      <c r="G811" s="10"/>
      <c r="H811" s="10"/>
      <c r="I811" s="34">
        <v>36</v>
      </c>
      <c r="J811" s="34">
        <v>84</v>
      </c>
      <c r="K811" s="34">
        <v>134</v>
      </c>
      <c r="L811" s="8">
        <v>195.8</v>
      </c>
      <c r="M811" s="41">
        <f t="shared" si="148"/>
        <v>18.399999999999999</v>
      </c>
      <c r="N811" s="41">
        <f t="shared" si="149"/>
        <v>42.9</v>
      </c>
      <c r="O811" s="41">
        <f t="shared" si="150"/>
        <v>68.400000000000006</v>
      </c>
      <c r="P811" s="15"/>
      <c r="Q811" s="15"/>
      <c r="R811" s="167"/>
      <c r="S811" s="15"/>
      <c r="T811" s="15"/>
      <c r="U811" s="4"/>
      <c r="V811" s="43"/>
    </row>
    <row r="812" spans="1:191" hidden="1">
      <c r="A812" s="52"/>
      <c r="B812" s="53"/>
      <c r="C812" s="56"/>
      <c r="D812" s="57"/>
      <c r="E812" s="9" t="s">
        <v>439</v>
      </c>
      <c r="F812" s="10">
        <v>4214</v>
      </c>
      <c r="G812" s="10"/>
      <c r="H812" s="10"/>
      <c r="I812" s="34">
        <v>826</v>
      </c>
      <c r="J812" s="34">
        <v>1973</v>
      </c>
      <c r="K812" s="34">
        <v>3120</v>
      </c>
      <c r="L812" s="8">
        <v>4587.2</v>
      </c>
      <c r="M812" s="41">
        <f t="shared" si="148"/>
        <v>18</v>
      </c>
      <c r="N812" s="41">
        <f t="shared" si="149"/>
        <v>43</v>
      </c>
      <c r="O812" s="41">
        <f t="shared" si="150"/>
        <v>68</v>
      </c>
      <c r="P812" s="15"/>
      <c r="Q812" s="15"/>
      <c r="R812" s="167"/>
      <c r="S812" s="15"/>
      <c r="T812" s="15"/>
      <c r="U812" s="4">
        <f>SUM(L812-T812)</f>
        <v>4587.2</v>
      </c>
      <c r="V812" s="43"/>
    </row>
    <row r="813" spans="1:191" hidden="1">
      <c r="A813" s="52"/>
      <c r="B813" s="53"/>
      <c r="C813" s="56"/>
      <c r="D813" s="57"/>
      <c r="E813" s="9" t="s">
        <v>440</v>
      </c>
      <c r="F813" s="10" t="s">
        <v>415</v>
      </c>
      <c r="G813" s="10"/>
      <c r="H813" s="10"/>
      <c r="I813" s="34"/>
      <c r="J813" s="34">
        <v>50</v>
      </c>
      <c r="K813" s="34">
        <v>68</v>
      </c>
      <c r="L813" s="34">
        <v>100</v>
      </c>
      <c r="M813" s="41">
        <f t="shared" si="148"/>
        <v>0</v>
      </c>
      <c r="N813" s="41">
        <f t="shared" si="149"/>
        <v>50</v>
      </c>
      <c r="O813" s="41">
        <f t="shared" si="150"/>
        <v>68</v>
      </c>
      <c r="P813" s="15"/>
      <c r="Q813" s="15"/>
      <c r="R813" s="167"/>
      <c r="S813" s="15"/>
      <c r="T813" s="15"/>
      <c r="U813" s="4"/>
      <c r="V813" s="43"/>
    </row>
    <row r="814" spans="1:191" hidden="1">
      <c r="A814" s="52"/>
      <c r="B814" s="53"/>
      <c r="C814" s="56"/>
      <c r="D814" s="57"/>
      <c r="E814" s="16" t="s">
        <v>443</v>
      </c>
      <c r="F814" s="10">
        <v>4221</v>
      </c>
      <c r="G814" s="10"/>
      <c r="H814" s="10"/>
      <c r="I814" s="34">
        <v>341</v>
      </c>
      <c r="J814" s="34">
        <v>814</v>
      </c>
      <c r="K814" s="34">
        <v>1288</v>
      </c>
      <c r="L814" s="8">
        <v>1894</v>
      </c>
      <c r="M814" s="41">
        <f t="shared" si="148"/>
        <v>18</v>
      </c>
      <c r="N814" s="41">
        <f t="shared" si="149"/>
        <v>43</v>
      </c>
      <c r="O814" s="41">
        <f t="shared" si="150"/>
        <v>68</v>
      </c>
      <c r="P814" s="15"/>
      <c r="Q814" s="15"/>
      <c r="R814" s="167"/>
      <c r="S814" s="15"/>
      <c r="T814" s="15"/>
      <c r="U814" s="4">
        <f>SUM(L814-T814)</f>
        <v>1894</v>
      </c>
      <c r="V814" s="43"/>
    </row>
    <row r="815" spans="1:191" hidden="1">
      <c r="A815" s="52"/>
      <c r="B815" s="53"/>
      <c r="C815" s="56"/>
      <c r="D815" s="57"/>
      <c r="E815" s="16" t="s">
        <v>456</v>
      </c>
      <c r="F815" s="10">
        <v>4231</v>
      </c>
      <c r="G815" s="10"/>
      <c r="H815" s="10"/>
      <c r="I815" s="34">
        <v>18</v>
      </c>
      <c r="J815" s="34">
        <v>43</v>
      </c>
      <c r="K815" s="34">
        <v>68</v>
      </c>
      <c r="L815" s="8">
        <v>100</v>
      </c>
      <c r="M815" s="41">
        <f t="shared" si="148"/>
        <v>18</v>
      </c>
      <c r="N815" s="41">
        <f t="shared" si="149"/>
        <v>43</v>
      </c>
      <c r="O815" s="41">
        <f t="shared" si="150"/>
        <v>68</v>
      </c>
      <c r="P815" s="15"/>
      <c r="Q815" s="15"/>
      <c r="R815" s="167"/>
      <c r="S815" s="15"/>
      <c r="T815" s="15"/>
      <c r="U815" s="4"/>
      <c r="V815" s="43"/>
    </row>
    <row r="816" spans="1:191" hidden="1">
      <c r="A816" s="52"/>
      <c r="B816" s="53"/>
      <c r="C816" s="56"/>
      <c r="D816" s="57"/>
      <c r="E816" s="16" t="s">
        <v>457</v>
      </c>
      <c r="F816" s="10">
        <v>4232</v>
      </c>
      <c r="G816" s="10"/>
      <c r="H816" s="10"/>
      <c r="I816" s="34">
        <v>1962</v>
      </c>
      <c r="J816" s="34">
        <v>4687</v>
      </c>
      <c r="K816" s="34">
        <v>7411</v>
      </c>
      <c r="L816" s="8">
        <v>10899</v>
      </c>
      <c r="M816" s="41">
        <f t="shared" si="148"/>
        <v>18</v>
      </c>
      <c r="N816" s="41">
        <f t="shared" si="149"/>
        <v>43</v>
      </c>
      <c r="O816" s="41">
        <f t="shared" si="150"/>
        <v>68</v>
      </c>
      <c r="P816" s="15"/>
      <c r="Q816" s="15"/>
      <c r="R816" s="167"/>
      <c r="S816" s="15"/>
      <c r="T816" s="15"/>
      <c r="U816" s="4"/>
      <c r="V816" s="43"/>
    </row>
    <row r="817" spans="1:191" hidden="1">
      <c r="A817" s="52"/>
      <c r="B817" s="53"/>
      <c r="C817" s="56"/>
      <c r="D817" s="57"/>
      <c r="E817" s="9" t="s">
        <v>459</v>
      </c>
      <c r="F817" s="10" t="s">
        <v>266</v>
      </c>
      <c r="G817" s="10"/>
      <c r="H817" s="10"/>
      <c r="I817" s="34">
        <v>3</v>
      </c>
      <c r="J817" s="34">
        <v>6</v>
      </c>
      <c r="K817" s="34">
        <v>10</v>
      </c>
      <c r="L817" s="8">
        <v>15</v>
      </c>
      <c r="M817" s="41">
        <f t="shared" si="148"/>
        <v>20</v>
      </c>
      <c r="N817" s="41">
        <f t="shared" si="149"/>
        <v>40</v>
      </c>
      <c r="O817" s="41">
        <f t="shared" si="150"/>
        <v>66.7</v>
      </c>
      <c r="P817" s="15"/>
      <c r="Q817" s="15"/>
      <c r="R817" s="167"/>
      <c r="S817" s="15"/>
      <c r="T817" s="15"/>
      <c r="U817" s="4">
        <f>SUM(L817-T817)</f>
        <v>15</v>
      </c>
      <c r="V817" s="43"/>
    </row>
    <row r="818" spans="1:191" hidden="1">
      <c r="A818" s="52"/>
      <c r="B818" s="53"/>
      <c r="C818" s="56"/>
      <c r="D818" s="57"/>
      <c r="E818" s="16" t="s">
        <v>512</v>
      </c>
      <c r="F818" s="10">
        <v>4237</v>
      </c>
      <c r="G818" s="10"/>
      <c r="H818" s="10"/>
      <c r="I818" s="34">
        <v>126</v>
      </c>
      <c r="J818" s="34">
        <v>301</v>
      </c>
      <c r="K818" s="34">
        <v>476</v>
      </c>
      <c r="L818" s="8">
        <v>700</v>
      </c>
      <c r="M818" s="41">
        <f t="shared" si="148"/>
        <v>18</v>
      </c>
      <c r="N818" s="41">
        <f t="shared" si="149"/>
        <v>43</v>
      </c>
      <c r="O818" s="41">
        <f t="shared" si="150"/>
        <v>68</v>
      </c>
      <c r="P818" s="15"/>
      <c r="Q818" s="15"/>
      <c r="R818" s="167"/>
      <c r="S818" s="15"/>
      <c r="T818" s="15"/>
      <c r="U818" s="4">
        <f>SUM(L818-T818)</f>
        <v>700</v>
      </c>
      <c r="V818" s="43"/>
    </row>
    <row r="819" spans="1:191" hidden="1">
      <c r="A819" s="52"/>
      <c r="B819" s="53"/>
      <c r="C819" s="56"/>
      <c r="D819" s="57"/>
      <c r="E819" s="16" t="s">
        <v>514</v>
      </c>
      <c r="F819" s="10" t="s">
        <v>410</v>
      </c>
      <c r="G819" s="10"/>
      <c r="H819" s="10"/>
      <c r="I819" s="34">
        <v>8</v>
      </c>
      <c r="J819" s="34">
        <v>19</v>
      </c>
      <c r="K819" s="34">
        <v>29</v>
      </c>
      <c r="L819" s="8">
        <v>43.2</v>
      </c>
      <c r="M819" s="41">
        <f t="shared" si="148"/>
        <v>18.5</v>
      </c>
      <c r="N819" s="41">
        <f t="shared" si="149"/>
        <v>44</v>
      </c>
      <c r="O819" s="41">
        <f t="shared" si="150"/>
        <v>67.099999999999994</v>
      </c>
      <c r="P819" s="15"/>
      <c r="Q819" s="15"/>
      <c r="R819" s="167"/>
      <c r="S819" s="15"/>
      <c r="T819" s="15"/>
      <c r="U819" s="4"/>
      <c r="V819" s="43"/>
    </row>
    <row r="820" spans="1:191" hidden="1">
      <c r="A820" s="52"/>
      <c r="B820" s="53"/>
      <c r="C820" s="56"/>
      <c r="D820" s="57"/>
      <c r="E820" s="16" t="s">
        <v>515</v>
      </c>
      <c r="F820" s="10" t="s">
        <v>408</v>
      </c>
      <c r="G820" s="10"/>
      <c r="H820" s="10"/>
      <c r="I820" s="34">
        <v>90</v>
      </c>
      <c r="J820" s="34">
        <v>215</v>
      </c>
      <c r="K820" s="34">
        <v>340</v>
      </c>
      <c r="L820" s="8">
        <v>500</v>
      </c>
      <c r="M820" s="41">
        <f t="shared" si="148"/>
        <v>18</v>
      </c>
      <c r="N820" s="41">
        <f t="shared" si="149"/>
        <v>43</v>
      </c>
      <c r="O820" s="41">
        <f t="shared" si="150"/>
        <v>68</v>
      </c>
      <c r="P820" s="15"/>
      <c r="Q820" s="15"/>
      <c r="R820" s="167"/>
      <c r="S820" s="15"/>
      <c r="T820" s="15"/>
      <c r="U820" s="4"/>
      <c r="V820" s="43"/>
    </row>
    <row r="821" spans="1:191" ht="27" hidden="1">
      <c r="A821" s="52"/>
      <c r="B821" s="53"/>
      <c r="C821" s="56"/>
      <c r="D821" s="57"/>
      <c r="E821" s="16" t="s">
        <v>516</v>
      </c>
      <c r="F821" s="10">
        <v>4252</v>
      </c>
      <c r="G821" s="10"/>
      <c r="H821" s="10"/>
      <c r="I821" s="34">
        <v>126</v>
      </c>
      <c r="J821" s="34">
        <v>301</v>
      </c>
      <c r="K821" s="34">
        <v>476</v>
      </c>
      <c r="L821" s="8">
        <v>700</v>
      </c>
      <c r="M821" s="41">
        <f t="shared" si="148"/>
        <v>18</v>
      </c>
      <c r="N821" s="41">
        <f t="shared" si="149"/>
        <v>43</v>
      </c>
      <c r="O821" s="41">
        <f t="shared" si="150"/>
        <v>68</v>
      </c>
      <c r="P821" s="15"/>
      <c r="Q821" s="15"/>
      <c r="R821" s="167"/>
      <c r="S821" s="15"/>
      <c r="T821" s="15"/>
      <c r="U821" s="4">
        <f>SUM(L821-T821)</f>
        <v>700</v>
      </c>
      <c r="V821" s="43"/>
    </row>
    <row r="822" spans="1:191" hidden="1">
      <c r="A822" s="52"/>
      <c r="B822" s="53"/>
      <c r="C822" s="56"/>
      <c r="D822" s="57"/>
      <c r="E822" s="16" t="s">
        <v>517</v>
      </c>
      <c r="F822" s="10">
        <v>4261</v>
      </c>
      <c r="G822" s="10"/>
      <c r="H822" s="10"/>
      <c r="I822" s="34">
        <v>325</v>
      </c>
      <c r="J822" s="34">
        <v>777</v>
      </c>
      <c r="K822" s="34">
        <v>1229</v>
      </c>
      <c r="L822" s="8">
        <v>1807.5</v>
      </c>
      <c r="M822" s="41">
        <f t="shared" si="148"/>
        <v>18</v>
      </c>
      <c r="N822" s="41">
        <f t="shared" si="149"/>
        <v>43</v>
      </c>
      <c r="O822" s="41">
        <f t="shared" si="150"/>
        <v>68</v>
      </c>
      <c r="P822" s="15"/>
      <c r="Q822" s="15"/>
      <c r="R822" s="167"/>
      <c r="S822" s="15"/>
      <c r="T822" s="15"/>
      <c r="U822" s="4">
        <f>SUM(L822-T822)</f>
        <v>1807.5</v>
      </c>
      <c r="V822" s="43"/>
    </row>
    <row r="823" spans="1:191" hidden="1">
      <c r="A823" s="52"/>
      <c r="B823" s="53"/>
      <c r="C823" s="56"/>
      <c r="D823" s="57"/>
      <c r="E823" s="16" t="s">
        <v>519</v>
      </c>
      <c r="F823" s="10">
        <v>4264</v>
      </c>
      <c r="G823" s="10"/>
      <c r="H823" s="10"/>
      <c r="I823" s="34">
        <v>252</v>
      </c>
      <c r="J823" s="34">
        <v>602</v>
      </c>
      <c r="K823" s="34">
        <v>952</v>
      </c>
      <c r="L823" s="8">
        <v>1400</v>
      </c>
      <c r="M823" s="41">
        <f t="shared" si="148"/>
        <v>18</v>
      </c>
      <c r="N823" s="41">
        <f t="shared" si="149"/>
        <v>43</v>
      </c>
      <c r="O823" s="41">
        <f t="shared" si="150"/>
        <v>68</v>
      </c>
      <c r="P823" s="15"/>
      <c r="Q823" s="15"/>
      <c r="R823" s="167"/>
      <c r="S823" s="15"/>
      <c r="T823" s="15"/>
      <c r="U823" s="4">
        <f>SUM(L823-T823)</f>
        <v>1400</v>
      </c>
      <c r="V823" s="43"/>
    </row>
    <row r="824" spans="1:191" hidden="1">
      <c r="A824" s="52"/>
      <c r="B824" s="53"/>
      <c r="C824" s="56"/>
      <c r="D824" s="57"/>
      <c r="E824" s="9" t="s">
        <v>521</v>
      </c>
      <c r="F824" s="10">
        <v>4267</v>
      </c>
      <c r="G824" s="10"/>
      <c r="H824" s="10"/>
      <c r="I824" s="34">
        <v>56</v>
      </c>
      <c r="J824" s="34">
        <v>133</v>
      </c>
      <c r="K824" s="34">
        <v>211</v>
      </c>
      <c r="L824" s="8">
        <v>310</v>
      </c>
      <c r="M824" s="41">
        <f t="shared" si="148"/>
        <v>18.100000000000001</v>
      </c>
      <c r="N824" s="41">
        <f t="shared" si="149"/>
        <v>42.9</v>
      </c>
      <c r="O824" s="41">
        <f t="shared" si="150"/>
        <v>68.099999999999994</v>
      </c>
      <c r="P824" s="15"/>
      <c r="Q824" s="15"/>
      <c r="R824" s="167"/>
      <c r="S824" s="15"/>
      <c r="T824" s="15"/>
      <c r="U824" s="4">
        <f>SUM(L824-T824)</f>
        <v>310</v>
      </c>
      <c r="V824" s="43"/>
    </row>
    <row r="825" spans="1:191" hidden="1">
      <c r="A825" s="52"/>
      <c r="B825" s="53"/>
      <c r="C825" s="56"/>
      <c r="D825" s="57"/>
      <c r="E825" s="9" t="s">
        <v>522</v>
      </c>
      <c r="F825" s="10" t="s">
        <v>409</v>
      </c>
      <c r="G825" s="10"/>
      <c r="H825" s="10"/>
      <c r="I825" s="34">
        <v>162</v>
      </c>
      <c r="J825" s="34">
        <v>387</v>
      </c>
      <c r="K825" s="34">
        <v>612</v>
      </c>
      <c r="L825" s="8">
        <v>900</v>
      </c>
      <c r="M825" s="41">
        <f t="shared" si="148"/>
        <v>18</v>
      </c>
      <c r="N825" s="41">
        <f t="shared" si="149"/>
        <v>43</v>
      </c>
      <c r="O825" s="41">
        <f t="shared" si="150"/>
        <v>68</v>
      </c>
      <c r="P825" s="15"/>
      <c r="Q825" s="15"/>
      <c r="R825" s="167"/>
      <c r="S825" s="15"/>
      <c r="T825" s="15"/>
      <c r="U825" s="4"/>
      <c r="V825" s="43"/>
    </row>
    <row r="826" spans="1:191" hidden="1">
      <c r="A826" s="52"/>
      <c r="B826" s="53"/>
      <c r="C826" s="56"/>
      <c r="D826" s="57"/>
      <c r="E826" s="9" t="s">
        <v>553</v>
      </c>
      <c r="F826" s="10">
        <v>4823</v>
      </c>
      <c r="G826" s="10"/>
      <c r="H826" s="10"/>
      <c r="I826" s="34"/>
      <c r="J826" s="34">
        <v>20</v>
      </c>
      <c r="K826" s="34">
        <v>50</v>
      </c>
      <c r="L826" s="8">
        <v>100</v>
      </c>
      <c r="M826" s="41">
        <f t="shared" si="148"/>
        <v>0</v>
      </c>
      <c r="N826" s="41">
        <f t="shared" si="149"/>
        <v>20</v>
      </c>
      <c r="O826" s="41">
        <f t="shared" si="150"/>
        <v>50</v>
      </c>
      <c r="P826" s="15"/>
      <c r="Q826" s="15"/>
      <c r="R826" s="167"/>
      <c r="S826" s="15"/>
      <c r="T826" s="15"/>
      <c r="U826" s="4"/>
      <c r="V826" s="43"/>
    </row>
    <row r="827" spans="1:191" hidden="1">
      <c r="A827" s="52"/>
      <c r="B827" s="53"/>
      <c r="C827" s="56"/>
      <c r="D827" s="57"/>
      <c r="E827" s="16" t="s">
        <v>448</v>
      </c>
      <c r="F827" s="10" t="s">
        <v>465</v>
      </c>
      <c r="G827" s="10"/>
      <c r="H827" s="10"/>
      <c r="I827" s="34">
        <v>18</v>
      </c>
      <c r="J827" s="34">
        <v>43</v>
      </c>
      <c r="K827" s="34">
        <v>68</v>
      </c>
      <c r="L827" s="8">
        <v>100</v>
      </c>
      <c r="M827" s="41">
        <f t="shared" si="148"/>
        <v>18</v>
      </c>
      <c r="N827" s="41">
        <f t="shared" si="149"/>
        <v>43</v>
      </c>
      <c r="O827" s="41">
        <f t="shared" si="150"/>
        <v>68</v>
      </c>
      <c r="P827" s="15"/>
      <c r="Q827" s="15"/>
      <c r="R827" s="167"/>
      <c r="S827" s="15"/>
      <c r="T827" s="15"/>
      <c r="U827" s="4"/>
      <c r="V827" s="43"/>
    </row>
    <row r="828" spans="1:191" hidden="1">
      <c r="A828" s="52"/>
      <c r="B828" s="53"/>
      <c r="C828" s="56"/>
      <c r="D828" s="57"/>
      <c r="E828" s="9" t="s">
        <v>560</v>
      </c>
      <c r="F828" s="10">
        <v>5122</v>
      </c>
      <c r="G828" s="10"/>
      <c r="H828" s="10"/>
      <c r="I828" s="34"/>
      <c r="J828" s="34"/>
      <c r="K828" s="34">
        <v>680</v>
      </c>
      <c r="L828" s="8">
        <v>1000</v>
      </c>
      <c r="M828" s="41">
        <f t="shared" si="148"/>
        <v>0</v>
      </c>
      <c r="N828" s="41">
        <f t="shared" si="149"/>
        <v>0</v>
      </c>
      <c r="O828" s="41">
        <f t="shared" si="150"/>
        <v>68</v>
      </c>
      <c r="P828" s="15"/>
      <c r="Q828" s="15"/>
      <c r="R828" s="167"/>
      <c r="S828" s="15"/>
      <c r="T828" s="15"/>
      <c r="U828" s="4">
        <f>SUM(L828-T828)</f>
        <v>1000</v>
      </c>
    </row>
    <row r="829" spans="1:191" hidden="1">
      <c r="A829" s="52"/>
      <c r="B829" s="53"/>
      <c r="C829" s="56"/>
      <c r="D829" s="57"/>
      <c r="E829" s="9" t="s">
        <v>626</v>
      </c>
      <c r="F829" s="10" t="s">
        <v>54</v>
      </c>
      <c r="G829" s="10"/>
      <c r="H829" s="10"/>
      <c r="I829" s="34"/>
      <c r="J829" s="34"/>
      <c r="K829" s="34"/>
      <c r="L829" s="8"/>
      <c r="M829" s="41" t="e">
        <f t="shared" si="148"/>
        <v>#DIV/0!</v>
      </c>
      <c r="N829" s="41" t="e">
        <f t="shared" si="149"/>
        <v>#DIV/0!</v>
      </c>
      <c r="O829" s="41" t="e">
        <f t="shared" si="150"/>
        <v>#DIV/0!</v>
      </c>
      <c r="P829" s="15"/>
      <c r="Q829" s="15"/>
      <c r="R829" s="167"/>
      <c r="S829" s="15"/>
      <c r="T829" s="15"/>
      <c r="U829" s="4"/>
    </row>
    <row r="830" spans="1:191" ht="22.5" customHeight="1">
      <c r="A830" s="195"/>
      <c r="B830" s="196"/>
      <c r="C830" s="200"/>
      <c r="D830" s="201"/>
      <c r="E830" s="80" t="s">
        <v>638</v>
      </c>
      <c r="F830" s="123" t="s">
        <v>398</v>
      </c>
      <c r="G830" s="123"/>
      <c r="H830" s="10" t="s">
        <v>394</v>
      </c>
      <c r="I830" s="206">
        <f>SUM(I831:I846)</f>
        <v>21323.500000000004</v>
      </c>
      <c r="J830" s="206">
        <f>SUM(J831:J846)</f>
        <v>48857.80000000001</v>
      </c>
      <c r="K830" s="206">
        <f>SUM(K831:K846)</f>
        <v>79923.799999999988</v>
      </c>
      <c r="L830" s="207">
        <f>SUM(L831:L846)</f>
        <v>116373.2</v>
      </c>
      <c r="M830" s="59">
        <f>ROUND(I830/L830*100,1)</f>
        <v>18.3</v>
      </c>
      <c r="N830" s="59">
        <f>ROUND(J830/L830*100,1)</f>
        <v>42</v>
      </c>
      <c r="O830" s="59">
        <f>ROUND(K830/L830*100,1)</f>
        <v>68.7</v>
      </c>
      <c r="P830" s="15"/>
      <c r="Q830" s="15"/>
      <c r="R830" s="167"/>
      <c r="S830" s="15"/>
      <c r="T830" s="15"/>
      <c r="U830" s="4">
        <f>SUM(L830-T830)</f>
        <v>116373.2</v>
      </c>
      <c r="W830" s="43" t="s">
        <v>394</v>
      </c>
      <c r="Z830" s="43">
        <v>1</v>
      </c>
      <c r="AA830" s="209"/>
      <c r="AB830" s="209"/>
      <c r="AC830" s="209"/>
      <c r="AD830" s="209"/>
      <c r="AE830" s="209"/>
      <c r="AF830" s="209"/>
      <c r="AG830" s="209"/>
      <c r="AH830" s="209"/>
      <c r="AI830" s="209"/>
      <c r="AJ830" s="209"/>
      <c r="AK830" s="209"/>
      <c r="AL830" s="209"/>
      <c r="AM830" s="209"/>
      <c r="AN830" s="209"/>
      <c r="AO830" s="209"/>
      <c r="AP830" s="209"/>
      <c r="AQ830" s="209"/>
      <c r="AR830" s="209"/>
      <c r="AS830" s="209"/>
      <c r="AT830" s="209"/>
      <c r="AU830" s="209"/>
      <c r="AV830" s="209"/>
      <c r="AW830" s="209"/>
      <c r="AX830" s="209"/>
      <c r="AY830" s="209"/>
      <c r="AZ830" s="209"/>
      <c r="BA830" s="209"/>
      <c r="BB830" s="209"/>
      <c r="BC830" s="209"/>
      <c r="BD830" s="209"/>
      <c r="BE830" s="209"/>
      <c r="BF830" s="209"/>
      <c r="BG830" s="209"/>
      <c r="BH830" s="209"/>
      <c r="BI830" s="209"/>
      <c r="BJ830" s="209"/>
      <c r="BK830" s="209"/>
      <c r="BL830" s="209"/>
      <c r="BM830" s="209"/>
      <c r="BN830" s="209"/>
      <c r="BO830" s="209"/>
      <c r="BP830" s="209"/>
      <c r="BQ830" s="209"/>
      <c r="BR830" s="209"/>
      <c r="BS830" s="209"/>
      <c r="BT830" s="209"/>
      <c r="BU830" s="209"/>
      <c r="BV830" s="209"/>
      <c r="BW830" s="209"/>
      <c r="BX830" s="209"/>
      <c r="BY830" s="209"/>
      <c r="BZ830" s="209"/>
      <c r="CA830" s="209"/>
      <c r="CB830" s="209"/>
      <c r="CC830" s="209"/>
      <c r="CD830" s="209"/>
      <c r="CE830" s="209"/>
      <c r="CF830" s="209"/>
      <c r="CG830" s="209"/>
      <c r="CH830" s="209"/>
      <c r="CI830" s="209"/>
      <c r="CJ830" s="209"/>
      <c r="CK830" s="209"/>
      <c r="CL830" s="209"/>
      <c r="CM830" s="209"/>
      <c r="CN830" s="209"/>
      <c r="CO830" s="209"/>
      <c r="CP830" s="209"/>
      <c r="CQ830" s="209"/>
      <c r="CR830" s="209"/>
      <c r="CS830" s="209"/>
      <c r="CT830" s="209"/>
      <c r="CU830" s="209"/>
      <c r="CV830" s="209"/>
      <c r="CW830" s="209"/>
      <c r="CX830" s="209"/>
      <c r="CY830" s="209"/>
      <c r="CZ830" s="209"/>
      <c r="DA830" s="209"/>
      <c r="DB830" s="209"/>
      <c r="DC830" s="209"/>
      <c r="DD830" s="209"/>
      <c r="DE830" s="209"/>
      <c r="DF830" s="209"/>
      <c r="DG830" s="209"/>
      <c r="DH830" s="209"/>
      <c r="DI830" s="209"/>
      <c r="DJ830" s="209"/>
      <c r="DK830" s="209"/>
      <c r="DL830" s="209"/>
      <c r="DM830" s="209"/>
      <c r="DN830" s="209"/>
      <c r="DO830" s="209"/>
      <c r="DP830" s="209"/>
      <c r="DQ830" s="209"/>
      <c r="DR830" s="209"/>
      <c r="DS830" s="209"/>
      <c r="DT830" s="209"/>
      <c r="DU830" s="209"/>
      <c r="DV830" s="209"/>
      <c r="DW830" s="209"/>
      <c r="DX830" s="209"/>
      <c r="DY830" s="209"/>
      <c r="DZ830" s="209"/>
      <c r="EA830" s="209"/>
      <c r="EB830" s="209"/>
      <c r="EC830" s="209"/>
      <c r="ED830" s="209"/>
      <c r="EE830" s="209"/>
      <c r="EF830" s="209"/>
      <c r="EG830" s="209"/>
      <c r="EH830" s="209"/>
      <c r="EI830" s="209"/>
      <c r="EJ830" s="209"/>
      <c r="EK830" s="209"/>
      <c r="EL830" s="209"/>
      <c r="EM830" s="209"/>
      <c r="EN830" s="209"/>
      <c r="EO830" s="209"/>
      <c r="EP830" s="209"/>
      <c r="EQ830" s="209"/>
      <c r="ER830" s="209"/>
      <c r="ES830" s="209"/>
      <c r="ET830" s="209"/>
      <c r="EU830" s="209"/>
      <c r="EV830" s="209"/>
      <c r="EW830" s="209"/>
      <c r="EX830" s="209"/>
      <c r="EY830" s="209"/>
      <c r="EZ830" s="209"/>
      <c r="FA830" s="209"/>
      <c r="FB830" s="209"/>
      <c r="FC830" s="209"/>
      <c r="FD830" s="209"/>
      <c r="FE830" s="209"/>
      <c r="FF830" s="209"/>
      <c r="FG830" s="209"/>
      <c r="FH830" s="209"/>
      <c r="FI830" s="209"/>
      <c r="FJ830" s="209"/>
      <c r="FK830" s="209"/>
      <c r="FL830" s="209"/>
      <c r="FM830" s="209"/>
      <c r="FN830" s="209"/>
      <c r="FO830" s="209"/>
      <c r="FP830" s="209"/>
      <c r="FQ830" s="209"/>
      <c r="FR830" s="209"/>
      <c r="FS830" s="209"/>
      <c r="FT830" s="209"/>
      <c r="FU830" s="209"/>
      <c r="FV830" s="209"/>
      <c r="FW830" s="209"/>
      <c r="FX830" s="209"/>
      <c r="FY830" s="209"/>
      <c r="FZ830" s="209"/>
      <c r="GA830" s="209"/>
      <c r="GB830" s="209"/>
      <c r="GC830" s="209"/>
      <c r="GD830" s="209"/>
      <c r="GE830" s="209"/>
      <c r="GF830" s="209"/>
      <c r="GG830" s="209"/>
      <c r="GH830" s="209"/>
      <c r="GI830" s="209"/>
    </row>
    <row r="831" spans="1:191" hidden="1">
      <c r="A831" s="52"/>
      <c r="B831" s="53"/>
      <c r="C831" s="56"/>
      <c r="D831" s="57"/>
      <c r="E831" s="16" t="s">
        <v>431</v>
      </c>
      <c r="F831" s="10">
        <v>4111</v>
      </c>
      <c r="G831" s="10"/>
      <c r="H831" s="10"/>
      <c r="I831" s="34">
        <v>16803.7</v>
      </c>
      <c r="J831" s="34">
        <v>40142.300000000003</v>
      </c>
      <c r="K831" s="34">
        <v>63480.9</v>
      </c>
      <c r="L831" s="34">
        <v>93354.2</v>
      </c>
      <c r="M831" s="41">
        <f>ROUND(I831/L831*100,1)</f>
        <v>18</v>
      </c>
      <c r="N831" s="41">
        <f>ROUND(J831/L831*100,1)</f>
        <v>43</v>
      </c>
      <c r="O831" s="41">
        <f>ROUND(K831/L831*100,1)</f>
        <v>68</v>
      </c>
      <c r="P831" s="15"/>
      <c r="Q831" s="15"/>
      <c r="R831" s="167"/>
      <c r="S831" s="15"/>
      <c r="T831" s="15"/>
      <c r="U831" s="4">
        <f>SUM(L831-T831)</f>
        <v>93354.2</v>
      </c>
    </row>
    <row r="832" spans="1:191" ht="27" hidden="1">
      <c r="A832" s="52"/>
      <c r="B832" s="53"/>
      <c r="C832" s="56"/>
      <c r="D832" s="57"/>
      <c r="E832" s="16" t="s">
        <v>432</v>
      </c>
      <c r="F832" s="10">
        <v>4112</v>
      </c>
      <c r="G832" s="10"/>
      <c r="H832" s="10"/>
      <c r="I832" s="34">
        <v>300</v>
      </c>
      <c r="J832" s="34">
        <v>2000</v>
      </c>
      <c r="K832" s="34">
        <v>4000</v>
      </c>
      <c r="L832" s="34">
        <v>7461.2</v>
      </c>
      <c r="M832" s="41">
        <f>ROUND(I832/L832*100,1)</f>
        <v>4</v>
      </c>
      <c r="N832" s="41">
        <f>ROUND(J832/L832*100,1)</f>
        <v>26.8</v>
      </c>
      <c r="O832" s="41">
        <f>ROUND(K832/L832*100,1)</f>
        <v>53.6</v>
      </c>
      <c r="P832" s="15"/>
      <c r="Q832" s="15"/>
      <c r="R832" s="167"/>
      <c r="S832" s="15"/>
      <c r="T832" s="15"/>
      <c r="U832" s="4">
        <f>SUM(L832-T832)</f>
        <v>7461.2</v>
      </c>
    </row>
    <row r="833" spans="1:191" ht="27" hidden="1">
      <c r="A833" s="52"/>
      <c r="B833" s="53"/>
      <c r="C833" s="56"/>
      <c r="D833" s="57"/>
      <c r="E833" s="16" t="s">
        <v>433</v>
      </c>
      <c r="F833" s="10">
        <v>4113</v>
      </c>
      <c r="G833" s="10"/>
      <c r="H833" s="10"/>
      <c r="I833" s="34">
        <v>2775.4</v>
      </c>
      <c r="J833" s="34">
        <v>2775.4</v>
      </c>
      <c r="K833" s="34">
        <v>5550.8</v>
      </c>
      <c r="L833" s="34">
        <v>5550.8</v>
      </c>
      <c r="M833" s="41">
        <f t="shared" ref="M833:M846" si="151">ROUND(I833/L833*100,1)</f>
        <v>50</v>
      </c>
      <c r="N833" s="41">
        <f t="shared" ref="N833:N846" si="152">ROUND(J833/L833*100,1)</f>
        <v>50</v>
      </c>
      <c r="O833" s="41">
        <f t="shared" ref="O833:O846" si="153">ROUND(K833/L833*100,1)</f>
        <v>100</v>
      </c>
      <c r="P833" s="15"/>
      <c r="Q833" s="15"/>
      <c r="R833" s="167"/>
      <c r="S833" s="15"/>
      <c r="T833" s="15"/>
      <c r="U833" s="4"/>
    </row>
    <row r="834" spans="1:191" hidden="1">
      <c r="A834" s="52"/>
      <c r="B834" s="53"/>
      <c r="C834" s="56"/>
      <c r="D834" s="57"/>
      <c r="E834" s="16" t="s">
        <v>437</v>
      </c>
      <c r="F834" s="10" t="s">
        <v>469</v>
      </c>
      <c r="G834" s="10"/>
      <c r="H834" s="10"/>
      <c r="I834" s="34">
        <v>300</v>
      </c>
      <c r="J834" s="34">
        <v>650</v>
      </c>
      <c r="K834" s="34">
        <v>1419.3</v>
      </c>
      <c r="L834" s="34">
        <v>2087.1999999999998</v>
      </c>
      <c r="M834" s="41">
        <f t="shared" si="151"/>
        <v>14.4</v>
      </c>
      <c r="N834" s="41">
        <f t="shared" si="152"/>
        <v>31.1</v>
      </c>
      <c r="O834" s="41">
        <f t="shared" si="153"/>
        <v>68</v>
      </c>
      <c r="P834" s="15"/>
      <c r="Q834" s="15"/>
      <c r="R834" s="167"/>
      <c r="S834" s="15"/>
      <c r="T834" s="15"/>
      <c r="U834" s="4"/>
    </row>
    <row r="835" spans="1:191" hidden="1">
      <c r="A835" s="52"/>
      <c r="B835" s="53"/>
      <c r="C835" s="56"/>
      <c r="D835" s="57"/>
      <c r="E835" s="9" t="s">
        <v>439</v>
      </c>
      <c r="F835" s="10">
        <v>4214</v>
      </c>
      <c r="G835" s="10"/>
      <c r="H835" s="10"/>
      <c r="I835" s="34">
        <v>180</v>
      </c>
      <c r="J835" s="34">
        <v>510.3</v>
      </c>
      <c r="K835" s="34">
        <v>807</v>
      </c>
      <c r="L835" s="34">
        <v>1186.8</v>
      </c>
      <c r="M835" s="41">
        <f t="shared" si="151"/>
        <v>15.2</v>
      </c>
      <c r="N835" s="41">
        <f t="shared" si="152"/>
        <v>43</v>
      </c>
      <c r="O835" s="41">
        <f t="shared" si="153"/>
        <v>68</v>
      </c>
      <c r="P835" s="15"/>
      <c r="Q835" s="15"/>
      <c r="R835" s="167"/>
      <c r="S835" s="15"/>
      <c r="T835" s="15"/>
      <c r="U835" s="4">
        <f>SUM(L835-T835)</f>
        <v>1186.8</v>
      </c>
      <c r="V835" s="43"/>
    </row>
    <row r="836" spans="1:191" hidden="1">
      <c r="A836" s="52"/>
      <c r="B836" s="53"/>
      <c r="C836" s="56"/>
      <c r="D836" s="57"/>
      <c r="E836" s="9" t="s">
        <v>440</v>
      </c>
      <c r="F836" s="10" t="s">
        <v>415</v>
      </c>
      <c r="G836" s="10"/>
      <c r="H836" s="10"/>
      <c r="I836" s="34">
        <v>18</v>
      </c>
      <c r="J836" s="34">
        <v>43</v>
      </c>
      <c r="K836" s="34">
        <v>68</v>
      </c>
      <c r="L836" s="34">
        <v>100</v>
      </c>
      <c r="M836" s="41">
        <f t="shared" si="151"/>
        <v>18</v>
      </c>
      <c r="N836" s="41">
        <f t="shared" si="152"/>
        <v>43</v>
      </c>
      <c r="O836" s="41">
        <f t="shared" si="153"/>
        <v>68</v>
      </c>
      <c r="P836" s="15"/>
      <c r="Q836" s="15"/>
      <c r="R836" s="167"/>
      <c r="S836" s="15"/>
      <c r="T836" s="15"/>
      <c r="U836" s="4"/>
      <c r="V836" s="43"/>
    </row>
    <row r="837" spans="1:191" hidden="1">
      <c r="A837" s="52"/>
      <c r="B837" s="53"/>
      <c r="C837" s="56"/>
      <c r="D837" s="57"/>
      <c r="E837" s="16" t="s">
        <v>443</v>
      </c>
      <c r="F837" s="10">
        <v>4221</v>
      </c>
      <c r="G837" s="10"/>
      <c r="H837" s="10"/>
      <c r="I837" s="34">
        <v>100</v>
      </c>
      <c r="J837" s="34">
        <v>270.89999999999998</v>
      </c>
      <c r="K837" s="34">
        <v>428.40000000000003</v>
      </c>
      <c r="L837" s="34">
        <v>630</v>
      </c>
      <c r="M837" s="41">
        <f t="shared" si="151"/>
        <v>15.9</v>
      </c>
      <c r="N837" s="41">
        <f t="shared" si="152"/>
        <v>43</v>
      </c>
      <c r="O837" s="41">
        <f t="shared" si="153"/>
        <v>68</v>
      </c>
      <c r="P837" s="15"/>
      <c r="Q837" s="15"/>
      <c r="R837" s="167"/>
      <c r="S837" s="15"/>
      <c r="T837" s="15"/>
      <c r="U837" s="4">
        <f>SUM(L837-T837)</f>
        <v>630</v>
      </c>
      <c r="V837" s="43"/>
    </row>
    <row r="838" spans="1:191" hidden="1">
      <c r="A838" s="52"/>
      <c r="B838" s="53"/>
      <c r="C838" s="56"/>
      <c r="D838" s="57"/>
      <c r="E838" s="16" t="s">
        <v>456</v>
      </c>
      <c r="F838" s="10">
        <v>4231</v>
      </c>
      <c r="G838" s="10"/>
      <c r="H838" s="10"/>
      <c r="I838" s="34">
        <v>9</v>
      </c>
      <c r="J838" s="34">
        <v>21.5</v>
      </c>
      <c r="K838" s="34">
        <v>34</v>
      </c>
      <c r="L838" s="34">
        <v>50</v>
      </c>
      <c r="M838" s="41">
        <f t="shared" si="151"/>
        <v>18</v>
      </c>
      <c r="N838" s="41">
        <f t="shared" si="152"/>
        <v>43</v>
      </c>
      <c r="O838" s="41">
        <f t="shared" si="153"/>
        <v>68</v>
      </c>
      <c r="P838" s="15"/>
      <c r="Q838" s="15"/>
      <c r="R838" s="167"/>
      <c r="S838" s="15"/>
      <c r="T838" s="15"/>
      <c r="U838" s="4"/>
      <c r="V838" s="43"/>
    </row>
    <row r="839" spans="1:191" hidden="1">
      <c r="A839" s="52"/>
      <c r="B839" s="53"/>
      <c r="C839" s="56"/>
      <c r="D839" s="57"/>
      <c r="E839" s="16" t="s">
        <v>457</v>
      </c>
      <c r="F839" s="10">
        <v>4232</v>
      </c>
      <c r="G839" s="10"/>
      <c r="H839" s="10"/>
      <c r="I839" s="34">
        <v>85</v>
      </c>
      <c r="J839" s="34">
        <v>147</v>
      </c>
      <c r="K839" s="34">
        <v>273</v>
      </c>
      <c r="L839" s="34">
        <v>273</v>
      </c>
      <c r="M839" s="41">
        <f t="shared" si="151"/>
        <v>31.1</v>
      </c>
      <c r="N839" s="41">
        <f t="shared" si="152"/>
        <v>53.8</v>
      </c>
      <c r="O839" s="41">
        <f t="shared" si="153"/>
        <v>100</v>
      </c>
      <c r="P839" s="15"/>
      <c r="Q839" s="15"/>
      <c r="R839" s="167"/>
      <c r="S839" s="15"/>
      <c r="T839" s="15"/>
      <c r="U839" s="4"/>
      <c r="V839" s="43"/>
    </row>
    <row r="840" spans="1:191" hidden="1">
      <c r="A840" s="52"/>
      <c r="B840" s="53"/>
      <c r="C840" s="56"/>
      <c r="D840" s="57"/>
      <c r="E840" s="16" t="s">
        <v>512</v>
      </c>
      <c r="F840" s="10">
        <v>4237</v>
      </c>
      <c r="G840" s="10"/>
      <c r="H840" s="10"/>
      <c r="I840" s="34">
        <v>126</v>
      </c>
      <c r="J840" s="34">
        <v>301</v>
      </c>
      <c r="K840" s="34">
        <v>476.00000000000006</v>
      </c>
      <c r="L840" s="34">
        <v>700</v>
      </c>
      <c r="M840" s="41">
        <f t="shared" si="151"/>
        <v>18</v>
      </c>
      <c r="N840" s="41">
        <f t="shared" si="152"/>
        <v>43</v>
      </c>
      <c r="O840" s="41">
        <f t="shared" si="153"/>
        <v>68</v>
      </c>
      <c r="P840" s="15"/>
      <c r="Q840" s="15"/>
      <c r="R840" s="167"/>
      <c r="S840" s="15"/>
      <c r="T840" s="15"/>
      <c r="U840" s="4">
        <f>SUM(L840-T840)</f>
        <v>700</v>
      </c>
      <c r="V840" s="43"/>
    </row>
    <row r="841" spans="1:191" ht="27" hidden="1">
      <c r="A841" s="52"/>
      <c r="B841" s="53"/>
      <c r="C841" s="56"/>
      <c r="D841" s="57"/>
      <c r="E841" s="16" t="s">
        <v>516</v>
      </c>
      <c r="F841" s="10">
        <v>4252</v>
      </c>
      <c r="G841" s="10"/>
      <c r="H841" s="10"/>
      <c r="I841" s="34">
        <v>108</v>
      </c>
      <c r="J841" s="34">
        <v>258</v>
      </c>
      <c r="K841" s="34">
        <v>408.00000000000006</v>
      </c>
      <c r="L841" s="34">
        <v>600</v>
      </c>
      <c r="M841" s="41">
        <f t="shared" si="151"/>
        <v>18</v>
      </c>
      <c r="N841" s="41">
        <f t="shared" si="152"/>
        <v>43</v>
      </c>
      <c r="O841" s="41">
        <f t="shared" si="153"/>
        <v>68</v>
      </c>
      <c r="P841" s="15"/>
      <c r="Q841" s="15"/>
      <c r="R841" s="167"/>
      <c r="S841" s="15"/>
      <c r="T841" s="15"/>
      <c r="U841" s="4">
        <f>SUM(L841-T841)</f>
        <v>600</v>
      </c>
      <c r="V841" s="43"/>
    </row>
    <row r="842" spans="1:191" hidden="1">
      <c r="A842" s="52"/>
      <c r="B842" s="53"/>
      <c r="C842" s="56"/>
      <c r="D842" s="57"/>
      <c r="E842" s="16" t="s">
        <v>517</v>
      </c>
      <c r="F842" s="10">
        <v>4261</v>
      </c>
      <c r="G842" s="10"/>
      <c r="H842" s="10"/>
      <c r="I842" s="34">
        <v>176.4</v>
      </c>
      <c r="J842" s="34">
        <v>421.4</v>
      </c>
      <c r="K842" s="34">
        <v>666.40000000000009</v>
      </c>
      <c r="L842" s="34">
        <v>980</v>
      </c>
      <c r="M842" s="41">
        <f t="shared" si="151"/>
        <v>18</v>
      </c>
      <c r="N842" s="41">
        <f t="shared" si="152"/>
        <v>43</v>
      </c>
      <c r="O842" s="41">
        <f t="shared" si="153"/>
        <v>68</v>
      </c>
      <c r="P842" s="15"/>
      <c r="Q842" s="15"/>
      <c r="R842" s="167"/>
      <c r="S842" s="15"/>
      <c r="T842" s="15"/>
      <c r="U842" s="4">
        <f>SUM(L842-T842)</f>
        <v>980</v>
      </c>
      <c r="V842" s="43"/>
    </row>
    <row r="843" spans="1:191" hidden="1">
      <c r="A843" s="52"/>
      <c r="B843" s="53"/>
      <c r="C843" s="56"/>
      <c r="D843" s="57"/>
      <c r="E843" s="16" t="s">
        <v>519</v>
      </c>
      <c r="F843" s="10">
        <v>4264</v>
      </c>
      <c r="G843" s="10"/>
      <c r="H843" s="10"/>
      <c r="I843" s="34">
        <v>270</v>
      </c>
      <c r="J843" s="34">
        <v>645</v>
      </c>
      <c r="K843" s="34">
        <v>1020.0000000000001</v>
      </c>
      <c r="L843" s="34">
        <v>1500</v>
      </c>
      <c r="M843" s="41">
        <f t="shared" si="151"/>
        <v>18</v>
      </c>
      <c r="N843" s="41">
        <f t="shared" si="152"/>
        <v>43</v>
      </c>
      <c r="O843" s="41">
        <f t="shared" si="153"/>
        <v>68</v>
      </c>
      <c r="P843" s="15"/>
      <c r="Q843" s="15"/>
      <c r="R843" s="167"/>
      <c r="S843" s="15"/>
      <c r="T843" s="15"/>
      <c r="U843" s="4">
        <f>SUM(L843-T843)</f>
        <v>1500</v>
      </c>
      <c r="V843" s="43"/>
    </row>
    <row r="844" spans="1:191" hidden="1">
      <c r="A844" s="52"/>
      <c r="B844" s="53"/>
      <c r="C844" s="56"/>
      <c r="D844" s="57"/>
      <c r="E844" s="9" t="s">
        <v>521</v>
      </c>
      <c r="F844" s="10">
        <v>4267</v>
      </c>
      <c r="G844" s="10"/>
      <c r="H844" s="10"/>
      <c r="I844" s="34">
        <v>54</v>
      </c>
      <c r="J844" s="34">
        <v>129</v>
      </c>
      <c r="K844" s="34">
        <v>204.00000000000003</v>
      </c>
      <c r="L844" s="34">
        <v>300</v>
      </c>
      <c r="M844" s="41">
        <f t="shared" si="151"/>
        <v>18</v>
      </c>
      <c r="N844" s="41">
        <f t="shared" si="152"/>
        <v>43</v>
      </c>
      <c r="O844" s="41">
        <f t="shared" si="153"/>
        <v>68</v>
      </c>
      <c r="P844" s="15"/>
      <c r="Q844" s="15"/>
      <c r="R844" s="167"/>
      <c r="S844" s="15"/>
      <c r="T844" s="15"/>
      <c r="U844" s="4">
        <f>SUM(L844-T844)</f>
        <v>300</v>
      </c>
      <c r="V844" s="43"/>
    </row>
    <row r="845" spans="1:191" hidden="1">
      <c r="A845" s="52"/>
      <c r="B845" s="53"/>
      <c r="C845" s="56"/>
      <c r="D845" s="57"/>
      <c r="E845" s="9" t="s">
        <v>553</v>
      </c>
      <c r="F845" s="10">
        <v>4823</v>
      </c>
      <c r="G845" s="10"/>
      <c r="H845" s="10"/>
      <c r="I845" s="34">
        <v>18</v>
      </c>
      <c r="J845" s="34">
        <v>43</v>
      </c>
      <c r="K845" s="34">
        <v>68</v>
      </c>
      <c r="L845" s="34">
        <v>100</v>
      </c>
      <c r="M845" s="41">
        <f t="shared" si="151"/>
        <v>18</v>
      </c>
      <c r="N845" s="41">
        <f t="shared" si="152"/>
        <v>43</v>
      </c>
      <c r="O845" s="41">
        <f t="shared" si="153"/>
        <v>68</v>
      </c>
      <c r="P845" s="15"/>
      <c r="Q845" s="15"/>
      <c r="R845" s="167"/>
      <c r="S845" s="15"/>
      <c r="T845" s="15"/>
      <c r="U845" s="4"/>
      <c r="V845" s="43"/>
    </row>
    <row r="846" spans="1:191" hidden="1">
      <c r="A846" s="52"/>
      <c r="B846" s="53"/>
      <c r="C846" s="56"/>
      <c r="D846" s="57"/>
      <c r="E846" s="9" t="s">
        <v>560</v>
      </c>
      <c r="F846" s="10">
        <v>5122</v>
      </c>
      <c r="G846" s="10"/>
      <c r="H846" s="10"/>
      <c r="I846" s="34"/>
      <c r="J846" s="34">
        <v>500</v>
      </c>
      <c r="K846" s="34">
        <v>1020.0000000000001</v>
      </c>
      <c r="L846" s="34">
        <v>1500</v>
      </c>
      <c r="M846" s="41">
        <f t="shared" si="151"/>
        <v>0</v>
      </c>
      <c r="N846" s="41">
        <f t="shared" si="152"/>
        <v>33.299999999999997</v>
      </c>
      <c r="O846" s="41">
        <f t="shared" si="153"/>
        <v>68</v>
      </c>
      <c r="P846" s="15"/>
      <c r="Q846" s="15"/>
      <c r="R846" s="167"/>
      <c r="S846" s="15"/>
      <c r="T846" s="15"/>
      <c r="U846" s="4">
        <f>SUM(L846-T846)</f>
        <v>1500</v>
      </c>
    </row>
    <row r="847" spans="1:191" ht="22.5" customHeight="1">
      <c r="A847" s="195"/>
      <c r="B847" s="196"/>
      <c r="C847" s="200"/>
      <c r="D847" s="201"/>
      <c r="E847" s="80" t="s">
        <v>639</v>
      </c>
      <c r="F847" s="123" t="s">
        <v>398</v>
      </c>
      <c r="G847" s="123"/>
      <c r="H847" s="10" t="s">
        <v>394</v>
      </c>
      <c r="I847" s="206">
        <f>SUM(I848:I866)</f>
        <v>57822.9</v>
      </c>
      <c r="J847" s="206">
        <f>SUM(J848:J866)</f>
        <v>141902.39999999999</v>
      </c>
      <c r="K847" s="206">
        <f>SUM(K848:K866)</f>
        <v>227705.2</v>
      </c>
      <c r="L847" s="207">
        <f>SUM(L848:L866)</f>
        <v>339441.8</v>
      </c>
      <c r="M847" s="59">
        <f>ROUND(I847/L847*100,1)</f>
        <v>17</v>
      </c>
      <c r="N847" s="59">
        <f>ROUND(J847/L847*100,1)</f>
        <v>41.8</v>
      </c>
      <c r="O847" s="59">
        <f>ROUND(K847/L847*100,1)</f>
        <v>67.099999999999994</v>
      </c>
      <c r="P847" s="15"/>
      <c r="Q847" s="15"/>
      <c r="R847" s="167"/>
      <c r="S847" s="15"/>
      <c r="T847" s="15"/>
      <c r="U847" s="4">
        <f>SUM(L847-T847)</f>
        <v>339441.8</v>
      </c>
      <c r="W847" s="43" t="s">
        <v>394</v>
      </c>
      <c r="Z847" s="43">
        <v>1</v>
      </c>
      <c r="AA847" s="209"/>
      <c r="AB847" s="209"/>
      <c r="AC847" s="209"/>
      <c r="AD847" s="209"/>
      <c r="AE847" s="209"/>
      <c r="AF847" s="209"/>
      <c r="AG847" s="209"/>
      <c r="AH847" s="209"/>
      <c r="AI847" s="209"/>
      <c r="AJ847" s="209"/>
      <c r="AK847" s="209"/>
      <c r="AL847" s="209"/>
      <c r="AM847" s="209"/>
      <c r="AN847" s="209"/>
      <c r="AO847" s="209"/>
      <c r="AP847" s="209"/>
      <c r="AQ847" s="209"/>
      <c r="AR847" s="209"/>
      <c r="AS847" s="209"/>
      <c r="AT847" s="209"/>
      <c r="AU847" s="209"/>
      <c r="AV847" s="209"/>
      <c r="AW847" s="209"/>
      <c r="AX847" s="209"/>
      <c r="AY847" s="209"/>
      <c r="AZ847" s="209"/>
      <c r="BA847" s="209"/>
      <c r="BB847" s="209"/>
      <c r="BC847" s="209"/>
      <c r="BD847" s="209"/>
      <c r="BE847" s="209"/>
      <c r="BF847" s="209"/>
      <c r="BG847" s="209"/>
      <c r="BH847" s="209"/>
      <c r="BI847" s="209"/>
      <c r="BJ847" s="209"/>
      <c r="BK847" s="209"/>
      <c r="BL847" s="209"/>
      <c r="BM847" s="209"/>
      <c r="BN847" s="209"/>
      <c r="BO847" s="209"/>
      <c r="BP847" s="209"/>
      <c r="BQ847" s="209"/>
      <c r="BR847" s="209"/>
      <c r="BS847" s="209"/>
      <c r="BT847" s="209"/>
      <c r="BU847" s="209"/>
      <c r="BV847" s="209"/>
      <c r="BW847" s="209"/>
      <c r="BX847" s="209"/>
      <c r="BY847" s="209"/>
      <c r="BZ847" s="209"/>
      <c r="CA847" s="209"/>
      <c r="CB847" s="209"/>
      <c r="CC847" s="209"/>
      <c r="CD847" s="209"/>
      <c r="CE847" s="209"/>
      <c r="CF847" s="209"/>
      <c r="CG847" s="209"/>
      <c r="CH847" s="209"/>
      <c r="CI847" s="209"/>
      <c r="CJ847" s="209"/>
      <c r="CK847" s="209"/>
      <c r="CL847" s="209"/>
      <c r="CM847" s="209"/>
      <c r="CN847" s="209"/>
      <c r="CO847" s="209"/>
      <c r="CP847" s="209"/>
      <c r="CQ847" s="209"/>
      <c r="CR847" s="209"/>
      <c r="CS847" s="209"/>
      <c r="CT847" s="209"/>
      <c r="CU847" s="209"/>
      <c r="CV847" s="209"/>
      <c r="CW847" s="209"/>
      <c r="CX847" s="209"/>
      <c r="CY847" s="209"/>
      <c r="CZ847" s="209"/>
      <c r="DA847" s="209"/>
      <c r="DB847" s="209"/>
      <c r="DC847" s="209"/>
      <c r="DD847" s="209"/>
      <c r="DE847" s="209"/>
      <c r="DF847" s="209"/>
      <c r="DG847" s="209"/>
      <c r="DH847" s="209"/>
      <c r="DI847" s="209"/>
      <c r="DJ847" s="209"/>
      <c r="DK847" s="209"/>
      <c r="DL847" s="209"/>
      <c r="DM847" s="209"/>
      <c r="DN847" s="209"/>
      <c r="DO847" s="209"/>
      <c r="DP847" s="209"/>
      <c r="DQ847" s="209"/>
      <c r="DR847" s="209"/>
      <c r="DS847" s="209"/>
      <c r="DT847" s="209"/>
      <c r="DU847" s="209"/>
      <c r="DV847" s="209"/>
      <c r="DW847" s="209"/>
      <c r="DX847" s="209"/>
      <c r="DY847" s="209"/>
      <c r="DZ847" s="209"/>
      <c r="EA847" s="209"/>
      <c r="EB847" s="209"/>
      <c r="EC847" s="209"/>
      <c r="ED847" s="209"/>
      <c r="EE847" s="209"/>
      <c r="EF847" s="209"/>
      <c r="EG847" s="209"/>
      <c r="EH847" s="209"/>
      <c r="EI847" s="209"/>
      <c r="EJ847" s="209"/>
      <c r="EK847" s="209"/>
      <c r="EL847" s="209"/>
      <c r="EM847" s="209"/>
      <c r="EN847" s="209"/>
      <c r="EO847" s="209"/>
      <c r="EP847" s="209"/>
      <c r="EQ847" s="209"/>
      <c r="ER847" s="209"/>
      <c r="ES847" s="209"/>
      <c r="ET847" s="209"/>
      <c r="EU847" s="209"/>
      <c r="EV847" s="209"/>
      <c r="EW847" s="209"/>
      <c r="EX847" s="209"/>
      <c r="EY847" s="209"/>
      <c r="EZ847" s="209"/>
      <c r="FA847" s="209"/>
      <c r="FB847" s="209"/>
      <c r="FC847" s="209"/>
      <c r="FD847" s="209"/>
      <c r="FE847" s="209"/>
      <c r="FF847" s="209"/>
      <c r="FG847" s="209"/>
      <c r="FH847" s="209"/>
      <c r="FI847" s="209"/>
      <c r="FJ847" s="209"/>
      <c r="FK847" s="209"/>
      <c r="FL847" s="209"/>
      <c r="FM847" s="209"/>
      <c r="FN847" s="209"/>
      <c r="FO847" s="209"/>
      <c r="FP847" s="209"/>
      <c r="FQ847" s="209"/>
      <c r="FR847" s="209"/>
      <c r="FS847" s="209"/>
      <c r="FT847" s="209"/>
      <c r="FU847" s="209"/>
      <c r="FV847" s="209"/>
      <c r="FW847" s="209"/>
      <c r="FX847" s="209"/>
      <c r="FY847" s="209"/>
      <c r="FZ847" s="209"/>
      <c r="GA847" s="209"/>
      <c r="GB847" s="209"/>
      <c r="GC847" s="209"/>
      <c r="GD847" s="209"/>
      <c r="GE847" s="209"/>
      <c r="GF847" s="209"/>
      <c r="GG847" s="209"/>
      <c r="GH847" s="209"/>
      <c r="GI847" s="209"/>
    </row>
    <row r="848" spans="1:191" hidden="1">
      <c r="A848" s="52"/>
      <c r="B848" s="53"/>
      <c r="C848" s="56"/>
      <c r="D848" s="57"/>
      <c r="E848" s="16" t="s">
        <v>431</v>
      </c>
      <c r="F848" s="10">
        <v>4111</v>
      </c>
      <c r="G848" s="10"/>
      <c r="H848" s="10"/>
      <c r="I848" s="34">
        <v>48000</v>
      </c>
      <c r="J848" s="34">
        <v>120000</v>
      </c>
      <c r="K848" s="34">
        <v>190000</v>
      </c>
      <c r="L848" s="34">
        <v>287343.90000000002</v>
      </c>
      <c r="M848" s="41">
        <f>ROUND(I848/L848*100,1)</f>
        <v>16.7</v>
      </c>
      <c r="N848" s="41">
        <f>ROUND(J848/L848*100,1)</f>
        <v>41.8</v>
      </c>
      <c r="O848" s="41">
        <f>ROUND(K848/L848*100,1)</f>
        <v>66.099999999999994</v>
      </c>
      <c r="P848" s="15"/>
      <c r="Q848" s="15"/>
      <c r="R848" s="167"/>
      <c r="S848" s="15"/>
      <c r="T848" s="15"/>
      <c r="U848" s="4">
        <f>SUM(L848-T848)</f>
        <v>287343.90000000002</v>
      </c>
    </row>
    <row r="849" spans="1:22" ht="27" hidden="1">
      <c r="A849" s="52"/>
      <c r="B849" s="53"/>
      <c r="C849" s="56"/>
      <c r="D849" s="57"/>
      <c r="E849" s="16" t="s">
        <v>432</v>
      </c>
      <c r="F849" s="10">
        <v>4112</v>
      </c>
      <c r="G849" s="10"/>
      <c r="H849" s="10"/>
      <c r="I849" s="34">
        <v>500</v>
      </c>
      <c r="J849" s="34">
        <v>6500</v>
      </c>
      <c r="K849" s="34">
        <v>12500</v>
      </c>
      <c r="L849" s="34">
        <v>23508.1</v>
      </c>
      <c r="M849" s="41">
        <f>ROUND(I849/L849*100,1)</f>
        <v>2.1</v>
      </c>
      <c r="N849" s="41">
        <f>ROUND(J849/L849*100,1)</f>
        <v>27.7</v>
      </c>
      <c r="O849" s="41">
        <f>ROUND(K849/L849*100,1)</f>
        <v>53.2</v>
      </c>
      <c r="P849" s="15"/>
      <c r="Q849" s="15"/>
      <c r="R849" s="167"/>
      <c r="S849" s="15"/>
      <c r="T849" s="15"/>
      <c r="U849" s="4">
        <f>SUM(L849-T849)</f>
        <v>23508.1</v>
      </c>
    </row>
    <row r="850" spans="1:22" ht="27" hidden="1">
      <c r="A850" s="52"/>
      <c r="B850" s="53"/>
      <c r="C850" s="56"/>
      <c r="D850" s="57"/>
      <c r="E850" s="16" t="s">
        <v>433</v>
      </c>
      <c r="F850" s="10">
        <v>4113</v>
      </c>
      <c r="G850" s="10"/>
      <c r="H850" s="10"/>
      <c r="I850" s="34">
        <v>7722.9</v>
      </c>
      <c r="J850" s="34">
        <v>7722.9</v>
      </c>
      <c r="K850" s="34">
        <v>15445.7</v>
      </c>
      <c r="L850" s="34">
        <v>15445.7</v>
      </c>
      <c r="M850" s="41">
        <f t="shared" ref="M850:M866" si="154">ROUND(I850/L850*100,1)</f>
        <v>50</v>
      </c>
      <c r="N850" s="41">
        <f t="shared" ref="N850:N866" si="155">ROUND(J850/L850*100,1)</f>
        <v>50</v>
      </c>
      <c r="O850" s="41">
        <f t="shared" ref="O850:O866" si="156">ROUND(K850/L850*100,1)</f>
        <v>100</v>
      </c>
      <c r="P850" s="15"/>
      <c r="Q850" s="15"/>
      <c r="R850" s="167"/>
      <c r="S850" s="15"/>
      <c r="T850" s="15"/>
      <c r="U850" s="4"/>
    </row>
    <row r="851" spans="1:22" hidden="1">
      <c r="A851" s="52"/>
      <c r="B851" s="53"/>
      <c r="C851" s="56"/>
      <c r="D851" s="57"/>
      <c r="E851" s="9" t="s">
        <v>439</v>
      </c>
      <c r="F851" s="10">
        <v>4214</v>
      </c>
      <c r="G851" s="10"/>
      <c r="H851" s="10"/>
      <c r="I851" s="34">
        <v>470</v>
      </c>
      <c r="J851" s="34">
        <v>900</v>
      </c>
      <c r="K851" s="34">
        <v>1340</v>
      </c>
      <c r="L851" s="34">
        <v>1969.6</v>
      </c>
      <c r="M851" s="41">
        <f t="shared" si="154"/>
        <v>23.9</v>
      </c>
      <c r="N851" s="41">
        <f t="shared" si="155"/>
        <v>45.7</v>
      </c>
      <c r="O851" s="41">
        <f t="shared" si="156"/>
        <v>68</v>
      </c>
      <c r="P851" s="15"/>
      <c r="Q851" s="15"/>
      <c r="R851" s="167"/>
      <c r="S851" s="15"/>
      <c r="T851" s="15"/>
      <c r="U851" s="4">
        <f>SUM(L851-T851)</f>
        <v>1969.6</v>
      </c>
      <c r="V851" s="43"/>
    </row>
    <row r="852" spans="1:22" hidden="1">
      <c r="A852" s="52"/>
      <c r="B852" s="53"/>
      <c r="C852" s="56"/>
      <c r="D852" s="57"/>
      <c r="E852" s="9" t="s">
        <v>440</v>
      </c>
      <c r="F852" s="10" t="s">
        <v>415</v>
      </c>
      <c r="G852" s="10"/>
      <c r="H852" s="10"/>
      <c r="I852" s="34"/>
      <c r="J852" s="34"/>
      <c r="K852" s="34"/>
      <c r="L852" s="34">
        <v>90</v>
      </c>
      <c r="M852" s="41">
        <f t="shared" si="154"/>
        <v>0</v>
      </c>
      <c r="N852" s="41">
        <f t="shared" si="155"/>
        <v>0</v>
      </c>
      <c r="O852" s="41">
        <f t="shared" si="156"/>
        <v>0</v>
      </c>
      <c r="P852" s="15"/>
      <c r="Q852" s="15"/>
      <c r="R852" s="167"/>
      <c r="S852" s="15"/>
      <c r="T852" s="15"/>
      <c r="U852" s="4"/>
      <c r="V852" s="43"/>
    </row>
    <row r="853" spans="1:22" hidden="1">
      <c r="A853" s="52"/>
      <c r="B853" s="53"/>
      <c r="C853" s="56"/>
      <c r="D853" s="57"/>
      <c r="E853" s="16" t="s">
        <v>443</v>
      </c>
      <c r="F853" s="10">
        <v>4221</v>
      </c>
      <c r="G853" s="10"/>
      <c r="H853" s="10"/>
      <c r="I853" s="34">
        <v>360</v>
      </c>
      <c r="J853" s="34">
        <v>1000</v>
      </c>
      <c r="K853" s="34">
        <v>1360</v>
      </c>
      <c r="L853" s="34">
        <v>2000</v>
      </c>
      <c r="M853" s="41">
        <f t="shared" si="154"/>
        <v>18</v>
      </c>
      <c r="N853" s="41">
        <f t="shared" si="155"/>
        <v>50</v>
      </c>
      <c r="O853" s="41">
        <f t="shared" si="156"/>
        <v>68</v>
      </c>
      <c r="P853" s="15"/>
      <c r="Q853" s="15"/>
      <c r="R853" s="167"/>
      <c r="S853" s="15"/>
      <c r="T853" s="15"/>
      <c r="U853" s="4">
        <f>SUM(L853-T853)</f>
        <v>2000</v>
      </c>
      <c r="V853" s="43"/>
    </row>
    <row r="854" spans="1:22" hidden="1">
      <c r="A854" s="52"/>
      <c r="B854" s="53"/>
      <c r="C854" s="56"/>
      <c r="D854" s="57"/>
      <c r="E854" s="16" t="s">
        <v>456</v>
      </c>
      <c r="F854" s="10">
        <v>4231</v>
      </c>
      <c r="G854" s="10"/>
      <c r="H854" s="10"/>
      <c r="I854" s="34"/>
      <c r="J854" s="34">
        <v>150</v>
      </c>
      <c r="K854" s="34">
        <v>150</v>
      </c>
      <c r="L854" s="34">
        <v>150</v>
      </c>
      <c r="M854" s="41">
        <f t="shared" si="154"/>
        <v>0</v>
      </c>
      <c r="N854" s="41">
        <f t="shared" si="155"/>
        <v>100</v>
      </c>
      <c r="O854" s="41">
        <f t="shared" si="156"/>
        <v>100</v>
      </c>
      <c r="P854" s="15"/>
      <c r="Q854" s="15"/>
      <c r="R854" s="167"/>
      <c r="S854" s="15"/>
      <c r="T854" s="15"/>
      <c r="U854" s="4"/>
      <c r="V854" s="43"/>
    </row>
    <row r="855" spans="1:22" hidden="1">
      <c r="A855" s="52"/>
      <c r="B855" s="53"/>
      <c r="C855" s="56"/>
      <c r="D855" s="57"/>
      <c r="E855" s="16" t="s">
        <v>457</v>
      </c>
      <c r="F855" s="10">
        <v>4232</v>
      </c>
      <c r="G855" s="10"/>
      <c r="H855" s="10"/>
      <c r="I855" s="34">
        <v>110</v>
      </c>
      <c r="J855" s="34">
        <v>200</v>
      </c>
      <c r="K855" s="34">
        <v>250</v>
      </c>
      <c r="L855" s="34">
        <v>305</v>
      </c>
      <c r="M855" s="41">
        <f t="shared" si="154"/>
        <v>36.1</v>
      </c>
      <c r="N855" s="41">
        <f t="shared" si="155"/>
        <v>65.599999999999994</v>
      </c>
      <c r="O855" s="41">
        <f t="shared" si="156"/>
        <v>82</v>
      </c>
      <c r="P855" s="15"/>
      <c r="Q855" s="15"/>
      <c r="R855" s="167"/>
      <c r="S855" s="15"/>
      <c r="T855" s="15"/>
      <c r="U855" s="4"/>
      <c r="V855" s="43"/>
    </row>
    <row r="856" spans="1:22" hidden="1">
      <c r="A856" s="52"/>
      <c r="B856" s="53"/>
      <c r="C856" s="56"/>
      <c r="D856" s="57"/>
      <c r="E856" s="9" t="s">
        <v>459</v>
      </c>
      <c r="F856" s="10" t="s">
        <v>266</v>
      </c>
      <c r="G856" s="10"/>
      <c r="H856" s="10"/>
      <c r="I856" s="34">
        <v>10</v>
      </c>
      <c r="J856" s="34">
        <v>489</v>
      </c>
      <c r="K856" s="34">
        <v>489</v>
      </c>
      <c r="L856" s="34">
        <v>489</v>
      </c>
      <c r="M856" s="41">
        <f t="shared" si="154"/>
        <v>2</v>
      </c>
      <c r="N856" s="41">
        <f t="shared" si="155"/>
        <v>100</v>
      </c>
      <c r="O856" s="41">
        <f t="shared" si="156"/>
        <v>100</v>
      </c>
      <c r="P856" s="15"/>
      <c r="Q856" s="15"/>
      <c r="R856" s="167"/>
      <c r="S856" s="15"/>
      <c r="T856" s="15"/>
      <c r="U856" s="4">
        <f>SUM(L856-T856)</f>
        <v>489</v>
      </c>
      <c r="V856" s="43"/>
    </row>
    <row r="857" spans="1:22" hidden="1">
      <c r="A857" s="52"/>
      <c r="B857" s="53"/>
      <c r="C857" s="56"/>
      <c r="D857" s="57"/>
      <c r="E857" s="16" t="s">
        <v>512</v>
      </c>
      <c r="F857" s="10">
        <v>4237</v>
      </c>
      <c r="G857" s="10"/>
      <c r="H857" s="10"/>
      <c r="I857" s="34">
        <v>100</v>
      </c>
      <c r="J857" s="34">
        <v>400</v>
      </c>
      <c r="K857" s="34">
        <v>500</v>
      </c>
      <c r="L857" s="34">
        <v>700</v>
      </c>
      <c r="M857" s="41">
        <f t="shared" si="154"/>
        <v>14.3</v>
      </c>
      <c r="N857" s="41">
        <f t="shared" si="155"/>
        <v>57.1</v>
      </c>
      <c r="O857" s="41">
        <f t="shared" si="156"/>
        <v>71.400000000000006</v>
      </c>
      <c r="P857" s="15"/>
      <c r="Q857" s="15"/>
      <c r="R857" s="167"/>
      <c r="S857" s="15"/>
      <c r="T857" s="15"/>
      <c r="U857" s="4">
        <f>SUM(L857-T857)</f>
        <v>700</v>
      </c>
      <c r="V857" s="43"/>
    </row>
    <row r="858" spans="1:22" ht="27" hidden="1">
      <c r="A858" s="52"/>
      <c r="B858" s="53"/>
      <c r="C858" s="56"/>
      <c r="D858" s="57"/>
      <c r="E858" s="16" t="s">
        <v>516</v>
      </c>
      <c r="F858" s="10">
        <v>4252</v>
      </c>
      <c r="G858" s="10"/>
      <c r="H858" s="10"/>
      <c r="I858" s="34">
        <v>50</v>
      </c>
      <c r="J858" s="34">
        <v>300</v>
      </c>
      <c r="K858" s="34">
        <v>450</v>
      </c>
      <c r="L858" s="34">
        <v>700</v>
      </c>
      <c r="M858" s="41">
        <f t="shared" si="154"/>
        <v>7.1</v>
      </c>
      <c r="N858" s="41">
        <f t="shared" si="155"/>
        <v>42.9</v>
      </c>
      <c r="O858" s="41">
        <f t="shared" si="156"/>
        <v>64.3</v>
      </c>
      <c r="P858" s="15"/>
      <c r="Q858" s="15"/>
      <c r="R858" s="167"/>
      <c r="S858" s="15"/>
      <c r="T858" s="15"/>
      <c r="U858" s="4">
        <f>SUM(L858-T858)</f>
        <v>700</v>
      </c>
      <c r="V858" s="43"/>
    </row>
    <row r="859" spans="1:22" hidden="1">
      <c r="A859" s="52"/>
      <c r="B859" s="53"/>
      <c r="C859" s="56"/>
      <c r="D859" s="57"/>
      <c r="E859" s="16" t="s">
        <v>517</v>
      </c>
      <c r="F859" s="10">
        <v>4261</v>
      </c>
      <c r="G859" s="10"/>
      <c r="H859" s="10"/>
      <c r="I859" s="34">
        <v>150</v>
      </c>
      <c r="J859" s="34">
        <v>1800</v>
      </c>
      <c r="K859" s="34">
        <v>2200</v>
      </c>
      <c r="L859" s="34">
        <v>2800</v>
      </c>
      <c r="M859" s="41">
        <f t="shared" si="154"/>
        <v>5.4</v>
      </c>
      <c r="N859" s="41">
        <f t="shared" si="155"/>
        <v>64.3</v>
      </c>
      <c r="O859" s="41">
        <f t="shared" si="156"/>
        <v>78.599999999999994</v>
      </c>
      <c r="P859" s="15"/>
      <c r="Q859" s="15"/>
      <c r="R859" s="167"/>
      <c r="S859" s="15"/>
      <c r="T859" s="15"/>
      <c r="U859" s="4">
        <f>SUM(L859-T859)</f>
        <v>2800</v>
      </c>
      <c r="V859" s="43"/>
    </row>
    <row r="860" spans="1:22" hidden="1">
      <c r="A860" s="52"/>
      <c r="B860" s="53"/>
      <c r="C860" s="56"/>
      <c r="D860" s="57"/>
      <c r="E860" s="16" t="s">
        <v>519</v>
      </c>
      <c r="F860" s="10">
        <v>4264</v>
      </c>
      <c r="G860" s="10"/>
      <c r="H860" s="10"/>
      <c r="I860" s="34">
        <v>350</v>
      </c>
      <c r="J860" s="34">
        <v>1000</v>
      </c>
      <c r="K860" s="34">
        <v>1500</v>
      </c>
      <c r="L860" s="34">
        <v>2314</v>
      </c>
      <c r="M860" s="41">
        <f t="shared" si="154"/>
        <v>15.1</v>
      </c>
      <c r="N860" s="41">
        <f t="shared" si="155"/>
        <v>43.2</v>
      </c>
      <c r="O860" s="41">
        <f t="shared" si="156"/>
        <v>64.8</v>
      </c>
      <c r="P860" s="15"/>
      <c r="Q860" s="15"/>
      <c r="R860" s="167"/>
      <c r="S860" s="15"/>
      <c r="T860" s="15"/>
      <c r="U860" s="4">
        <f>SUM(L860-T860)</f>
        <v>2314</v>
      </c>
      <c r="V860" s="43"/>
    </row>
    <row r="861" spans="1:22" hidden="1">
      <c r="A861" s="52"/>
      <c r="B861" s="53"/>
      <c r="C861" s="56"/>
      <c r="D861" s="57"/>
      <c r="E861" s="16" t="s">
        <v>520</v>
      </c>
      <c r="F861" s="10" t="s">
        <v>401</v>
      </c>
      <c r="G861" s="10"/>
      <c r="H861" s="10"/>
      <c r="I861" s="34"/>
      <c r="J861" s="34"/>
      <c r="K861" s="34">
        <v>60</v>
      </c>
      <c r="L861" s="34">
        <v>100</v>
      </c>
      <c r="M861" s="41"/>
      <c r="N861" s="41"/>
      <c r="O861" s="41"/>
      <c r="P861" s="15"/>
      <c r="Q861" s="15"/>
      <c r="R861" s="167"/>
      <c r="S861" s="15"/>
      <c r="T861" s="15"/>
      <c r="U861" s="4"/>
      <c r="V861" s="43"/>
    </row>
    <row r="862" spans="1:22" hidden="1">
      <c r="A862" s="52"/>
      <c r="B862" s="53"/>
      <c r="C862" s="56"/>
      <c r="D862" s="57"/>
      <c r="E862" s="9" t="s">
        <v>521</v>
      </c>
      <c r="F862" s="10">
        <v>4267</v>
      </c>
      <c r="G862" s="10"/>
      <c r="H862" s="10"/>
      <c r="I862" s="34"/>
      <c r="J862" s="34">
        <v>40</v>
      </c>
      <c r="K862" s="34">
        <v>60</v>
      </c>
      <c r="L862" s="34">
        <v>100</v>
      </c>
      <c r="M862" s="41">
        <f t="shared" si="154"/>
        <v>0</v>
      </c>
      <c r="N862" s="41">
        <f t="shared" si="155"/>
        <v>40</v>
      </c>
      <c r="O862" s="41">
        <f t="shared" si="156"/>
        <v>60</v>
      </c>
      <c r="P862" s="15"/>
      <c r="Q862" s="15"/>
      <c r="R862" s="167"/>
      <c r="S862" s="15"/>
      <c r="T862" s="15"/>
      <c r="U862" s="4">
        <f>SUM(L862-T862)</f>
        <v>100</v>
      </c>
      <c r="V862" s="43"/>
    </row>
    <row r="863" spans="1:22" hidden="1">
      <c r="A863" s="52"/>
      <c r="B863" s="53"/>
      <c r="C863" s="56"/>
      <c r="D863" s="57"/>
      <c r="E863" s="9" t="s">
        <v>522</v>
      </c>
      <c r="F863" s="10" t="s">
        <v>409</v>
      </c>
      <c r="G863" s="10"/>
      <c r="H863" s="10"/>
      <c r="I863" s="34"/>
      <c r="J863" s="34">
        <v>270.5</v>
      </c>
      <c r="K863" s="34">
        <v>270.5</v>
      </c>
      <c r="L863" s="34">
        <v>270.5</v>
      </c>
      <c r="M863" s="41">
        <f t="shared" si="154"/>
        <v>0</v>
      </c>
      <c r="N863" s="41">
        <f t="shared" si="155"/>
        <v>100</v>
      </c>
      <c r="O863" s="41">
        <f t="shared" si="156"/>
        <v>100</v>
      </c>
      <c r="P863" s="15"/>
      <c r="Q863" s="15"/>
      <c r="R863" s="167"/>
      <c r="S863" s="15"/>
      <c r="T863" s="15"/>
      <c r="U863" s="4"/>
      <c r="V863" s="43"/>
    </row>
    <row r="864" spans="1:22" hidden="1">
      <c r="A864" s="52"/>
      <c r="B864" s="53"/>
      <c r="C864" s="56"/>
      <c r="D864" s="57"/>
      <c r="E864" s="9" t="s">
        <v>553</v>
      </c>
      <c r="F864" s="10">
        <v>4823</v>
      </c>
      <c r="G864" s="10"/>
      <c r="H864" s="10"/>
      <c r="I864" s="34"/>
      <c r="J864" s="34">
        <v>70</v>
      </c>
      <c r="K864" s="34">
        <v>70</v>
      </c>
      <c r="L864" s="34">
        <v>96</v>
      </c>
      <c r="M864" s="41">
        <f t="shared" si="154"/>
        <v>0</v>
      </c>
      <c r="N864" s="41">
        <f t="shared" si="155"/>
        <v>72.900000000000006</v>
      </c>
      <c r="O864" s="41">
        <f t="shared" si="156"/>
        <v>72.900000000000006</v>
      </c>
      <c r="P864" s="15"/>
      <c r="Q864" s="15"/>
      <c r="R864" s="167"/>
      <c r="S864" s="15"/>
      <c r="T864" s="15"/>
      <c r="U864" s="4"/>
      <c r="V864" s="43"/>
    </row>
    <row r="865" spans="1:191" hidden="1">
      <c r="A865" s="52"/>
      <c r="B865" s="53"/>
      <c r="C865" s="56"/>
      <c r="D865" s="57"/>
      <c r="E865" s="16" t="s">
        <v>554</v>
      </c>
      <c r="F865" s="10" t="s">
        <v>273</v>
      </c>
      <c r="G865" s="10"/>
      <c r="H865" s="10"/>
      <c r="I865" s="34"/>
      <c r="J865" s="34">
        <v>60</v>
      </c>
      <c r="K865" s="34">
        <v>60</v>
      </c>
      <c r="L865" s="34">
        <v>60</v>
      </c>
      <c r="M865" s="41">
        <f t="shared" si="154"/>
        <v>0</v>
      </c>
      <c r="N865" s="41">
        <f t="shared" si="155"/>
        <v>100</v>
      </c>
      <c r="O865" s="41">
        <f t="shared" si="156"/>
        <v>100</v>
      </c>
      <c r="P865" s="15"/>
      <c r="Q865" s="15"/>
      <c r="R865" s="167"/>
      <c r="S865" s="15"/>
      <c r="T865" s="15"/>
      <c r="U865" s="4"/>
      <c r="V865" s="43"/>
    </row>
    <row r="866" spans="1:191" hidden="1">
      <c r="A866" s="52"/>
      <c r="B866" s="53"/>
      <c r="C866" s="56"/>
      <c r="D866" s="57"/>
      <c r="E866" s="9" t="s">
        <v>560</v>
      </c>
      <c r="F866" s="10">
        <v>5122</v>
      </c>
      <c r="G866" s="10"/>
      <c r="H866" s="10"/>
      <c r="I866" s="34"/>
      <c r="J866" s="34">
        <v>1000</v>
      </c>
      <c r="K866" s="34">
        <v>1000</v>
      </c>
      <c r="L866" s="34">
        <v>1000</v>
      </c>
      <c r="M866" s="41">
        <f t="shared" si="154"/>
        <v>0</v>
      </c>
      <c r="N866" s="41">
        <f t="shared" si="155"/>
        <v>100</v>
      </c>
      <c r="O866" s="41">
        <f t="shared" si="156"/>
        <v>100</v>
      </c>
      <c r="P866" s="15"/>
      <c r="Q866" s="15"/>
      <c r="R866" s="167"/>
      <c r="S866" s="15"/>
      <c r="T866" s="15"/>
      <c r="U866" s="4">
        <f t="shared" ref="U866:U887" si="157">SUM(L866-T866)</f>
        <v>1000</v>
      </c>
    </row>
    <row r="867" spans="1:191" ht="56.25" customHeight="1">
      <c r="A867" s="195"/>
      <c r="B867" s="196"/>
      <c r="C867" s="200"/>
      <c r="D867" s="201" t="s">
        <v>284</v>
      </c>
      <c r="E867" s="81" t="s">
        <v>462</v>
      </c>
      <c r="F867" s="19"/>
      <c r="G867" s="19"/>
      <c r="H867" s="10" t="s">
        <v>394</v>
      </c>
      <c r="I867" s="204">
        <f t="shared" ref="I867:L868" si="158">SUM(I868)</f>
        <v>7622.5</v>
      </c>
      <c r="J867" s="204">
        <f t="shared" si="158"/>
        <v>18076.5</v>
      </c>
      <c r="K867" s="204">
        <f t="shared" si="158"/>
        <v>28530.5</v>
      </c>
      <c r="L867" s="205">
        <f t="shared" si="158"/>
        <v>42149.7</v>
      </c>
      <c r="M867" s="41">
        <f t="shared" ref="M867:M880" si="159">ROUND(I867/L867*100,1)</f>
        <v>18.100000000000001</v>
      </c>
      <c r="N867" s="41">
        <f t="shared" ref="N867:N880" si="160">ROUND(J867/L867*100,1)</f>
        <v>42.9</v>
      </c>
      <c r="O867" s="41">
        <f t="shared" ref="O867:O880" si="161">ROUND(K867/L867*100,1)</f>
        <v>67.7</v>
      </c>
      <c r="P867" s="14"/>
      <c r="Q867" s="14"/>
      <c r="R867" s="167"/>
      <c r="S867" s="14"/>
      <c r="T867" s="14"/>
      <c r="U867" s="4">
        <f t="shared" si="157"/>
        <v>42149.7</v>
      </c>
      <c r="W867" s="43" t="s">
        <v>394</v>
      </c>
      <c r="AA867" s="209"/>
      <c r="AB867" s="209"/>
      <c r="AC867" s="209"/>
      <c r="AD867" s="209"/>
      <c r="AE867" s="209"/>
      <c r="AF867" s="209"/>
      <c r="AG867" s="209"/>
      <c r="AH867" s="209"/>
      <c r="AI867" s="209"/>
      <c r="AJ867" s="209"/>
      <c r="AK867" s="209"/>
      <c r="AL867" s="209"/>
      <c r="AM867" s="209"/>
      <c r="AN867" s="209"/>
      <c r="AO867" s="209"/>
      <c r="AP867" s="209"/>
      <c r="AQ867" s="209"/>
      <c r="AR867" s="209"/>
      <c r="AS867" s="209"/>
      <c r="AT867" s="209"/>
      <c r="AU867" s="209"/>
      <c r="AV867" s="209"/>
      <c r="AW867" s="209"/>
      <c r="AX867" s="209"/>
      <c r="AY867" s="209"/>
      <c r="AZ867" s="209"/>
      <c r="BA867" s="209"/>
      <c r="BB867" s="209"/>
      <c r="BC867" s="209"/>
      <c r="BD867" s="209"/>
      <c r="BE867" s="209"/>
      <c r="BF867" s="209"/>
      <c r="BG867" s="209"/>
      <c r="BH867" s="209"/>
      <c r="BI867" s="209"/>
      <c r="BJ867" s="209"/>
      <c r="BK867" s="209"/>
      <c r="BL867" s="209"/>
      <c r="BM867" s="209"/>
      <c r="BN867" s="209"/>
      <c r="BO867" s="209"/>
      <c r="BP867" s="209"/>
      <c r="BQ867" s="209"/>
      <c r="BR867" s="209"/>
      <c r="BS867" s="209"/>
      <c r="BT867" s="209"/>
      <c r="BU867" s="209"/>
      <c r="BV867" s="209"/>
      <c r="BW867" s="209"/>
      <c r="BX867" s="209"/>
      <c r="BY867" s="209"/>
      <c r="BZ867" s="209"/>
      <c r="CA867" s="209"/>
      <c r="CB867" s="209"/>
      <c r="CC867" s="209"/>
      <c r="CD867" s="209"/>
      <c r="CE867" s="209"/>
      <c r="CF867" s="209"/>
      <c r="CG867" s="209"/>
      <c r="CH867" s="209"/>
      <c r="CI867" s="209"/>
      <c r="CJ867" s="209"/>
      <c r="CK867" s="209"/>
      <c r="CL867" s="209"/>
      <c r="CM867" s="209"/>
      <c r="CN867" s="209"/>
      <c r="CO867" s="209"/>
      <c r="CP867" s="209"/>
      <c r="CQ867" s="209"/>
      <c r="CR867" s="209"/>
      <c r="CS867" s="209"/>
      <c r="CT867" s="209"/>
      <c r="CU867" s="209"/>
      <c r="CV867" s="209"/>
      <c r="CW867" s="209"/>
      <c r="CX867" s="209"/>
      <c r="CY867" s="209"/>
      <c r="CZ867" s="209"/>
      <c r="DA867" s="209"/>
      <c r="DB867" s="209"/>
      <c r="DC867" s="209"/>
      <c r="DD867" s="209"/>
      <c r="DE867" s="209"/>
      <c r="DF867" s="209"/>
      <c r="DG867" s="209"/>
      <c r="DH867" s="209"/>
      <c r="DI867" s="209"/>
      <c r="DJ867" s="209"/>
      <c r="DK867" s="209"/>
      <c r="DL867" s="209"/>
      <c r="DM867" s="209"/>
      <c r="DN867" s="209"/>
      <c r="DO867" s="209"/>
      <c r="DP867" s="209"/>
      <c r="DQ867" s="209"/>
      <c r="DR867" s="209"/>
      <c r="DS867" s="209"/>
      <c r="DT867" s="209"/>
      <c r="DU867" s="209"/>
      <c r="DV867" s="209"/>
      <c r="DW867" s="209"/>
      <c r="DX867" s="209"/>
      <c r="DY867" s="209"/>
      <c r="DZ867" s="209"/>
      <c r="EA867" s="209"/>
      <c r="EB867" s="209"/>
      <c r="EC867" s="209"/>
      <c r="ED867" s="209"/>
      <c r="EE867" s="209"/>
      <c r="EF867" s="209"/>
      <c r="EG867" s="209"/>
      <c r="EH867" s="209"/>
      <c r="EI867" s="209"/>
      <c r="EJ867" s="209"/>
      <c r="EK867" s="209"/>
      <c r="EL867" s="209"/>
      <c r="EM867" s="209"/>
      <c r="EN867" s="209"/>
      <c r="EO867" s="209"/>
      <c r="EP867" s="209"/>
      <c r="EQ867" s="209"/>
      <c r="ER867" s="209"/>
      <c r="ES867" s="209"/>
      <c r="ET867" s="209"/>
      <c r="EU867" s="209"/>
      <c r="EV867" s="209"/>
      <c r="EW867" s="209"/>
      <c r="EX867" s="209"/>
      <c r="EY867" s="209"/>
      <c r="EZ867" s="209"/>
      <c r="FA867" s="209"/>
      <c r="FB867" s="209"/>
      <c r="FC867" s="209"/>
      <c r="FD867" s="209"/>
      <c r="FE867" s="209"/>
      <c r="FF867" s="209"/>
      <c r="FG867" s="209"/>
      <c r="FH867" s="209"/>
      <c r="FI867" s="209"/>
      <c r="FJ867" s="209"/>
      <c r="FK867" s="209"/>
      <c r="FL867" s="209"/>
      <c r="FM867" s="209"/>
      <c r="FN867" s="209"/>
      <c r="FO867" s="209"/>
      <c r="FP867" s="209"/>
      <c r="FQ867" s="209"/>
      <c r="FR867" s="209"/>
      <c r="FS867" s="209"/>
      <c r="FT867" s="209"/>
      <c r="FU867" s="209"/>
      <c r="FV867" s="209"/>
      <c r="FW867" s="209"/>
      <c r="FX867" s="209"/>
      <c r="FY867" s="209"/>
      <c r="FZ867" s="209"/>
      <c r="GA867" s="209"/>
      <c r="GB867" s="209"/>
      <c r="GC867" s="209"/>
      <c r="GD867" s="209"/>
      <c r="GE867" s="209"/>
      <c r="GF867" s="209"/>
      <c r="GG867" s="209"/>
      <c r="GH867" s="209"/>
      <c r="GI867" s="209"/>
    </row>
    <row r="868" spans="1:191">
      <c r="A868" s="195"/>
      <c r="B868" s="196"/>
      <c r="C868" s="200"/>
      <c r="D868" s="201"/>
      <c r="E868" s="80" t="s">
        <v>85</v>
      </c>
      <c r="F868" s="18" t="s">
        <v>398</v>
      </c>
      <c r="G868" s="18"/>
      <c r="H868" s="10" t="s">
        <v>394</v>
      </c>
      <c r="I868" s="206">
        <f t="shared" si="158"/>
        <v>7622.5</v>
      </c>
      <c r="J868" s="206">
        <f t="shared" si="158"/>
        <v>18076.5</v>
      </c>
      <c r="K868" s="206">
        <f t="shared" si="158"/>
        <v>28530.5</v>
      </c>
      <c r="L868" s="207">
        <f t="shared" si="158"/>
        <v>42149.7</v>
      </c>
      <c r="M868" s="41">
        <f t="shared" si="159"/>
        <v>18.100000000000001</v>
      </c>
      <c r="N868" s="41">
        <f t="shared" si="160"/>
        <v>42.9</v>
      </c>
      <c r="O868" s="41">
        <f t="shared" si="161"/>
        <v>67.7</v>
      </c>
      <c r="P868" s="15"/>
      <c r="Q868" s="15"/>
      <c r="R868" s="167"/>
      <c r="S868" s="15"/>
      <c r="T868" s="15"/>
      <c r="U868" s="4">
        <f t="shared" si="157"/>
        <v>42149.7</v>
      </c>
      <c r="V868" s="43"/>
      <c r="AA868" s="209"/>
      <c r="AB868" s="209"/>
      <c r="AC868" s="209"/>
      <c r="AD868" s="209"/>
      <c r="AE868" s="209"/>
      <c r="AF868" s="209"/>
      <c r="AG868" s="209"/>
      <c r="AH868" s="209"/>
      <c r="AI868" s="209"/>
      <c r="AJ868" s="209"/>
      <c r="AK868" s="209"/>
      <c r="AL868" s="209"/>
      <c r="AM868" s="209"/>
      <c r="AN868" s="209"/>
      <c r="AO868" s="209"/>
      <c r="AP868" s="209"/>
      <c r="AQ868" s="209"/>
      <c r="AR868" s="209"/>
      <c r="AS868" s="209"/>
      <c r="AT868" s="209"/>
      <c r="AU868" s="209"/>
      <c r="AV868" s="209"/>
      <c r="AW868" s="209"/>
      <c r="AX868" s="209"/>
      <c r="AY868" s="209"/>
      <c r="AZ868" s="209"/>
      <c r="BA868" s="209"/>
      <c r="BB868" s="209"/>
      <c r="BC868" s="209"/>
      <c r="BD868" s="209"/>
      <c r="BE868" s="209"/>
      <c r="BF868" s="209"/>
      <c r="BG868" s="209"/>
      <c r="BH868" s="209"/>
      <c r="BI868" s="209"/>
      <c r="BJ868" s="209"/>
      <c r="BK868" s="209"/>
      <c r="BL868" s="209"/>
      <c r="BM868" s="209"/>
      <c r="BN868" s="209"/>
      <c r="BO868" s="209"/>
      <c r="BP868" s="209"/>
      <c r="BQ868" s="209"/>
      <c r="BR868" s="209"/>
      <c r="BS868" s="209"/>
      <c r="BT868" s="209"/>
      <c r="BU868" s="209"/>
      <c r="BV868" s="209"/>
      <c r="BW868" s="209"/>
      <c r="BX868" s="209"/>
      <c r="BY868" s="209"/>
      <c r="BZ868" s="209"/>
      <c r="CA868" s="209"/>
      <c r="CB868" s="209"/>
      <c r="CC868" s="209"/>
      <c r="CD868" s="209"/>
      <c r="CE868" s="209"/>
      <c r="CF868" s="209"/>
      <c r="CG868" s="209"/>
      <c r="CH868" s="209"/>
      <c r="CI868" s="209"/>
      <c r="CJ868" s="209"/>
      <c r="CK868" s="209"/>
      <c r="CL868" s="209"/>
      <c r="CM868" s="209"/>
      <c r="CN868" s="209"/>
      <c r="CO868" s="209"/>
      <c r="CP868" s="209"/>
      <c r="CQ868" s="209"/>
      <c r="CR868" s="209"/>
      <c r="CS868" s="209"/>
      <c r="CT868" s="209"/>
      <c r="CU868" s="209"/>
      <c r="CV868" s="209"/>
      <c r="CW868" s="209"/>
      <c r="CX868" s="209"/>
      <c r="CY868" s="209"/>
      <c r="CZ868" s="209"/>
      <c r="DA868" s="209"/>
      <c r="DB868" s="209"/>
      <c r="DC868" s="209"/>
      <c r="DD868" s="209"/>
      <c r="DE868" s="209"/>
      <c r="DF868" s="209"/>
      <c r="DG868" s="209"/>
      <c r="DH868" s="209"/>
      <c r="DI868" s="209"/>
      <c r="DJ868" s="209"/>
      <c r="DK868" s="209"/>
      <c r="DL868" s="209"/>
      <c r="DM868" s="209"/>
      <c r="DN868" s="209"/>
      <c r="DO868" s="209"/>
      <c r="DP868" s="209"/>
      <c r="DQ868" s="209"/>
      <c r="DR868" s="209"/>
      <c r="DS868" s="209"/>
      <c r="DT868" s="209"/>
      <c r="DU868" s="209"/>
      <c r="DV868" s="209"/>
      <c r="DW868" s="209"/>
      <c r="DX868" s="209"/>
      <c r="DY868" s="209"/>
      <c r="DZ868" s="209"/>
      <c r="EA868" s="209"/>
      <c r="EB868" s="209"/>
      <c r="EC868" s="209"/>
      <c r="ED868" s="209"/>
      <c r="EE868" s="209"/>
      <c r="EF868" s="209"/>
      <c r="EG868" s="209"/>
      <c r="EH868" s="209"/>
      <c r="EI868" s="209"/>
      <c r="EJ868" s="209"/>
      <c r="EK868" s="209"/>
      <c r="EL868" s="209"/>
      <c r="EM868" s="209"/>
      <c r="EN868" s="209"/>
      <c r="EO868" s="209"/>
      <c r="EP868" s="209"/>
      <c r="EQ868" s="209"/>
      <c r="ER868" s="209"/>
      <c r="ES868" s="209"/>
      <c r="ET868" s="209"/>
      <c r="EU868" s="209"/>
      <c r="EV868" s="209"/>
      <c r="EW868" s="209"/>
      <c r="EX868" s="209"/>
      <c r="EY868" s="209"/>
      <c r="EZ868" s="209"/>
      <c r="FA868" s="209"/>
      <c r="FB868" s="209"/>
      <c r="FC868" s="209"/>
      <c r="FD868" s="209"/>
      <c r="FE868" s="209"/>
      <c r="FF868" s="209"/>
      <c r="FG868" s="209"/>
      <c r="FH868" s="209"/>
      <c r="FI868" s="209"/>
      <c r="FJ868" s="209"/>
      <c r="FK868" s="209"/>
      <c r="FL868" s="209"/>
      <c r="FM868" s="209"/>
      <c r="FN868" s="209"/>
      <c r="FO868" s="209"/>
      <c r="FP868" s="209"/>
      <c r="FQ868" s="209"/>
      <c r="FR868" s="209"/>
      <c r="FS868" s="209"/>
      <c r="FT868" s="209"/>
      <c r="FU868" s="209"/>
      <c r="FV868" s="209"/>
      <c r="FW868" s="209"/>
      <c r="FX868" s="209"/>
      <c r="FY868" s="209"/>
      <c r="FZ868" s="209"/>
      <c r="GA868" s="209"/>
      <c r="GB868" s="209"/>
      <c r="GC868" s="209"/>
      <c r="GD868" s="209"/>
      <c r="GE868" s="209"/>
      <c r="GF868" s="209"/>
      <c r="GG868" s="209"/>
      <c r="GH868" s="209"/>
      <c r="GI868" s="209"/>
    </row>
    <row r="869" spans="1:191" ht="33" hidden="1" customHeight="1">
      <c r="A869" s="52"/>
      <c r="B869" s="53"/>
      <c r="C869" s="56"/>
      <c r="D869" s="57"/>
      <c r="E869" s="16" t="s">
        <v>524</v>
      </c>
      <c r="F869" s="10">
        <v>4511</v>
      </c>
      <c r="G869" s="10"/>
      <c r="H869" s="10"/>
      <c r="I869" s="7">
        <v>7622.5</v>
      </c>
      <c r="J869" s="7">
        <v>18076.5</v>
      </c>
      <c r="K869" s="7">
        <v>28530.5</v>
      </c>
      <c r="L869" s="7">
        <v>42149.7</v>
      </c>
      <c r="M869" s="41">
        <f t="shared" si="159"/>
        <v>18.100000000000001</v>
      </c>
      <c r="N869" s="41">
        <f t="shared" si="160"/>
        <v>42.9</v>
      </c>
      <c r="O869" s="41">
        <f t="shared" si="161"/>
        <v>67.7</v>
      </c>
      <c r="P869" s="15"/>
      <c r="Q869" s="15"/>
      <c r="R869" s="167"/>
      <c r="S869" s="15"/>
      <c r="T869" s="15"/>
      <c r="U869" s="4">
        <f t="shared" si="157"/>
        <v>42149.7</v>
      </c>
      <c r="V869" s="43"/>
    </row>
    <row r="870" spans="1:191" ht="78" customHeight="1">
      <c r="A870" s="195"/>
      <c r="B870" s="196"/>
      <c r="C870" s="200"/>
      <c r="D870" s="201" t="s">
        <v>285</v>
      </c>
      <c r="E870" s="81" t="s">
        <v>640</v>
      </c>
      <c r="F870" s="19"/>
      <c r="G870" s="19"/>
      <c r="H870" s="10" t="s">
        <v>394</v>
      </c>
      <c r="I870" s="204">
        <f t="shared" ref="I870:L871" si="162">SUM(I871)</f>
        <v>11883</v>
      </c>
      <c r="J870" s="204">
        <f t="shared" si="162"/>
        <v>29358</v>
      </c>
      <c r="K870" s="204">
        <f t="shared" si="162"/>
        <v>46833</v>
      </c>
      <c r="L870" s="205">
        <f t="shared" si="162"/>
        <v>69900</v>
      </c>
      <c r="M870" s="41">
        <f t="shared" si="159"/>
        <v>17</v>
      </c>
      <c r="N870" s="41">
        <f t="shared" si="160"/>
        <v>42</v>
      </c>
      <c r="O870" s="41">
        <f t="shared" si="161"/>
        <v>67</v>
      </c>
      <c r="P870" s="15"/>
      <c r="Q870" s="15"/>
      <c r="R870" s="167"/>
      <c r="S870" s="15"/>
      <c r="T870" s="15"/>
      <c r="U870" s="4">
        <f t="shared" si="157"/>
        <v>69900</v>
      </c>
      <c r="V870" s="43"/>
      <c r="AA870" s="209"/>
      <c r="AB870" s="209"/>
      <c r="AC870" s="209"/>
      <c r="AD870" s="209"/>
      <c r="AE870" s="209"/>
      <c r="AF870" s="209"/>
      <c r="AG870" s="209"/>
      <c r="AH870" s="209"/>
      <c r="AI870" s="209"/>
      <c r="AJ870" s="209"/>
      <c r="AK870" s="209"/>
      <c r="AL870" s="209"/>
      <c r="AM870" s="209"/>
      <c r="AN870" s="209"/>
      <c r="AO870" s="209"/>
      <c r="AP870" s="209"/>
      <c r="AQ870" s="209"/>
      <c r="AR870" s="209"/>
      <c r="AS870" s="209"/>
      <c r="AT870" s="209"/>
      <c r="AU870" s="209"/>
      <c r="AV870" s="209"/>
      <c r="AW870" s="209"/>
      <c r="AX870" s="209"/>
      <c r="AY870" s="209"/>
      <c r="AZ870" s="209"/>
      <c r="BA870" s="209"/>
      <c r="BB870" s="209"/>
      <c r="BC870" s="209"/>
      <c r="BD870" s="209"/>
      <c r="BE870" s="209"/>
      <c r="BF870" s="209"/>
      <c r="BG870" s="209"/>
      <c r="BH870" s="209"/>
      <c r="BI870" s="209"/>
      <c r="BJ870" s="209"/>
      <c r="BK870" s="209"/>
      <c r="BL870" s="209"/>
      <c r="BM870" s="209"/>
      <c r="BN870" s="209"/>
      <c r="BO870" s="209"/>
      <c r="BP870" s="209"/>
      <c r="BQ870" s="209"/>
      <c r="BR870" s="209"/>
      <c r="BS870" s="209"/>
      <c r="BT870" s="209"/>
      <c r="BU870" s="209"/>
      <c r="BV870" s="209"/>
      <c r="BW870" s="209"/>
      <c r="BX870" s="209"/>
      <c r="BY870" s="209"/>
      <c r="BZ870" s="209"/>
      <c r="CA870" s="209"/>
      <c r="CB870" s="209"/>
      <c r="CC870" s="209"/>
      <c r="CD870" s="209"/>
      <c r="CE870" s="209"/>
      <c r="CF870" s="209"/>
      <c r="CG870" s="209"/>
      <c r="CH870" s="209"/>
      <c r="CI870" s="209"/>
      <c r="CJ870" s="209"/>
      <c r="CK870" s="209"/>
      <c r="CL870" s="209"/>
      <c r="CM870" s="209"/>
      <c r="CN870" s="209"/>
      <c r="CO870" s="209"/>
      <c r="CP870" s="209"/>
      <c r="CQ870" s="209"/>
      <c r="CR870" s="209"/>
      <c r="CS870" s="209"/>
      <c r="CT870" s="209"/>
      <c r="CU870" s="209"/>
      <c r="CV870" s="209"/>
      <c r="CW870" s="209"/>
      <c r="CX870" s="209"/>
      <c r="CY870" s="209"/>
      <c r="CZ870" s="209"/>
      <c r="DA870" s="209"/>
      <c r="DB870" s="209"/>
      <c r="DC870" s="209"/>
      <c r="DD870" s="209"/>
      <c r="DE870" s="209"/>
      <c r="DF870" s="209"/>
      <c r="DG870" s="209"/>
      <c r="DH870" s="209"/>
      <c r="DI870" s="209"/>
      <c r="DJ870" s="209"/>
      <c r="DK870" s="209"/>
      <c r="DL870" s="209"/>
      <c r="DM870" s="209"/>
      <c r="DN870" s="209"/>
      <c r="DO870" s="209"/>
      <c r="DP870" s="209"/>
      <c r="DQ870" s="209"/>
      <c r="DR870" s="209"/>
      <c r="DS870" s="209"/>
      <c r="DT870" s="209"/>
      <c r="DU870" s="209"/>
      <c r="DV870" s="209"/>
      <c r="DW870" s="209"/>
      <c r="DX870" s="209"/>
      <c r="DY870" s="209"/>
      <c r="DZ870" s="209"/>
      <c r="EA870" s="209"/>
      <c r="EB870" s="209"/>
      <c r="EC870" s="209"/>
      <c r="ED870" s="209"/>
      <c r="EE870" s="209"/>
      <c r="EF870" s="209"/>
      <c r="EG870" s="209"/>
      <c r="EH870" s="209"/>
      <c r="EI870" s="209"/>
      <c r="EJ870" s="209"/>
      <c r="EK870" s="209"/>
      <c r="EL870" s="209"/>
      <c r="EM870" s="209"/>
      <c r="EN870" s="209"/>
      <c r="EO870" s="209"/>
      <c r="EP870" s="209"/>
      <c r="EQ870" s="209"/>
      <c r="ER870" s="209"/>
      <c r="ES870" s="209"/>
      <c r="ET870" s="209"/>
      <c r="EU870" s="209"/>
      <c r="EV870" s="209"/>
      <c r="EW870" s="209"/>
      <c r="EX870" s="209"/>
      <c r="EY870" s="209"/>
      <c r="EZ870" s="209"/>
      <c r="FA870" s="209"/>
      <c r="FB870" s="209"/>
      <c r="FC870" s="209"/>
      <c r="FD870" s="209"/>
      <c r="FE870" s="209"/>
      <c r="FF870" s="209"/>
      <c r="FG870" s="209"/>
      <c r="FH870" s="209"/>
      <c r="FI870" s="209"/>
      <c r="FJ870" s="209"/>
      <c r="FK870" s="209"/>
      <c r="FL870" s="209"/>
      <c r="FM870" s="209"/>
      <c r="FN870" s="209"/>
      <c r="FO870" s="209"/>
      <c r="FP870" s="209"/>
      <c r="FQ870" s="209"/>
      <c r="FR870" s="209"/>
      <c r="FS870" s="209"/>
      <c r="FT870" s="209"/>
      <c r="FU870" s="209"/>
      <c r="FV870" s="209"/>
      <c r="FW870" s="209"/>
      <c r="FX870" s="209"/>
      <c r="FY870" s="209"/>
      <c r="FZ870" s="209"/>
      <c r="GA870" s="209"/>
      <c r="GB870" s="209"/>
      <c r="GC870" s="209"/>
      <c r="GD870" s="209"/>
      <c r="GE870" s="209"/>
      <c r="GF870" s="209"/>
      <c r="GG870" s="209"/>
      <c r="GH870" s="209"/>
      <c r="GI870" s="209"/>
    </row>
    <row r="871" spans="1:191" ht="24.75" customHeight="1">
      <c r="A871" s="195"/>
      <c r="B871" s="196"/>
      <c r="C871" s="200"/>
      <c r="D871" s="201"/>
      <c r="E871" s="80" t="s">
        <v>41</v>
      </c>
      <c r="F871" s="18" t="s">
        <v>398</v>
      </c>
      <c r="G871" s="18"/>
      <c r="H871" s="10" t="s">
        <v>394</v>
      </c>
      <c r="I871" s="206">
        <f t="shared" si="162"/>
        <v>11883</v>
      </c>
      <c r="J871" s="206">
        <f t="shared" si="162"/>
        <v>29358</v>
      </c>
      <c r="K871" s="206">
        <f t="shared" si="162"/>
        <v>46833</v>
      </c>
      <c r="L871" s="207">
        <f t="shared" si="162"/>
        <v>69900</v>
      </c>
      <c r="M871" s="41">
        <f t="shared" si="159"/>
        <v>17</v>
      </c>
      <c r="N871" s="41">
        <f t="shared" si="160"/>
        <v>42</v>
      </c>
      <c r="O871" s="41">
        <f t="shared" si="161"/>
        <v>67</v>
      </c>
      <c r="P871" s="15"/>
      <c r="Q871" s="15"/>
      <c r="R871" s="167"/>
      <c r="S871" s="15"/>
      <c r="T871" s="15"/>
      <c r="U871" s="4">
        <f t="shared" si="157"/>
        <v>69900</v>
      </c>
      <c r="V871" s="43"/>
      <c r="AA871" s="209"/>
      <c r="AB871" s="209"/>
      <c r="AC871" s="209"/>
      <c r="AD871" s="209"/>
      <c r="AE871" s="209"/>
      <c r="AF871" s="209"/>
      <c r="AG871" s="209"/>
      <c r="AH871" s="209"/>
      <c r="AI871" s="209"/>
      <c r="AJ871" s="209"/>
      <c r="AK871" s="209"/>
      <c r="AL871" s="209"/>
      <c r="AM871" s="209"/>
      <c r="AN871" s="209"/>
      <c r="AO871" s="209"/>
      <c r="AP871" s="209"/>
      <c r="AQ871" s="209"/>
      <c r="AR871" s="209"/>
      <c r="AS871" s="209"/>
      <c r="AT871" s="209"/>
      <c r="AU871" s="209"/>
      <c r="AV871" s="209"/>
      <c r="AW871" s="209"/>
      <c r="AX871" s="209"/>
      <c r="AY871" s="209"/>
      <c r="AZ871" s="209"/>
      <c r="BA871" s="209"/>
      <c r="BB871" s="209"/>
      <c r="BC871" s="209"/>
      <c r="BD871" s="209"/>
      <c r="BE871" s="209"/>
      <c r="BF871" s="209"/>
      <c r="BG871" s="209"/>
      <c r="BH871" s="209"/>
      <c r="BI871" s="209"/>
      <c r="BJ871" s="209"/>
      <c r="BK871" s="209"/>
      <c r="BL871" s="209"/>
      <c r="BM871" s="209"/>
      <c r="BN871" s="209"/>
      <c r="BO871" s="209"/>
      <c r="BP871" s="209"/>
      <c r="BQ871" s="209"/>
      <c r="BR871" s="209"/>
      <c r="BS871" s="209"/>
      <c r="BT871" s="209"/>
      <c r="BU871" s="209"/>
      <c r="BV871" s="209"/>
      <c r="BW871" s="209"/>
      <c r="BX871" s="209"/>
      <c r="BY871" s="209"/>
      <c r="BZ871" s="209"/>
      <c r="CA871" s="209"/>
      <c r="CB871" s="209"/>
      <c r="CC871" s="209"/>
      <c r="CD871" s="209"/>
      <c r="CE871" s="209"/>
      <c r="CF871" s="209"/>
      <c r="CG871" s="209"/>
      <c r="CH871" s="209"/>
      <c r="CI871" s="209"/>
      <c r="CJ871" s="209"/>
      <c r="CK871" s="209"/>
      <c r="CL871" s="209"/>
      <c r="CM871" s="209"/>
      <c r="CN871" s="209"/>
      <c r="CO871" s="209"/>
      <c r="CP871" s="209"/>
      <c r="CQ871" s="209"/>
      <c r="CR871" s="209"/>
      <c r="CS871" s="209"/>
      <c r="CT871" s="209"/>
      <c r="CU871" s="209"/>
      <c r="CV871" s="209"/>
      <c r="CW871" s="209"/>
      <c r="CX871" s="209"/>
      <c r="CY871" s="209"/>
      <c r="CZ871" s="209"/>
      <c r="DA871" s="209"/>
      <c r="DB871" s="209"/>
      <c r="DC871" s="209"/>
      <c r="DD871" s="209"/>
      <c r="DE871" s="209"/>
      <c r="DF871" s="209"/>
      <c r="DG871" s="209"/>
      <c r="DH871" s="209"/>
      <c r="DI871" s="209"/>
      <c r="DJ871" s="209"/>
      <c r="DK871" s="209"/>
      <c r="DL871" s="209"/>
      <c r="DM871" s="209"/>
      <c r="DN871" s="209"/>
      <c r="DO871" s="209"/>
      <c r="DP871" s="209"/>
      <c r="DQ871" s="209"/>
      <c r="DR871" s="209"/>
      <c r="DS871" s="209"/>
      <c r="DT871" s="209"/>
      <c r="DU871" s="209"/>
      <c r="DV871" s="209"/>
      <c r="DW871" s="209"/>
      <c r="DX871" s="209"/>
      <c r="DY871" s="209"/>
      <c r="DZ871" s="209"/>
      <c r="EA871" s="209"/>
      <c r="EB871" s="209"/>
      <c r="EC871" s="209"/>
      <c r="ED871" s="209"/>
      <c r="EE871" s="209"/>
      <c r="EF871" s="209"/>
      <c r="EG871" s="209"/>
      <c r="EH871" s="209"/>
      <c r="EI871" s="209"/>
      <c r="EJ871" s="209"/>
      <c r="EK871" s="209"/>
      <c r="EL871" s="209"/>
      <c r="EM871" s="209"/>
      <c r="EN871" s="209"/>
      <c r="EO871" s="209"/>
      <c r="EP871" s="209"/>
      <c r="EQ871" s="209"/>
      <c r="ER871" s="209"/>
      <c r="ES871" s="209"/>
      <c r="ET871" s="209"/>
      <c r="EU871" s="209"/>
      <c r="EV871" s="209"/>
      <c r="EW871" s="209"/>
      <c r="EX871" s="209"/>
      <c r="EY871" s="209"/>
      <c r="EZ871" s="209"/>
      <c r="FA871" s="209"/>
      <c r="FB871" s="209"/>
      <c r="FC871" s="209"/>
      <c r="FD871" s="209"/>
      <c r="FE871" s="209"/>
      <c r="FF871" s="209"/>
      <c r="FG871" s="209"/>
      <c r="FH871" s="209"/>
      <c r="FI871" s="209"/>
      <c r="FJ871" s="209"/>
      <c r="FK871" s="209"/>
      <c r="FL871" s="209"/>
      <c r="FM871" s="209"/>
      <c r="FN871" s="209"/>
      <c r="FO871" s="209"/>
      <c r="FP871" s="209"/>
      <c r="FQ871" s="209"/>
      <c r="FR871" s="209"/>
      <c r="FS871" s="209"/>
      <c r="FT871" s="209"/>
      <c r="FU871" s="209"/>
      <c r="FV871" s="209"/>
      <c r="FW871" s="209"/>
      <c r="FX871" s="209"/>
      <c r="FY871" s="209"/>
      <c r="FZ871" s="209"/>
      <c r="GA871" s="209"/>
      <c r="GB871" s="209"/>
      <c r="GC871" s="209"/>
      <c r="GD871" s="209"/>
      <c r="GE871" s="209"/>
      <c r="GF871" s="209"/>
      <c r="GG871" s="209"/>
      <c r="GH871" s="209"/>
      <c r="GI871" s="209"/>
    </row>
    <row r="872" spans="1:191" hidden="1">
      <c r="A872" s="52"/>
      <c r="B872" s="53"/>
      <c r="C872" s="56"/>
      <c r="D872" s="57"/>
      <c r="E872" s="16" t="s">
        <v>513</v>
      </c>
      <c r="F872" s="10">
        <v>4239</v>
      </c>
      <c r="G872" s="11"/>
      <c r="H872" s="10"/>
      <c r="I872" s="7">
        <v>11883</v>
      </c>
      <c r="J872" s="7">
        <v>29358</v>
      </c>
      <c r="K872" s="7">
        <v>46833</v>
      </c>
      <c r="L872" s="7">
        <v>69900</v>
      </c>
      <c r="M872" s="41">
        <f t="shared" si="159"/>
        <v>17</v>
      </c>
      <c r="N872" s="41">
        <f t="shared" si="160"/>
        <v>42</v>
      </c>
      <c r="O872" s="41">
        <f t="shared" si="161"/>
        <v>67</v>
      </c>
      <c r="P872" s="15"/>
      <c r="Q872" s="15"/>
      <c r="R872" s="167"/>
      <c r="S872" s="15"/>
      <c r="T872" s="15"/>
      <c r="U872" s="4">
        <f t="shared" si="157"/>
        <v>69900</v>
      </c>
      <c r="V872" s="43"/>
    </row>
    <row r="873" spans="1:191" ht="52.5" customHeight="1">
      <c r="A873" s="195"/>
      <c r="B873" s="196"/>
      <c r="C873" s="200"/>
      <c r="D873" s="201" t="s">
        <v>286</v>
      </c>
      <c r="E873" s="81" t="s">
        <v>641</v>
      </c>
      <c r="F873" s="19"/>
      <c r="G873" s="19"/>
      <c r="H873" s="10" t="s">
        <v>394</v>
      </c>
      <c r="I873" s="204">
        <f>SUM(I874)</f>
        <v>3528</v>
      </c>
      <c r="J873" s="204">
        <f>SUM(J874)</f>
        <v>8717</v>
      </c>
      <c r="K873" s="204">
        <f>SUM(K874)</f>
        <v>13905</v>
      </c>
      <c r="L873" s="205">
        <f>SUM(L874)</f>
        <v>20754</v>
      </c>
      <c r="M873" s="41">
        <f t="shared" si="159"/>
        <v>17</v>
      </c>
      <c r="N873" s="41">
        <f t="shared" si="160"/>
        <v>42</v>
      </c>
      <c r="O873" s="41">
        <f t="shared" si="161"/>
        <v>67</v>
      </c>
      <c r="P873" s="15"/>
      <c r="Q873" s="15"/>
      <c r="R873" s="167"/>
      <c r="S873" s="15"/>
      <c r="T873" s="15"/>
      <c r="U873" s="4">
        <f t="shared" si="157"/>
        <v>20754</v>
      </c>
      <c r="V873" s="43"/>
      <c r="AA873" s="209"/>
      <c r="AB873" s="209"/>
      <c r="AC873" s="209"/>
      <c r="AD873" s="209"/>
      <c r="AE873" s="209"/>
      <c r="AF873" s="209"/>
      <c r="AG873" s="209"/>
      <c r="AH873" s="209"/>
      <c r="AI873" s="209"/>
      <c r="AJ873" s="209"/>
      <c r="AK873" s="209"/>
      <c r="AL873" s="209"/>
      <c r="AM873" s="209"/>
      <c r="AN873" s="209"/>
      <c r="AO873" s="209"/>
      <c r="AP873" s="209"/>
      <c r="AQ873" s="209"/>
      <c r="AR873" s="209"/>
      <c r="AS873" s="209"/>
      <c r="AT873" s="209"/>
      <c r="AU873" s="209"/>
      <c r="AV873" s="209"/>
      <c r="AW873" s="209"/>
      <c r="AX873" s="209"/>
      <c r="AY873" s="209"/>
      <c r="AZ873" s="209"/>
      <c r="BA873" s="209"/>
      <c r="BB873" s="209"/>
      <c r="BC873" s="209"/>
      <c r="BD873" s="209"/>
      <c r="BE873" s="209"/>
      <c r="BF873" s="209"/>
      <c r="BG873" s="209"/>
      <c r="BH873" s="209"/>
      <c r="BI873" s="209"/>
      <c r="BJ873" s="209"/>
      <c r="BK873" s="209"/>
      <c r="BL873" s="209"/>
      <c r="BM873" s="209"/>
      <c r="BN873" s="209"/>
      <c r="BO873" s="209"/>
      <c r="BP873" s="209"/>
      <c r="BQ873" s="209"/>
      <c r="BR873" s="209"/>
      <c r="BS873" s="209"/>
      <c r="BT873" s="209"/>
      <c r="BU873" s="209"/>
      <c r="BV873" s="209"/>
      <c r="BW873" s="209"/>
      <c r="BX873" s="209"/>
      <c r="BY873" s="209"/>
      <c r="BZ873" s="209"/>
      <c r="CA873" s="209"/>
      <c r="CB873" s="209"/>
      <c r="CC873" s="209"/>
      <c r="CD873" s="209"/>
      <c r="CE873" s="209"/>
      <c r="CF873" s="209"/>
      <c r="CG873" s="209"/>
      <c r="CH873" s="209"/>
      <c r="CI873" s="209"/>
      <c r="CJ873" s="209"/>
      <c r="CK873" s="209"/>
      <c r="CL873" s="209"/>
      <c r="CM873" s="209"/>
      <c r="CN873" s="209"/>
      <c r="CO873" s="209"/>
      <c r="CP873" s="209"/>
      <c r="CQ873" s="209"/>
      <c r="CR873" s="209"/>
      <c r="CS873" s="209"/>
      <c r="CT873" s="209"/>
      <c r="CU873" s="209"/>
      <c r="CV873" s="209"/>
      <c r="CW873" s="209"/>
      <c r="CX873" s="209"/>
      <c r="CY873" s="209"/>
      <c r="CZ873" s="209"/>
      <c r="DA873" s="209"/>
      <c r="DB873" s="209"/>
      <c r="DC873" s="209"/>
      <c r="DD873" s="209"/>
      <c r="DE873" s="209"/>
      <c r="DF873" s="209"/>
      <c r="DG873" s="209"/>
      <c r="DH873" s="209"/>
      <c r="DI873" s="209"/>
      <c r="DJ873" s="209"/>
      <c r="DK873" s="209"/>
      <c r="DL873" s="209"/>
      <c r="DM873" s="209"/>
      <c r="DN873" s="209"/>
      <c r="DO873" s="209"/>
      <c r="DP873" s="209"/>
      <c r="DQ873" s="209"/>
      <c r="DR873" s="209"/>
      <c r="DS873" s="209"/>
      <c r="DT873" s="209"/>
      <c r="DU873" s="209"/>
      <c r="DV873" s="209"/>
      <c r="DW873" s="209"/>
      <c r="DX873" s="209"/>
      <c r="DY873" s="209"/>
      <c r="DZ873" s="209"/>
      <c r="EA873" s="209"/>
      <c r="EB873" s="209"/>
      <c r="EC873" s="209"/>
      <c r="ED873" s="209"/>
      <c r="EE873" s="209"/>
      <c r="EF873" s="209"/>
      <c r="EG873" s="209"/>
      <c r="EH873" s="209"/>
      <c r="EI873" s="209"/>
      <c r="EJ873" s="209"/>
      <c r="EK873" s="209"/>
      <c r="EL873" s="209"/>
      <c r="EM873" s="209"/>
      <c r="EN873" s="209"/>
      <c r="EO873" s="209"/>
      <c r="EP873" s="209"/>
      <c r="EQ873" s="209"/>
      <c r="ER873" s="209"/>
      <c r="ES873" s="209"/>
      <c r="ET873" s="209"/>
      <c r="EU873" s="209"/>
      <c r="EV873" s="209"/>
      <c r="EW873" s="209"/>
      <c r="EX873" s="209"/>
      <c r="EY873" s="209"/>
      <c r="EZ873" s="209"/>
      <c r="FA873" s="209"/>
      <c r="FB873" s="209"/>
      <c r="FC873" s="209"/>
      <c r="FD873" s="209"/>
      <c r="FE873" s="209"/>
      <c r="FF873" s="209"/>
      <c r="FG873" s="209"/>
      <c r="FH873" s="209"/>
      <c r="FI873" s="209"/>
      <c r="FJ873" s="209"/>
      <c r="FK873" s="209"/>
      <c r="FL873" s="209"/>
      <c r="FM873" s="209"/>
      <c r="FN873" s="209"/>
      <c r="FO873" s="209"/>
      <c r="FP873" s="209"/>
      <c r="FQ873" s="209"/>
      <c r="FR873" s="209"/>
      <c r="FS873" s="209"/>
      <c r="FT873" s="209"/>
      <c r="FU873" s="209"/>
      <c r="FV873" s="209"/>
      <c r="FW873" s="209"/>
      <c r="FX873" s="209"/>
      <c r="FY873" s="209"/>
      <c r="FZ873" s="209"/>
      <c r="GA873" s="209"/>
      <c r="GB873" s="209"/>
      <c r="GC873" s="209"/>
      <c r="GD873" s="209"/>
      <c r="GE873" s="209"/>
      <c r="GF873" s="209"/>
      <c r="GG873" s="209"/>
      <c r="GH873" s="209"/>
      <c r="GI873" s="209"/>
    </row>
    <row r="874" spans="1:191">
      <c r="A874" s="195"/>
      <c r="B874" s="196"/>
      <c r="C874" s="200"/>
      <c r="D874" s="201"/>
      <c r="E874" s="80" t="s">
        <v>41</v>
      </c>
      <c r="F874" s="18" t="s">
        <v>398</v>
      </c>
      <c r="G874" s="18"/>
      <c r="H874" s="10" t="s">
        <v>394</v>
      </c>
      <c r="I874" s="206">
        <f>SUM(I875:I882)</f>
        <v>3528</v>
      </c>
      <c r="J874" s="206">
        <f>SUM(J875:J882)</f>
        <v>8717</v>
      </c>
      <c r="K874" s="206">
        <f>SUM(K875:K882)</f>
        <v>13905</v>
      </c>
      <c r="L874" s="207">
        <f>SUM(L875:L882)</f>
        <v>20754</v>
      </c>
      <c r="M874" s="41">
        <f t="shared" si="159"/>
        <v>17</v>
      </c>
      <c r="N874" s="41">
        <f t="shared" si="160"/>
        <v>42</v>
      </c>
      <c r="O874" s="41">
        <f t="shared" si="161"/>
        <v>67</v>
      </c>
      <c r="P874" s="15"/>
      <c r="Q874" s="15"/>
      <c r="R874" s="167"/>
      <c r="S874" s="15"/>
      <c r="T874" s="15"/>
      <c r="U874" s="4">
        <f t="shared" si="157"/>
        <v>20754</v>
      </c>
      <c r="V874" s="43"/>
      <c r="AA874" s="209"/>
      <c r="AB874" s="209"/>
      <c r="AC874" s="209"/>
      <c r="AD874" s="209"/>
      <c r="AE874" s="209"/>
      <c r="AF874" s="209"/>
      <c r="AG874" s="209"/>
      <c r="AH874" s="209"/>
      <c r="AI874" s="209"/>
      <c r="AJ874" s="209"/>
      <c r="AK874" s="209"/>
      <c r="AL874" s="209"/>
      <c r="AM874" s="209"/>
      <c r="AN874" s="209"/>
      <c r="AO874" s="209"/>
      <c r="AP874" s="209"/>
      <c r="AQ874" s="209"/>
      <c r="AR874" s="209"/>
      <c r="AS874" s="209"/>
      <c r="AT874" s="209"/>
      <c r="AU874" s="209"/>
      <c r="AV874" s="209"/>
      <c r="AW874" s="209"/>
      <c r="AX874" s="209"/>
      <c r="AY874" s="209"/>
      <c r="AZ874" s="209"/>
      <c r="BA874" s="209"/>
      <c r="BB874" s="209"/>
      <c r="BC874" s="209"/>
      <c r="BD874" s="209"/>
      <c r="BE874" s="209"/>
      <c r="BF874" s="209"/>
      <c r="BG874" s="209"/>
      <c r="BH874" s="209"/>
      <c r="BI874" s="209"/>
      <c r="BJ874" s="209"/>
      <c r="BK874" s="209"/>
      <c r="BL874" s="209"/>
      <c r="BM874" s="209"/>
      <c r="BN874" s="209"/>
      <c r="BO874" s="209"/>
      <c r="BP874" s="209"/>
      <c r="BQ874" s="209"/>
      <c r="BR874" s="209"/>
      <c r="BS874" s="209"/>
      <c r="BT874" s="209"/>
      <c r="BU874" s="209"/>
      <c r="BV874" s="209"/>
      <c r="BW874" s="209"/>
      <c r="BX874" s="209"/>
      <c r="BY874" s="209"/>
      <c r="BZ874" s="209"/>
      <c r="CA874" s="209"/>
      <c r="CB874" s="209"/>
      <c r="CC874" s="209"/>
      <c r="CD874" s="209"/>
      <c r="CE874" s="209"/>
      <c r="CF874" s="209"/>
      <c r="CG874" s="209"/>
      <c r="CH874" s="209"/>
      <c r="CI874" s="209"/>
      <c r="CJ874" s="209"/>
      <c r="CK874" s="209"/>
      <c r="CL874" s="209"/>
      <c r="CM874" s="209"/>
      <c r="CN874" s="209"/>
      <c r="CO874" s="209"/>
      <c r="CP874" s="209"/>
      <c r="CQ874" s="209"/>
      <c r="CR874" s="209"/>
      <c r="CS874" s="209"/>
      <c r="CT874" s="209"/>
      <c r="CU874" s="209"/>
      <c r="CV874" s="209"/>
      <c r="CW874" s="209"/>
      <c r="CX874" s="209"/>
      <c r="CY874" s="209"/>
      <c r="CZ874" s="209"/>
      <c r="DA874" s="209"/>
      <c r="DB874" s="209"/>
      <c r="DC874" s="209"/>
      <c r="DD874" s="209"/>
      <c r="DE874" s="209"/>
      <c r="DF874" s="209"/>
      <c r="DG874" s="209"/>
      <c r="DH874" s="209"/>
      <c r="DI874" s="209"/>
      <c r="DJ874" s="209"/>
      <c r="DK874" s="209"/>
      <c r="DL874" s="209"/>
      <c r="DM874" s="209"/>
      <c r="DN874" s="209"/>
      <c r="DO874" s="209"/>
      <c r="DP874" s="209"/>
      <c r="DQ874" s="209"/>
      <c r="DR874" s="209"/>
      <c r="DS874" s="209"/>
      <c r="DT874" s="209"/>
      <c r="DU874" s="209"/>
      <c r="DV874" s="209"/>
      <c r="DW874" s="209"/>
      <c r="DX874" s="209"/>
      <c r="DY874" s="209"/>
      <c r="DZ874" s="209"/>
      <c r="EA874" s="209"/>
      <c r="EB874" s="209"/>
      <c r="EC874" s="209"/>
      <c r="ED874" s="209"/>
      <c r="EE874" s="209"/>
      <c r="EF874" s="209"/>
      <c r="EG874" s="209"/>
      <c r="EH874" s="209"/>
      <c r="EI874" s="209"/>
      <c r="EJ874" s="209"/>
      <c r="EK874" s="209"/>
      <c r="EL874" s="209"/>
      <c r="EM874" s="209"/>
      <c r="EN874" s="209"/>
      <c r="EO874" s="209"/>
      <c r="EP874" s="209"/>
      <c r="EQ874" s="209"/>
      <c r="ER874" s="209"/>
      <c r="ES874" s="209"/>
      <c r="ET874" s="209"/>
      <c r="EU874" s="209"/>
      <c r="EV874" s="209"/>
      <c r="EW874" s="209"/>
      <c r="EX874" s="209"/>
      <c r="EY874" s="209"/>
      <c r="EZ874" s="209"/>
      <c r="FA874" s="209"/>
      <c r="FB874" s="209"/>
      <c r="FC874" s="209"/>
      <c r="FD874" s="209"/>
      <c r="FE874" s="209"/>
      <c r="FF874" s="209"/>
      <c r="FG874" s="209"/>
      <c r="FH874" s="209"/>
      <c r="FI874" s="209"/>
      <c r="FJ874" s="209"/>
      <c r="FK874" s="209"/>
      <c r="FL874" s="209"/>
      <c r="FM874" s="209"/>
      <c r="FN874" s="209"/>
      <c r="FO874" s="209"/>
      <c r="FP874" s="209"/>
      <c r="FQ874" s="209"/>
      <c r="FR874" s="209"/>
      <c r="FS874" s="209"/>
      <c r="FT874" s="209"/>
      <c r="FU874" s="209"/>
      <c r="FV874" s="209"/>
      <c r="FW874" s="209"/>
      <c r="FX874" s="209"/>
      <c r="FY874" s="209"/>
      <c r="FZ874" s="209"/>
      <c r="GA874" s="209"/>
      <c r="GB874" s="209"/>
      <c r="GC874" s="209"/>
      <c r="GD874" s="209"/>
      <c r="GE874" s="209"/>
      <c r="GF874" s="209"/>
      <c r="GG874" s="209"/>
      <c r="GH874" s="209"/>
      <c r="GI874" s="209"/>
    </row>
    <row r="875" spans="1:191" hidden="1">
      <c r="A875" s="52"/>
      <c r="B875" s="53"/>
      <c r="C875" s="56"/>
      <c r="D875" s="57"/>
      <c r="E875" s="16" t="s">
        <v>436</v>
      </c>
      <c r="F875" s="10" t="s">
        <v>264</v>
      </c>
      <c r="G875" s="11"/>
      <c r="H875" s="10"/>
      <c r="I875" s="7">
        <f>ROUND(L875*0.17,0)</f>
        <v>918</v>
      </c>
      <c r="J875" s="7">
        <f>ROUND(L875*0.42,0)</f>
        <v>2268</v>
      </c>
      <c r="K875" s="7">
        <f>ROUND(L875*0.67,0)</f>
        <v>3618</v>
      </c>
      <c r="L875" s="7">
        <v>5400</v>
      </c>
      <c r="M875" s="41">
        <f t="shared" si="159"/>
        <v>17</v>
      </c>
      <c r="N875" s="41">
        <f t="shared" si="160"/>
        <v>42</v>
      </c>
      <c r="O875" s="41">
        <f t="shared" si="161"/>
        <v>67</v>
      </c>
      <c r="P875" s="15"/>
      <c r="Q875" s="15"/>
      <c r="R875" s="167"/>
      <c r="S875" s="15"/>
      <c r="T875" s="15"/>
      <c r="U875" s="4">
        <f t="shared" si="157"/>
        <v>5400</v>
      </c>
      <c r="V875" s="43"/>
    </row>
    <row r="876" spans="1:191" hidden="1">
      <c r="A876" s="52"/>
      <c r="B876" s="53"/>
      <c r="C876" s="56"/>
      <c r="D876" s="57"/>
      <c r="E876" s="16" t="s">
        <v>459</v>
      </c>
      <c r="F876" s="10" t="s">
        <v>266</v>
      </c>
      <c r="G876" s="11"/>
      <c r="H876" s="10"/>
      <c r="I876" s="7">
        <f t="shared" ref="I876:I882" si="163">ROUND(L876*0.17,0)</f>
        <v>572</v>
      </c>
      <c r="J876" s="7">
        <f t="shared" ref="J876:J882" si="164">ROUND(L876*0.42,0)</f>
        <v>1414</v>
      </c>
      <c r="K876" s="7">
        <f t="shared" ref="K876:K882" si="165">ROUND(L876*0.67,0)</f>
        <v>2255</v>
      </c>
      <c r="L876" s="7">
        <v>3365.5</v>
      </c>
      <c r="M876" s="41">
        <f>ROUND(I876/L876*100,1)</f>
        <v>17</v>
      </c>
      <c r="N876" s="41">
        <f>ROUND(J876/L876*100,1)</f>
        <v>42</v>
      </c>
      <c r="O876" s="41">
        <f>ROUND(K876/L876*100,1)</f>
        <v>67</v>
      </c>
      <c r="P876" s="15"/>
      <c r="Q876" s="15"/>
      <c r="R876" s="167"/>
      <c r="S876" s="15"/>
      <c r="T876" s="15"/>
      <c r="U876" s="4">
        <f t="shared" si="157"/>
        <v>3365.5</v>
      </c>
      <c r="V876" s="43"/>
    </row>
    <row r="877" spans="1:191" hidden="1">
      <c r="A877" s="52"/>
      <c r="B877" s="53"/>
      <c r="C877" s="56"/>
      <c r="D877" s="57"/>
      <c r="E877" s="16" t="s">
        <v>514</v>
      </c>
      <c r="F877" s="10" t="s">
        <v>410</v>
      </c>
      <c r="G877" s="11"/>
      <c r="H877" s="10"/>
      <c r="I877" s="7">
        <f t="shared" si="163"/>
        <v>0</v>
      </c>
      <c r="J877" s="7">
        <f t="shared" si="164"/>
        <v>0</v>
      </c>
      <c r="K877" s="7">
        <f t="shared" si="165"/>
        <v>0</v>
      </c>
      <c r="L877" s="7"/>
      <c r="M877" s="41" t="e">
        <f t="shared" si="159"/>
        <v>#DIV/0!</v>
      </c>
      <c r="N877" s="41" t="e">
        <f t="shared" si="160"/>
        <v>#DIV/0!</v>
      </c>
      <c r="O877" s="41" t="e">
        <f t="shared" si="161"/>
        <v>#DIV/0!</v>
      </c>
      <c r="P877" s="15"/>
      <c r="Q877" s="15"/>
      <c r="R877" s="167"/>
      <c r="S877" s="15"/>
      <c r="T877" s="15"/>
      <c r="U877" s="4">
        <f t="shared" si="157"/>
        <v>0</v>
      </c>
      <c r="V877" s="43"/>
    </row>
    <row r="878" spans="1:191" ht="27" hidden="1">
      <c r="A878" s="52"/>
      <c r="B878" s="53"/>
      <c r="C878" s="56"/>
      <c r="D878" s="57"/>
      <c r="E878" s="16" t="s">
        <v>516</v>
      </c>
      <c r="F878" s="10" t="s">
        <v>416</v>
      </c>
      <c r="G878" s="11"/>
      <c r="H878" s="10"/>
      <c r="I878" s="7">
        <f t="shared" si="163"/>
        <v>17</v>
      </c>
      <c r="J878" s="7">
        <f t="shared" si="164"/>
        <v>42</v>
      </c>
      <c r="K878" s="7">
        <f t="shared" si="165"/>
        <v>67</v>
      </c>
      <c r="L878" s="7">
        <v>100</v>
      </c>
      <c r="M878" s="41">
        <f>ROUND(I878/L878*100,1)</f>
        <v>17</v>
      </c>
      <c r="N878" s="41">
        <f>ROUND(J878/L878*100,1)</f>
        <v>42</v>
      </c>
      <c r="O878" s="41">
        <f>ROUND(K878/L878*100,1)</f>
        <v>67</v>
      </c>
      <c r="P878" s="15"/>
      <c r="Q878" s="15"/>
      <c r="R878" s="167"/>
      <c r="S878" s="15"/>
      <c r="T878" s="15"/>
      <c r="U878" s="4">
        <f t="shared" si="157"/>
        <v>100</v>
      </c>
      <c r="V878" s="43"/>
    </row>
    <row r="879" spans="1:191" hidden="1">
      <c r="A879" s="52"/>
      <c r="B879" s="53"/>
      <c r="C879" s="56"/>
      <c r="D879" s="57"/>
      <c r="E879" s="16" t="s">
        <v>517</v>
      </c>
      <c r="F879" s="10" t="s">
        <v>421</v>
      </c>
      <c r="G879" s="11"/>
      <c r="H879" s="10"/>
      <c r="I879" s="7">
        <f t="shared" si="163"/>
        <v>473</v>
      </c>
      <c r="J879" s="7">
        <f t="shared" si="164"/>
        <v>1168</v>
      </c>
      <c r="K879" s="7">
        <f t="shared" si="165"/>
        <v>1863</v>
      </c>
      <c r="L879" s="7">
        <v>2780.5</v>
      </c>
      <c r="M879" s="41">
        <f t="shared" si="159"/>
        <v>17</v>
      </c>
      <c r="N879" s="41">
        <f t="shared" si="160"/>
        <v>42</v>
      </c>
      <c r="O879" s="41">
        <f t="shared" si="161"/>
        <v>67</v>
      </c>
      <c r="P879" s="15"/>
      <c r="Q879" s="15"/>
      <c r="R879" s="167"/>
      <c r="S879" s="15"/>
      <c r="T879" s="15"/>
      <c r="U879" s="4">
        <f t="shared" si="157"/>
        <v>2780.5</v>
      </c>
      <c r="V879" s="43"/>
    </row>
    <row r="880" spans="1:191" hidden="1">
      <c r="A880" s="52"/>
      <c r="B880" s="53"/>
      <c r="C880" s="56"/>
      <c r="D880" s="57"/>
      <c r="E880" s="16" t="s">
        <v>519</v>
      </c>
      <c r="F880" s="10" t="s">
        <v>175</v>
      </c>
      <c r="G880" s="11"/>
      <c r="H880" s="10"/>
      <c r="I880" s="7">
        <f t="shared" si="163"/>
        <v>170</v>
      </c>
      <c r="J880" s="7">
        <f t="shared" si="164"/>
        <v>420</v>
      </c>
      <c r="K880" s="7">
        <f t="shared" si="165"/>
        <v>670</v>
      </c>
      <c r="L880" s="7">
        <v>1000</v>
      </c>
      <c r="M880" s="41">
        <f t="shared" si="159"/>
        <v>17</v>
      </c>
      <c r="N880" s="41">
        <f t="shared" si="160"/>
        <v>42</v>
      </c>
      <c r="O880" s="41">
        <f t="shared" si="161"/>
        <v>67</v>
      </c>
      <c r="P880" s="15"/>
      <c r="Q880" s="15"/>
      <c r="R880" s="167"/>
      <c r="S880" s="15"/>
      <c r="T880" s="15"/>
      <c r="U880" s="4">
        <f t="shared" si="157"/>
        <v>1000</v>
      </c>
      <c r="V880" s="43"/>
    </row>
    <row r="881" spans="1:191" hidden="1">
      <c r="A881" s="52"/>
      <c r="B881" s="53"/>
      <c r="C881" s="56"/>
      <c r="D881" s="57"/>
      <c r="E881" s="16" t="s">
        <v>554</v>
      </c>
      <c r="F881" s="10" t="s">
        <v>273</v>
      </c>
      <c r="G881" s="11"/>
      <c r="H881" s="10"/>
      <c r="I881" s="7">
        <f t="shared" si="163"/>
        <v>170</v>
      </c>
      <c r="J881" s="7">
        <f t="shared" si="164"/>
        <v>420</v>
      </c>
      <c r="K881" s="7">
        <f t="shared" si="165"/>
        <v>670</v>
      </c>
      <c r="L881" s="7">
        <v>1000</v>
      </c>
      <c r="M881" s="41">
        <f>ROUND(I881/L881*100,1)</f>
        <v>17</v>
      </c>
      <c r="N881" s="41">
        <f>ROUND(J881/L881*100,1)</f>
        <v>42</v>
      </c>
      <c r="O881" s="41">
        <f>ROUND(K881/L881*100,1)</f>
        <v>67</v>
      </c>
      <c r="P881" s="15"/>
      <c r="Q881" s="15"/>
      <c r="R881" s="167"/>
      <c r="S881" s="15"/>
      <c r="T881" s="15"/>
      <c r="U881" s="4">
        <f t="shared" si="157"/>
        <v>1000</v>
      </c>
      <c r="V881" s="43"/>
    </row>
    <row r="882" spans="1:191" hidden="1">
      <c r="A882" s="52"/>
      <c r="B882" s="53"/>
      <c r="C882" s="56"/>
      <c r="D882" s="57"/>
      <c r="E882" s="16" t="s">
        <v>560</v>
      </c>
      <c r="F882" s="10" t="s">
        <v>178</v>
      </c>
      <c r="G882" s="11"/>
      <c r="H882" s="10"/>
      <c r="I882" s="7">
        <f t="shared" si="163"/>
        <v>1208</v>
      </c>
      <c r="J882" s="7">
        <f t="shared" si="164"/>
        <v>2985</v>
      </c>
      <c r="K882" s="7">
        <f t="shared" si="165"/>
        <v>4762</v>
      </c>
      <c r="L882" s="7">
        <v>7108</v>
      </c>
      <c r="M882" s="41">
        <f>ROUND(I882/L882*100,1)</f>
        <v>17</v>
      </c>
      <c r="N882" s="41">
        <f>ROUND(J882/L882*100,1)</f>
        <v>42</v>
      </c>
      <c r="O882" s="41">
        <f>ROUND(K882/L882*100,1)</f>
        <v>67</v>
      </c>
      <c r="P882" s="15"/>
      <c r="Q882" s="15"/>
      <c r="R882" s="167"/>
      <c r="S882" s="15"/>
      <c r="T882" s="15"/>
      <c r="U882" s="4">
        <f t="shared" si="157"/>
        <v>7108</v>
      </c>
      <c r="V882" s="43"/>
    </row>
    <row r="883" spans="1:191">
      <c r="A883" s="195"/>
      <c r="B883" s="193" t="s">
        <v>529</v>
      </c>
      <c r="C883" s="200"/>
      <c r="D883" s="201"/>
      <c r="E883" s="194" t="s">
        <v>2</v>
      </c>
      <c r="F883" s="89"/>
      <c r="G883" s="89"/>
      <c r="H883" s="10" t="s">
        <v>394</v>
      </c>
      <c r="I883" s="202">
        <f>SUM(I884)</f>
        <v>2950000</v>
      </c>
      <c r="J883" s="202">
        <f>SUM(J884)</f>
        <v>12000000</v>
      </c>
      <c r="K883" s="202">
        <f>SUM(K884)</f>
        <v>14850000</v>
      </c>
      <c r="L883" s="203">
        <f>SUM(L884)</f>
        <v>18750000</v>
      </c>
      <c r="M883" s="41">
        <f>ROUND(I883/L883*100,1)</f>
        <v>15.7</v>
      </c>
      <c r="N883" s="41">
        <f>ROUND(J883/L883*100,1)</f>
        <v>64</v>
      </c>
      <c r="O883" s="41">
        <f>ROUND(K883/L883*100,1)</f>
        <v>79.2</v>
      </c>
      <c r="P883" s="15"/>
      <c r="Q883" s="15"/>
      <c r="R883" s="167"/>
      <c r="S883" s="15"/>
      <c r="T883" s="15"/>
      <c r="U883" s="4">
        <f t="shared" si="157"/>
        <v>18750000</v>
      </c>
      <c r="AA883" s="209"/>
      <c r="AB883" s="209"/>
      <c r="AC883" s="209"/>
      <c r="AD883" s="209"/>
      <c r="AE883" s="209"/>
      <c r="AF883" s="209"/>
      <c r="AG883" s="209"/>
      <c r="AH883" s="209"/>
      <c r="AI883" s="209"/>
      <c r="AJ883" s="209"/>
      <c r="AK883" s="209"/>
      <c r="AL883" s="209"/>
      <c r="AM883" s="209"/>
      <c r="AN883" s="209"/>
      <c r="AO883" s="209"/>
      <c r="AP883" s="209"/>
      <c r="AQ883" s="209"/>
      <c r="AR883" s="209"/>
      <c r="AS883" s="209"/>
      <c r="AT883" s="209"/>
      <c r="AU883" s="209"/>
      <c r="AV883" s="209"/>
      <c r="AW883" s="209"/>
      <c r="AX883" s="209"/>
      <c r="AY883" s="209"/>
      <c r="AZ883" s="209"/>
      <c r="BA883" s="209"/>
      <c r="BB883" s="209"/>
      <c r="BC883" s="209"/>
      <c r="BD883" s="209"/>
      <c r="BE883" s="209"/>
      <c r="BF883" s="209"/>
      <c r="BG883" s="209"/>
      <c r="BH883" s="209"/>
      <c r="BI883" s="209"/>
      <c r="BJ883" s="209"/>
      <c r="BK883" s="209"/>
      <c r="BL883" s="209"/>
      <c r="BM883" s="209"/>
      <c r="BN883" s="209"/>
      <c r="BO883" s="209"/>
      <c r="BP883" s="209"/>
      <c r="BQ883" s="209"/>
      <c r="BR883" s="209"/>
      <c r="BS883" s="209"/>
      <c r="BT883" s="209"/>
      <c r="BU883" s="209"/>
      <c r="BV883" s="209"/>
      <c r="BW883" s="209"/>
      <c r="BX883" s="209"/>
      <c r="BY883" s="209"/>
      <c r="BZ883" s="209"/>
      <c r="CA883" s="209"/>
      <c r="CB883" s="209"/>
      <c r="CC883" s="209"/>
      <c r="CD883" s="209"/>
      <c r="CE883" s="209"/>
      <c r="CF883" s="209"/>
      <c r="CG883" s="209"/>
      <c r="CH883" s="209"/>
      <c r="CI883" s="209"/>
      <c r="CJ883" s="209"/>
      <c r="CK883" s="209"/>
      <c r="CL883" s="209"/>
      <c r="CM883" s="209"/>
      <c r="CN883" s="209"/>
      <c r="CO883" s="209"/>
      <c r="CP883" s="209"/>
      <c r="CQ883" s="209"/>
      <c r="CR883" s="209"/>
      <c r="CS883" s="209"/>
      <c r="CT883" s="209"/>
      <c r="CU883" s="209"/>
      <c r="CV883" s="209"/>
      <c r="CW883" s="209"/>
      <c r="CX883" s="209"/>
      <c r="CY883" s="209"/>
      <c r="CZ883" s="209"/>
      <c r="DA883" s="209"/>
      <c r="DB883" s="209"/>
      <c r="DC883" s="209"/>
      <c r="DD883" s="209"/>
      <c r="DE883" s="209"/>
      <c r="DF883" s="209"/>
      <c r="DG883" s="209"/>
      <c r="DH883" s="209"/>
      <c r="DI883" s="209"/>
      <c r="DJ883" s="209"/>
      <c r="DK883" s="209"/>
      <c r="DL883" s="209"/>
      <c r="DM883" s="209"/>
      <c r="DN883" s="209"/>
      <c r="DO883" s="209"/>
      <c r="DP883" s="209"/>
      <c r="DQ883" s="209"/>
      <c r="DR883" s="209"/>
      <c r="DS883" s="209"/>
      <c r="DT883" s="209"/>
      <c r="DU883" s="209"/>
      <c r="DV883" s="209"/>
      <c r="DW883" s="209"/>
      <c r="DX883" s="209"/>
      <c r="DY883" s="209"/>
      <c r="DZ883" s="209"/>
      <c r="EA883" s="209"/>
      <c r="EB883" s="209"/>
      <c r="EC883" s="209"/>
      <c r="ED883" s="209"/>
      <c r="EE883" s="209"/>
      <c r="EF883" s="209"/>
      <c r="EG883" s="209"/>
      <c r="EH883" s="209"/>
      <c r="EI883" s="209"/>
      <c r="EJ883" s="209"/>
      <c r="EK883" s="209"/>
      <c r="EL883" s="209"/>
      <c r="EM883" s="209"/>
      <c r="EN883" s="209"/>
      <c r="EO883" s="209"/>
      <c r="EP883" s="209"/>
      <c r="EQ883" s="209"/>
      <c r="ER883" s="209"/>
      <c r="ES883" s="209"/>
      <c r="ET883" s="209"/>
      <c r="EU883" s="209"/>
      <c r="EV883" s="209"/>
      <c r="EW883" s="209"/>
      <c r="EX883" s="209"/>
      <c r="EY883" s="209"/>
      <c r="EZ883" s="209"/>
      <c r="FA883" s="209"/>
      <c r="FB883" s="209"/>
      <c r="FC883" s="209"/>
      <c r="FD883" s="209"/>
      <c r="FE883" s="209"/>
      <c r="FF883" s="209"/>
      <c r="FG883" s="209"/>
      <c r="FH883" s="209"/>
      <c r="FI883" s="209"/>
      <c r="FJ883" s="209"/>
      <c r="FK883" s="209"/>
      <c r="FL883" s="209"/>
      <c r="FM883" s="209"/>
      <c r="FN883" s="209"/>
      <c r="FO883" s="209"/>
      <c r="FP883" s="209"/>
      <c r="FQ883" s="209"/>
      <c r="FR883" s="209"/>
      <c r="FS883" s="209"/>
      <c r="FT883" s="209"/>
      <c r="FU883" s="209"/>
      <c r="FV883" s="209"/>
      <c r="FW883" s="209"/>
      <c r="FX883" s="209"/>
      <c r="FY883" s="209"/>
      <c r="FZ883" s="209"/>
      <c r="GA883" s="209"/>
      <c r="GB883" s="209"/>
      <c r="GC883" s="209"/>
      <c r="GD883" s="209"/>
      <c r="GE883" s="209"/>
      <c r="GF883" s="209"/>
      <c r="GG883" s="209"/>
      <c r="GH883" s="209"/>
      <c r="GI883" s="209"/>
    </row>
    <row r="884" spans="1:191">
      <c r="A884" s="195"/>
      <c r="B884" s="196"/>
      <c r="C884" s="197" t="s">
        <v>525</v>
      </c>
      <c r="D884" s="201"/>
      <c r="E884" s="199" t="s">
        <v>2</v>
      </c>
      <c r="F884" s="13"/>
      <c r="G884" s="13"/>
      <c r="H884" s="10" t="s">
        <v>394</v>
      </c>
      <c r="I884" s="204">
        <f>SUM(I885,I888)</f>
        <v>2950000</v>
      </c>
      <c r="J884" s="204">
        <f>SUM(J885,J888)</f>
        <v>12000000</v>
      </c>
      <c r="K884" s="204">
        <f>SUM(K885,K888)</f>
        <v>14850000</v>
      </c>
      <c r="L884" s="205">
        <f>SUM(L885,L888)</f>
        <v>18750000</v>
      </c>
      <c r="M884" s="41">
        <f>ROUND(I884/L884*100,1)</f>
        <v>15.7</v>
      </c>
      <c r="N884" s="41">
        <f>ROUND(J884/L884*100,1)</f>
        <v>64</v>
      </c>
      <c r="O884" s="41">
        <f>ROUND(K884/L884*100,1)</f>
        <v>79.2</v>
      </c>
      <c r="P884" s="15"/>
      <c r="Q884" s="15"/>
      <c r="R884" s="167"/>
      <c r="S884" s="15"/>
      <c r="T884" s="15"/>
      <c r="U884" s="4">
        <f t="shared" si="157"/>
        <v>18750000</v>
      </c>
      <c r="AA884" s="209"/>
      <c r="AB884" s="209"/>
      <c r="AC884" s="209"/>
      <c r="AD884" s="209"/>
      <c r="AE884" s="209"/>
      <c r="AF884" s="209"/>
      <c r="AG884" s="209"/>
      <c r="AH884" s="209"/>
      <c r="AI884" s="209"/>
      <c r="AJ884" s="209"/>
      <c r="AK884" s="209"/>
      <c r="AL884" s="209"/>
      <c r="AM884" s="209"/>
      <c r="AN884" s="209"/>
      <c r="AO884" s="209"/>
      <c r="AP884" s="209"/>
      <c r="AQ884" s="209"/>
      <c r="AR884" s="209"/>
      <c r="AS884" s="209"/>
      <c r="AT884" s="209"/>
      <c r="AU884" s="209"/>
      <c r="AV884" s="209"/>
      <c r="AW884" s="209"/>
      <c r="AX884" s="209"/>
      <c r="AY884" s="209"/>
      <c r="AZ884" s="209"/>
      <c r="BA884" s="209"/>
      <c r="BB884" s="209"/>
      <c r="BC884" s="209"/>
      <c r="BD884" s="209"/>
      <c r="BE884" s="209"/>
      <c r="BF884" s="209"/>
      <c r="BG884" s="209"/>
      <c r="BH884" s="209"/>
      <c r="BI884" s="209"/>
      <c r="BJ884" s="209"/>
      <c r="BK884" s="209"/>
      <c r="BL884" s="209"/>
      <c r="BM884" s="209"/>
      <c r="BN884" s="209"/>
      <c r="BO884" s="209"/>
      <c r="BP884" s="209"/>
      <c r="BQ884" s="209"/>
      <c r="BR884" s="209"/>
      <c r="BS884" s="209"/>
      <c r="BT884" s="209"/>
      <c r="BU884" s="209"/>
      <c r="BV884" s="209"/>
      <c r="BW884" s="209"/>
      <c r="BX884" s="209"/>
      <c r="BY884" s="209"/>
      <c r="BZ884" s="209"/>
      <c r="CA884" s="209"/>
      <c r="CB884" s="209"/>
      <c r="CC884" s="209"/>
      <c r="CD884" s="209"/>
      <c r="CE884" s="209"/>
      <c r="CF884" s="209"/>
      <c r="CG884" s="209"/>
      <c r="CH884" s="209"/>
      <c r="CI884" s="209"/>
      <c r="CJ884" s="209"/>
      <c r="CK884" s="209"/>
      <c r="CL884" s="209"/>
      <c r="CM884" s="209"/>
      <c r="CN884" s="209"/>
      <c r="CO884" s="209"/>
      <c r="CP884" s="209"/>
      <c r="CQ884" s="209"/>
      <c r="CR884" s="209"/>
      <c r="CS884" s="209"/>
      <c r="CT884" s="209"/>
      <c r="CU884" s="209"/>
      <c r="CV884" s="209"/>
      <c r="CW884" s="209"/>
      <c r="CX884" s="209"/>
      <c r="CY884" s="209"/>
      <c r="CZ884" s="209"/>
      <c r="DA884" s="209"/>
      <c r="DB884" s="209"/>
      <c r="DC884" s="209"/>
      <c r="DD884" s="209"/>
      <c r="DE884" s="209"/>
      <c r="DF884" s="209"/>
      <c r="DG884" s="209"/>
      <c r="DH884" s="209"/>
      <c r="DI884" s="209"/>
      <c r="DJ884" s="209"/>
      <c r="DK884" s="209"/>
      <c r="DL884" s="209"/>
      <c r="DM884" s="209"/>
      <c r="DN884" s="209"/>
      <c r="DO884" s="209"/>
      <c r="DP884" s="209"/>
      <c r="DQ884" s="209"/>
      <c r="DR884" s="209"/>
      <c r="DS884" s="209"/>
      <c r="DT884" s="209"/>
      <c r="DU884" s="209"/>
      <c r="DV884" s="209"/>
      <c r="DW884" s="209"/>
      <c r="DX884" s="209"/>
      <c r="DY884" s="209"/>
      <c r="DZ884" s="209"/>
      <c r="EA884" s="209"/>
      <c r="EB884" s="209"/>
      <c r="EC884" s="209"/>
      <c r="ED884" s="209"/>
      <c r="EE884" s="209"/>
      <c r="EF884" s="209"/>
      <c r="EG884" s="209"/>
      <c r="EH884" s="209"/>
      <c r="EI884" s="209"/>
      <c r="EJ884" s="209"/>
      <c r="EK884" s="209"/>
      <c r="EL884" s="209"/>
      <c r="EM884" s="209"/>
      <c r="EN884" s="209"/>
      <c r="EO884" s="209"/>
      <c r="EP884" s="209"/>
      <c r="EQ884" s="209"/>
      <c r="ER884" s="209"/>
      <c r="ES884" s="209"/>
      <c r="ET884" s="209"/>
      <c r="EU884" s="209"/>
      <c r="EV884" s="209"/>
      <c r="EW884" s="209"/>
      <c r="EX884" s="209"/>
      <c r="EY884" s="209"/>
      <c r="EZ884" s="209"/>
      <c r="FA884" s="209"/>
      <c r="FB884" s="209"/>
      <c r="FC884" s="209"/>
      <c r="FD884" s="209"/>
      <c r="FE884" s="209"/>
      <c r="FF884" s="209"/>
      <c r="FG884" s="209"/>
      <c r="FH884" s="209"/>
      <c r="FI884" s="209"/>
      <c r="FJ884" s="209"/>
      <c r="FK884" s="209"/>
      <c r="FL884" s="209"/>
      <c r="FM884" s="209"/>
      <c r="FN884" s="209"/>
      <c r="FO884" s="209"/>
      <c r="FP884" s="209"/>
      <c r="FQ884" s="209"/>
      <c r="FR884" s="209"/>
      <c r="FS884" s="209"/>
      <c r="FT884" s="209"/>
      <c r="FU884" s="209"/>
      <c r="FV884" s="209"/>
      <c r="FW884" s="209"/>
      <c r="FX884" s="209"/>
      <c r="FY884" s="209"/>
      <c r="FZ884" s="209"/>
      <c r="GA884" s="209"/>
      <c r="GB884" s="209"/>
      <c r="GC884" s="209"/>
      <c r="GD884" s="209"/>
      <c r="GE884" s="209"/>
      <c r="GF884" s="209"/>
      <c r="GG884" s="209"/>
      <c r="GH884" s="209"/>
      <c r="GI884" s="209"/>
    </row>
    <row r="885" spans="1:191" ht="33">
      <c r="A885" s="195"/>
      <c r="B885" s="196"/>
      <c r="C885" s="200"/>
      <c r="D885" s="201" t="s">
        <v>280</v>
      </c>
      <c r="E885" s="81" t="s">
        <v>125</v>
      </c>
      <c r="F885" s="19"/>
      <c r="G885" s="19"/>
      <c r="H885" s="10" t="s">
        <v>394</v>
      </c>
      <c r="I885" s="204">
        <f t="shared" ref="I885:K886" si="166">SUM(I886)</f>
        <v>2600000</v>
      </c>
      <c r="J885" s="204">
        <f t="shared" si="166"/>
        <v>11300000</v>
      </c>
      <c r="K885" s="204">
        <f t="shared" si="166"/>
        <v>13800000</v>
      </c>
      <c r="L885" s="205">
        <f>SUM(L886)</f>
        <v>17350000</v>
      </c>
      <c r="M885" s="41">
        <f t="shared" ref="M885:M890" si="167">ROUND(I885/L885*100,1)</f>
        <v>15</v>
      </c>
      <c r="N885" s="41">
        <f t="shared" ref="N885:N890" si="168">ROUND(J885/L885*100,1)</f>
        <v>65.099999999999994</v>
      </c>
      <c r="O885" s="41">
        <f t="shared" ref="O885:O890" si="169">ROUND(K885/L885*100,1)</f>
        <v>79.5</v>
      </c>
      <c r="P885" s="15"/>
      <c r="Q885" s="15"/>
      <c r="R885" s="167"/>
      <c r="S885" s="15"/>
      <c r="T885" s="15"/>
      <c r="U885" s="4">
        <f t="shared" si="157"/>
        <v>17350000</v>
      </c>
      <c r="AA885" s="209"/>
      <c r="AB885" s="209"/>
      <c r="AC885" s="209"/>
      <c r="AD885" s="209"/>
      <c r="AE885" s="209"/>
      <c r="AF885" s="209"/>
      <c r="AG885" s="209"/>
      <c r="AH885" s="209"/>
      <c r="AI885" s="209"/>
      <c r="AJ885" s="209"/>
      <c r="AK885" s="209"/>
      <c r="AL885" s="209"/>
      <c r="AM885" s="209"/>
      <c r="AN885" s="209"/>
      <c r="AO885" s="209"/>
      <c r="AP885" s="209"/>
      <c r="AQ885" s="209"/>
      <c r="AR885" s="209"/>
      <c r="AS885" s="209"/>
      <c r="AT885" s="209"/>
      <c r="AU885" s="209"/>
      <c r="AV885" s="209"/>
      <c r="AW885" s="209"/>
      <c r="AX885" s="209"/>
      <c r="AY885" s="209"/>
      <c r="AZ885" s="209"/>
      <c r="BA885" s="209"/>
      <c r="BB885" s="209"/>
      <c r="BC885" s="209"/>
      <c r="BD885" s="209"/>
      <c r="BE885" s="209"/>
      <c r="BF885" s="209"/>
      <c r="BG885" s="209"/>
      <c r="BH885" s="209"/>
      <c r="BI885" s="209"/>
      <c r="BJ885" s="209"/>
      <c r="BK885" s="209"/>
      <c r="BL885" s="209"/>
      <c r="BM885" s="209"/>
      <c r="BN885" s="209"/>
      <c r="BO885" s="209"/>
      <c r="BP885" s="209"/>
      <c r="BQ885" s="209"/>
      <c r="BR885" s="209"/>
      <c r="BS885" s="209"/>
      <c r="BT885" s="209"/>
      <c r="BU885" s="209"/>
      <c r="BV885" s="209"/>
      <c r="BW885" s="209"/>
      <c r="BX885" s="209"/>
      <c r="BY885" s="209"/>
      <c r="BZ885" s="209"/>
      <c r="CA885" s="209"/>
      <c r="CB885" s="209"/>
      <c r="CC885" s="209"/>
      <c r="CD885" s="209"/>
      <c r="CE885" s="209"/>
      <c r="CF885" s="209"/>
      <c r="CG885" s="209"/>
      <c r="CH885" s="209"/>
      <c r="CI885" s="209"/>
      <c r="CJ885" s="209"/>
      <c r="CK885" s="209"/>
      <c r="CL885" s="209"/>
      <c r="CM885" s="209"/>
      <c r="CN885" s="209"/>
      <c r="CO885" s="209"/>
      <c r="CP885" s="209"/>
      <c r="CQ885" s="209"/>
      <c r="CR885" s="209"/>
      <c r="CS885" s="209"/>
      <c r="CT885" s="209"/>
      <c r="CU885" s="209"/>
      <c r="CV885" s="209"/>
      <c r="CW885" s="209"/>
      <c r="CX885" s="209"/>
      <c r="CY885" s="209"/>
      <c r="CZ885" s="209"/>
      <c r="DA885" s="209"/>
      <c r="DB885" s="209"/>
      <c r="DC885" s="209"/>
      <c r="DD885" s="209"/>
      <c r="DE885" s="209"/>
      <c r="DF885" s="209"/>
      <c r="DG885" s="209"/>
      <c r="DH885" s="209"/>
      <c r="DI885" s="209"/>
      <c r="DJ885" s="209"/>
      <c r="DK885" s="209"/>
      <c r="DL885" s="209"/>
      <c r="DM885" s="209"/>
      <c r="DN885" s="209"/>
      <c r="DO885" s="209"/>
      <c r="DP885" s="209"/>
      <c r="DQ885" s="209"/>
      <c r="DR885" s="209"/>
      <c r="DS885" s="209"/>
      <c r="DT885" s="209"/>
      <c r="DU885" s="209"/>
      <c r="DV885" s="209"/>
      <c r="DW885" s="209"/>
      <c r="DX885" s="209"/>
      <c r="DY885" s="209"/>
      <c r="DZ885" s="209"/>
      <c r="EA885" s="209"/>
      <c r="EB885" s="209"/>
      <c r="EC885" s="209"/>
      <c r="ED885" s="209"/>
      <c r="EE885" s="209"/>
      <c r="EF885" s="209"/>
      <c r="EG885" s="209"/>
      <c r="EH885" s="209"/>
      <c r="EI885" s="209"/>
      <c r="EJ885" s="209"/>
      <c r="EK885" s="209"/>
      <c r="EL885" s="209"/>
      <c r="EM885" s="209"/>
      <c r="EN885" s="209"/>
      <c r="EO885" s="209"/>
      <c r="EP885" s="209"/>
      <c r="EQ885" s="209"/>
      <c r="ER885" s="209"/>
      <c r="ES885" s="209"/>
      <c r="ET885" s="209"/>
      <c r="EU885" s="209"/>
      <c r="EV885" s="209"/>
      <c r="EW885" s="209"/>
      <c r="EX885" s="209"/>
      <c r="EY885" s="209"/>
      <c r="EZ885" s="209"/>
      <c r="FA885" s="209"/>
      <c r="FB885" s="209"/>
      <c r="FC885" s="209"/>
      <c r="FD885" s="209"/>
      <c r="FE885" s="209"/>
      <c r="FF885" s="209"/>
      <c r="FG885" s="209"/>
      <c r="FH885" s="209"/>
      <c r="FI885" s="209"/>
      <c r="FJ885" s="209"/>
      <c r="FK885" s="209"/>
      <c r="FL885" s="209"/>
      <c r="FM885" s="209"/>
      <c r="FN885" s="209"/>
      <c r="FO885" s="209"/>
      <c r="FP885" s="209"/>
      <c r="FQ885" s="209"/>
      <c r="FR885" s="209"/>
      <c r="FS885" s="209"/>
      <c r="FT885" s="209"/>
      <c r="FU885" s="209"/>
      <c r="FV885" s="209"/>
      <c r="FW885" s="209"/>
      <c r="FX885" s="209"/>
      <c r="FY885" s="209"/>
      <c r="FZ885" s="209"/>
      <c r="GA885" s="209"/>
      <c r="GB885" s="209"/>
      <c r="GC885" s="209"/>
      <c r="GD885" s="209"/>
      <c r="GE885" s="209"/>
      <c r="GF885" s="209"/>
      <c r="GG885" s="209"/>
      <c r="GH885" s="209"/>
      <c r="GI885" s="209"/>
    </row>
    <row r="886" spans="1:191">
      <c r="A886" s="195"/>
      <c r="B886" s="196"/>
      <c r="C886" s="200"/>
      <c r="D886" s="201"/>
      <c r="E886" s="80" t="s">
        <v>637</v>
      </c>
      <c r="F886" s="18" t="s">
        <v>398</v>
      </c>
      <c r="G886" s="18"/>
      <c r="H886" s="10" t="s">
        <v>394</v>
      </c>
      <c r="I886" s="206">
        <f t="shared" si="166"/>
        <v>2600000</v>
      </c>
      <c r="J886" s="206">
        <f t="shared" si="166"/>
        <v>11300000</v>
      </c>
      <c r="K886" s="206">
        <f t="shared" si="166"/>
        <v>13800000</v>
      </c>
      <c r="L886" s="207">
        <f>SUM(L887)</f>
        <v>17350000</v>
      </c>
      <c r="M886" s="41">
        <f t="shared" si="167"/>
        <v>15</v>
      </c>
      <c r="N886" s="41">
        <f t="shared" si="168"/>
        <v>65.099999999999994</v>
      </c>
      <c r="O886" s="41">
        <f t="shared" si="169"/>
        <v>79.5</v>
      </c>
      <c r="P886" s="15"/>
      <c r="Q886" s="15"/>
      <c r="R886" s="167"/>
      <c r="S886" s="15"/>
      <c r="T886" s="15"/>
      <c r="U886" s="4">
        <f t="shared" si="157"/>
        <v>17350000</v>
      </c>
      <c r="AA886" s="209"/>
      <c r="AB886" s="209"/>
      <c r="AC886" s="209"/>
      <c r="AD886" s="209"/>
      <c r="AE886" s="209"/>
      <c r="AF886" s="209"/>
      <c r="AG886" s="209"/>
      <c r="AH886" s="209"/>
      <c r="AI886" s="209"/>
      <c r="AJ886" s="209"/>
      <c r="AK886" s="209"/>
      <c r="AL886" s="209"/>
      <c r="AM886" s="209"/>
      <c r="AN886" s="209"/>
      <c r="AO886" s="209"/>
      <c r="AP886" s="209"/>
      <c r="AQ886" s="209"/>
      <c r="AR886" s="209"/>
      <c r="AS886" s="209"/>
      <c r="AT886" s="209"/>
      <c r="AU886" s="209"/>
      <c r="AV886" s="209"/>
      <c r="AW886" s="209"/>
      <c r="AX886" s="209"/>
      <c r="AY886" s="209"/>
      <c r="AZ886" s="209"/>
      <c r="BA886" s="209"/>
      <c r="BB886" s="209"/>
      <c r="BC886" s="209"/>
      <c r="BD886" s="209"/>
      <c r="BE886" s="209"/>
      <c r="BF886" s="209"/>
      <c r="BG886" s="209"/>
      <c r="BH886" s="209"/>
      <c r="BI886" s="209"/>
      <c r="BJ886" s="209"/>
      <c r="BK886" s="209"/>
      <c r="BL886" s="209"/>
      <c r="BM886" s="209"/>
      <c r="BN886" s="209"/>
      <c r="BO886" s="209"/>
      <c r="BP886" s="209"/>
      <c r="BQ886" s="209"/>
      <c r="BR886" s="209"/>
      <c r="BS886" s="209"/>
      <c r="BT886" s="209"/>
      <c r="BU886" s="209"/>
      <c r="BV886" s="209"/>
      <c r="BW886" s="209"/>
      <c r="BX886" s="209"/>
      <c r="BY886" s="209"/>
      <c r="BZ886" s="209"/>
      <c r="CA886" s="209"/>
      <c r="CB886" s="209"/>
      <c r="CC886" s="209"/>
      <c r="CD886" s="209"/>
      <c r="CE886" s="209"/>
      <c r="CF886" s="209"/>
      <c r="CG886" s="209"/>
      <c r="CH886" s="209"/>
      <c r="CI886" s="209"/>
      <c r="CJ886" s="209"/>
      <c r="CK886" s="209"/>
      <c r="CL886" s="209"/>
      <c r="CM886" s="209"/>
      <c r="CN886" s="209"/>
      <c r="CO886" s="209"/>
      <c r="CP886" s="209"/>
      <c r="CQ886" s="209"/>
      <c r="CR886" s="209"/>
      <c r="CS886" s="209"/>
      <c r="CT886" s="209"/>
      <c r="CU886" s="209"/>
      <c r="CV886" s="209"/>
      <c r="CW886" s="209"/>
      <c r="CX886" s="209"/>
      <c r="CY886" s="209"/>
      <c r="CZ886" s="209"/>
      <c r="DA886" s="209"/>
      <c r="DB886" s="209"/>
      <c r="DC886" s="209"/>
      <c r="DD886" s="209"/>
      <c r="DE886" s="209"/>
      <c r="DF886" s="209"/>
      <c r="DG886" s="209"/>
      <c r="DH886" s="209"/>
      <c r="DI886" s="209"/>
      <c r="DJ886" s="209"/>
      <c r="DK886" s="209"/>
      <c r="DL886" s="209"/>
      <c r="DM886" s="209"/>
      <c r="DN886" s="209"/>
      <c r="DO886" s="209"/>
      <c r="DP886" s="209"/>
      <c r="DQ886" s="209"/>
      <c r="DR886" s="209"/>
      <c r="DS886" s="209"/>
      <c r="DT886" s="209"/>
      <c r="DU886" s="209"/>
      <c r="DV886" s="209"/>
      <c r="DW886" s="209"/>
      <c r="DX886" s="209"/>
      <c r="DY886" s="209"/>
      <c r="DZ886" s="209"/>
      <c r="EA886" s="209"/>
      <c r="EB886" s="209"/>
      <c r="EC886" s="209"/>
      <c r="ED886" s="209"/>
      <c r="EE886" s="209"/>
      <c r="EF886" s="209"/>
      <c r="EG886" s="209"/>
      <c r="EH886" s="209"/>
      <c r="EI886" s="209"/>
      <c r="EJ886" s="209"/>
      <c r="EK886" s="209"/>
      <c r="EL886" s="209"/>
      <c r="EM886" s="209"/>
      <c r="EN886" s="209"/>
      <c r="EO886" s="209"/>
      <c r="EP886" s="209"/>
      <c r="EQ886" s="209"/>
      <c r="ER886" s="209"/>
      <c r="ES886" s="209"/>
      <c r="ET886" s="209"/>
      <c r="EU886" s="209"/>
      <c r="EV886" s="209"/>
      <c r="EW886" s="209"/>
      <c r="EX886" s="209"/>
      <c r="EY886" s="209"/>
      <c r="EZ886" s="209"/>
      <c r="FA886" s="209"/>
      <c r="FB886" s="209"/>
      <c r="FC886" s="209"/>
      <c r="FD886" s="209"/>
      <c r="FE886" s="209"/>
      <c r="FF886" s="209"/>
      <c r="FG886" s="209"/>
      <c r="FH886" s="209"/>
      <c r="FI886" s="209"/>
      <c r="FJ886" s="209"/>
      <c r="FK886" s="209"/>
      <c r="FL886" s="209"/>
      <c r="FM886" s="209"/>
      <c r="FN886" s="209"/>
      <c r="FO886" s="209"/>
      <c r="FP886" s="209"/>
      <c r="FQ886" s="209"/>
      <c r="FR886" s="209"/>
      <c r="FS886" s="209"/>
      <c r="FT886" s="209"/>
      <c r="FU886" s="209"/>
      <c r="FV886" s="209"/>
      <c r="FW886" s="209"/>
      <c r="FX886" s="209"/>
      <c r="FY886" s="209"/>
      <c r="FZ886" s="209"/>
      <c r="GA886" s="209"/>
      <c r="GB886" s="209"/>
      <c r="GC886" s="209"/>
      <c r="GD886" s="209"/>
      <c r="GE886" s="209"/>
      <c r="GF886" s="209"/>
      <c r="GG886" s="209"/>
      <c r="GH886" s="209"/>
      <c r="GI886" s="209"/>
    </row>
    <row r="887" spans="1:191" hidden="1">
      <c r="A887" s="52"/>
      <c r="B887" s="53"/>
      <c r="C887" s="56"/>
      <c r="D887" s="57"/>
      <c r="E887" s="9" t="s">
        <v>523</v>
      </c>
      <c r="F887" s="10">
        <v>4412</v>
      </c>
      <c r="G887" s="10"/>
      <c r="H887" s="10"/>
      <c r="I887" s="7">
        <v>2600000</v>
      </c>
      <c r="J887" s="7">
        <v>11300000</v>
      </c>
      <c r="K887" s="7">
        <v>13800000</v>
      </c>
      <c r="L887" s="7">
        <v>17350000</v>
      </c>
      <c r="M887" s="41">
        <f t="shared" si="167"/>
        <v>15</v>
      </c>
      <c r="N887" s="41">
        <f t="shared" si="168"/>
        <v>65.099999999999994</v>
      </c>
      <c r="O887" s="41">
        <f t="shared" si="169"/>
        <v>79.5</v>
      </c>
      <c r="P887" s="15"/>
      <c r="Q887" s="15"/>
      <c r="R887" s="167"/>
      <c r="S887" s="15"/>
      <c r="T887" s="15"/>
      <c r="U887" s="4">
        <f t="shared" si="157"/>
        <v>17350000</v>
      </c>
    </row>
    <row r="888" spans="1:191" ht="33">
      <c r="A888" s="195"/>
      <c r="B888" s="196"/>
      <c r="C888" s="200"/>
      <c r="D888" s="201" t="s">
        <v>284</v>
      </c>
      <c r="E888" s="81" t="s">
        <v>596</v>
      </c>
      <c r="F888" s="10"/>
      <c r="G888" s="10"/>
      <c r="H888" s="10" t="s">
        <v>394</v>
      </c>
      <c r="I888" s="204">
        <f t="shared" ref="I888:K889" si="170">SUM(I889)</f>
        <v>350000</v>
      </c>
      <c r="J888" s="204">
        <f t="shared" si="170"/>
        <v>700000</v>
      </c>
      <c r="K888" s="204">
        <f t="shared" si="170"/>
        <v>1050000</v>
      </c>
      <c r="L888" s="205">
        <f>SUM(L889)</f>
        <v>1400000</v>
      </c>
      <c r="M888" s="41">
        <f t="shared" si="167"/>
        <v>25</v>
      </c>
      <c r="N888" s="41">
        <f t="shared" si="168"/>
        <v>50</v>
      </c>
      <c r="O888" s="41">
        <f t="shared" si="169"/>
        <v>75</v>
      </c>
      <c r="P888" s="15"/>
      <c r="Q888" s="15"/>
      <c r="R888" s="167"/>
      <c r="S888" s="15"/>
      <c r="T888" s="15"/>
      <c r="U888" s="4"/>
      <c r="AA888" s="209"/>
      <c r="AB888" s="209"/>
      <c r="AC888" s="209"/>
      <c r="AD888" s="209"/>
      <c r="AE888" s="209"/>
      <c r="AF888" s="209"/>
      <c r="AG888" s="209"/>
      <c r="AH888" s="209"/>
      <c r="AI888" s="209"/>
      <c r="AJ888" s="209"/>
      <c r="AK888" s="209"/>
      <c r="AL888" s="209"/>
      <c r="AM888" s="209"/>
      <c r="AN888" s="209"/>
      <c r="AO888" s="209"/>
      <c r="AP888" s="209"/>
      <c r="AQ888" s="209"/>
      <c r="AR888" s="209"/>
      <c r="AS888" s="209"/>
      <c r="AT888" s="209"/>
      <c r="AU888" s="209"/>
      <c r="AV888" s="209"/>
      <c r="AW888" s="209"/>
      <c r="AX888" s="209"/>
      <c r="AY888" s="209"/>
      <c r="AZ888" s="209"/>
      <c r="BA888" s="209"/>
      <c r="BB888" s="209"/>
      <c r="BC888" s="209"/>
      <c r="BD888" s="209"/>
      <c r="BE888" s="209"/>
      <c r="BF888" s="209"/>
      <c r="BG888" s="209"/>
      <c r="BH888" s="209"/>
      <c r="BI888" s="209"/>
      <c r="BJ888" s="209"/>
      <c r="BK888" s="209"/>
      <c r="BL888" s="209"/>
      <c r="BM888" s="209"/>
      <c r="BN888" s="209"/>
      <c r="BO888" s="209"/>
      <c r="BP888" s="209"/>
      <c r="BQ888" s="209"/>
      <c r="BR888" s="209"/>
      <c r="BS888" s="209"/>
      <c r="BT888" s="209"/>
      <c r="BU888" s="209"/>
      <c r="BV888" s="209"/>
      <c r="BW888" s="209"/>
      <c r="BX888" s="209"/>
      <c r="BY888" s="209"/>
      <c r="BZ888" s="209"/>
      <c r="CA888" s="209"/>
      <c r="CB888" s="209"/>
      <c r="CC888" s="209"/>
      <c r="CD888" s="209"/>
      <c r="CE888" s="209"/>
      <c r="CF888" s="209"/>
      <c r="CG888" s="209"/>
      <c r="CH888" s="209"/>
      <c r="CI888" s="209"/>
      <c r="CJ888" s="209"/>
      <c r="CK888" s="209"/>
      <c r="CL888" s="209"/>
      <c r="CM888" s="209"/>
      <c r="CN888" s="209"/>
      <c r="CO888" s="209"/>
      <c r="CP888" s="209"/>
      <c r="CQ888" s="209"/>
      <c r="CR888" s="209"/>
      <c r="CS888" s="209"/>
      <c r="CT888" s="209"/>
      <c r="CU888" s="209"/>
      <c r="CV888" s="209"/>
      <c r="CW888" s="209"/>
      <c r="CX888" s="209"/>
      <c r="CY888" s="209"/>
      <c r="CZ888" s="209"/>
      <c r="DA888" s="209"/>
      <c r="DB888" s="209"/>
      <c r="DC888" s="209"/>
      <c r="DD888" s="209"/>
      <c r="DE888" s="209"/>
      <c r="DF888" s="209"/>
      <c r="DG888" s="209"/>
      <c r="DH888" s="209"/>
      <c r="DI888" s="209"/>
      <c r="DJ888" s="209"/>
      <c r="DK888" s="209"/>
      <c r="DL888" s="209"/>
      <c r="DM888" s="209"/>
      <c r="DN888" s="209"/>
      <c r="DO888" s="209"/>
      <c r="DP888" s="209"/>
      <c r="DQ888" s="209"/>
      <c r="DR888" s="209"/>
      <c r="DS888" s="209"/>
      <c r="DT888" s="209"/>
      <c r="DU888" s="209"/>
      <c r="DV888" s="209"/>
      <c r="DW888" s="209"/>
      <c r="DX888" s="209"/>
      <c r="DY888" s="209"/>
      <c r="DZ888" s="209"/>
      <c r="EA888" s="209"/>
      <c r="EB888" s="209"/>
      <c r="EC888" s="209"/>
      <c r="ED888" s="209"/>
      <c r="EE888" s="209"/>
      <c r="EF888" s="209"/>
      <c r="EG888" s="209"/>
      <c r="EH888" s="209"/>
      <c r="EI888" s="209"/>
      <c r="EJ888" s="209"/>
      <c r="EK888" s="209"/>
      <c r="EL888" s="209"/>
      <c r="EM888" s="209"/>
      <c r="EN888" s="209"/>
      <c r="EO888" s="209"/>
      <c r="EP888" s="209"/>
      <c r="EQ888" s="209"/>
      <c r="ER888" s="209"/>
      <c r="ES888" s="209"/>
      <c r="ET888" s="209"/>
      <c r="EU888" s="209"/>
      <c r="EV888" s="209"/>
      <c r="EW888" s="209"/>
      <c r="EX888" s="209"/>
      <c r="EY888" s="209"/>
      <c r="EZ888" s="209"/>
      <c r="FA888" s="209"/>
      <c r="FB888" s="209"/>
      <c r="FC888" s="209"/>
      <c r="FD888" s="209"/>
      <c r="FE888" s="209"/>
      <c r="FF888" s="209"/>
      <c r="FG888" s="209"/>
      <c r="FH888" s="209"/>
      <c r="FI888" s="209"/>
      <c r="FJ888" s="209"/>
      <c r="FK888" s="209"/>
      <c r="FL888" s="209"/>
      <c r="FM888" s="209"/>
      <c r="FN888" s="209"/>
      <c r="FO888" s="209"/>
      <c r="FP888" s="209"/>
      <c r="FQ888" s="209"/>
      <c r="FR888" s="209"/>
      <c r="FS888" s="209"/>
      <c r="FT888" s="209"/>
      <c r="FU888" s="209"/>
      <c r="FV888" s="209"/>
      <c r="FW888" s="209"/>
      <c r="FX888" s="209"/>
      <c r="FY888" s="209"/>
      <c r="FZ888" s="209"/>
      <c r="GA888" s="209"/>
      <c r="GB888" s="209"/>
      <c r="GC888" s="209"/>
      <c r="GD888" s="209"/>
      <c r="GE888" s="209"/>
      <c r="GF888" s="209"/>
      <c r="GG888" s="209"/>
      <c r="GH888" s="209"/>
      <c r="GI888" s="209"/>
    </row>
    <row r="889" spans="1:191">
      <c r="A889" s="195"/>
      <c r="B889" s="196"/>
      <c r="C889" s="200"/>
      <c r="D889" s="201"/>
      <c r="E889" s="80" t="s">
        <v>637</v>
      </c>
      <c r="F889" s="18" t="s">
        <v>398</v>
      </c>
      <c r="G889" s="10"/>
      <c r="H889" s="10" t="s">
        <v>394</v>
      </c>
      <c r="I889" s="206">
        <f t="shared" si="170"/>
        <v>350000</v>
      </c>
      <c r="J889" s="206">
        <f t="shared" si="170"/>
        <v>700000</v>
      </c>
      <c r="K889" s="206">
        <f t="shared" si="170"/>
        <v>1050000</v>
      </c>
      <c r="L889" s="207">
        <f>SUM(L890)</f>
        <v>1400000</v>
      </c>
      <c r="M889" s="41">
        <f t="shared" si="167"/>
        <v>25</v>
      </c>
      <c r="N889" s="41">
        <f t="shared" si="168"/>
        <v>50</v>
      </c>
      <c r="O889" s="41">
        <f t="shared" si="169"/>
        <v>75</v>
      </c>
      <c r="P889" s="15"/>
      <c r="Q889" s="15"/>
      <c r="R889" s="167"/>
      <c r="S889" s="15"/>
      <c r="T889" s="15"/>
      <c r="U889" s="4"/>
      <c r="AA889" s="209"/>
      <c r="AB889" s="209"/>
      <c r="AC889" s="209"/>
      <c r="AD889" s="209"/>
      <c r="AE889" s="209"/>
      <c r="AF889" s="209"/>
      <c r="AG889" s="209"/>
      <c r="AH889" s="209"/>
      <c r="AI889" s="209"/>
      <c r="AJ889" s="209"/>
      <c r="AK889" s="209"/>
      <c r="AL889" s="209"/>
      <c r="AM889" s="209"/>
      <c r="AN889" s="209"/>
      <c r="AO889" s="209"/>
      <c r="AP889" s="209"/>
      <c r="AQ889" s="209"/>
      <c r="AR889" s="209"/>
      <c r="AS889" s="209"/>
      <c r="AT889" s="209"/>
      <c r="AU889" s="209"/>
      <c r="AV889" s="209"/>
      <c r="AW889" s="209"/>
      <c r="AX889" s="209"/>
      <c r="AY889" s="209"/>
      <c r="AZ889" s="209"/>
      <c r="BA889" s="209"/>
      <c r="BB889" s="209"/>
      <c r="BC889" s="209"/>
      <c r="BD889" s="209"/>
      <c r="BE889" s="209"/>
      <c r="BF889" s="209"/>
      <c r="BG889" s="209"/>
      <c r="BH889" s="209"/>
      <c r="BI889" s="209"/>
      <c r="BJ889" s="209"/>
      <c r="BK889" s="209"/>
      <c r="BL889" s="209"/>
      <c r="BM889" s="209"/>
      <c r="BN889" s="209"/>
      <c r="BO889" s="209"/>
      <c r="BP889" s="209"/>
      <c r="BQ889" s="209"/>
      <c r="BR889" s="209"/>
      <c r="BS889" s="209"/>
      <c r="BT889" s="209"/>
      <c r="BU889" s="209"/>
      <c r="BV889" s="209"/>
      <c r="BW889" s="209"/>
      <c r="BX889" s="209"/>
      <c r="BY889" s="209"/>
      <c r="BZ889" s="209"/>
      <c r="CA889" s="209"/>
      <c r="CB889" s="209"/>
      <c r="CC889" s="209"/>
      <c r="CD889" s="209"/>
      <c r="CE889" s="209"/>
      <c r="CF889" s="209"/>
      <c r="CG889" s="209"/>
      <c r="CH889" s="209"/>
      <c r="CI889" s="209"/>
      <c r="CJ889" s="209"/>
      <c r="CK889" s="209"/>
      <c r="CL889" s="209"/>
      <c r="CM889" s="209"/>
      <c r="CN889" s="209"/>
      <c r="CO889" s="209"/>
      <c r="CP889" s="209"/>
      <c r="CQ889" s="209"/>
      <c r="CR889" s="209"/>
      <c r="CS889" s="209"/>
      <c r="CT889" s="209"/>
      <c r="CU889" s="209"/>
      <c r="CV889" s="209"/>
      <c r="CW889" s="209"/>
      <c r="CX889" s="209"/>
      <c r="CY889" s="209"/>
      <c r="CZ889" s="209"/>
      <c r="DA889" s="209"/>
      <c r="DB889" s="209"/>
      <c r="DC889" s="209"/>
      <c r="DD889" s="209"/>
      <c r="DE889" s="209"/>
      <c r="DF889" s="209"/>
      <c r="DG889" s="209"/>
      <c r="DH889" s="209"/>
      <c r="DI889" s="209"/>
      <c r="DJ889" s="209"/>
      <c r="DK889" s="209"/>
      <c r="DL889" s="209"/>
      <c r="DM889" s="209"/>
      <c r="DN889" s="209"/>
      <c r="DO889" s="209"/>
      <c r="DP889" s="209"/>
      <c r="DQ889" s="209"/>
      <c r="DR889" s="209"/>
      <c r="DS889" s="209"/>
      <c r="DT889" s="209"/>
      <c r="DU889" s="209"/>
      <c r="DV889" s="209"/>
      <c r="DW889" s="209"/>
      <c r="DX889" s="209"/>
      <c r="DY889" s="209"/>
      <c r="DZ889" s="209"/>
      <c r="EA889" s="209"/>
      <c r="EB889" s="209"/>
      <c r="EC889" s="209"/>
      <c r="ED889" s="209"/>
      <c r="EE889" s="209"/>
      <c r="EF889" s="209"/>
      <c r="EG889" s="209"/>
      <c r="EH889" s="209"/>
      <c r="EI889" s="209"/>
      <c r="EJ889" s="209"/>
      <c r="EK889" s="209"/>
      <c r="EL889" s="209"/>
      <c r="EM889" s="209"/>
      <c r="EN889" s="209"/>
      <c r="EO889" s="209"/>
      <c r="EP889" s="209"/>
      <c r="EQ889" s="209"/>
      <c r="ER889" s="209"/>
      <c r="ES889" s="209"/>
      <c r="ET889" s="209"/>
      <c r="EU889" s="209"/>
      <c r="EV889" s="209"/>
      <c r="EW889" s="209"/>
      <c r="EX889" s="209"/>
      <c r="EY889" s="209"/>
      <c r="EZ889" s="209"/>
      <c r="FA889" s="209"/>
      <c r="FB889" s="209"/>
      <c r="FC889" s="209"/>
      <c r="FD889" s="209"/>
      <c r="FE889" s="209"/>
      <c r="FF889" s="209"/>
      <c r="FG889" s="209"/>
      <c r="FH889" s="209"/>
      <c r="FI889" s="209"/>
      <c r="FJ889" s="209"/>
      <c r="FK889" s="209"/>
      <c r="FL889" s="209"/>
      <c r="FM889" s="209"/>
      <c r="FN889" s="209"/>
      <c r="FO889" s="209"/>
      <c r="FP889" s="209"/>
      <c r="FQ889" s="209"/>
      <c r="FR889" s="209"/>
      <c r="FS889" s="209"/>
      <c r="FT889" s="209"/>
      <c r="FU889" s="209"/>
      <c r="FV889" s="209"/>
      <c r="FW889" s="209"/>
      <c r="FX889" s="209"/>
      <c r="FY889" s="209"/>
      <c r="FZ889" s="209"/>
      <c r="GA889" s="209"/>
      <c r="GB889" s="209"/>
      <c r="GC889" s="209"/>
      <c r="GD889" s="209"/>
      <c r="GE889" s="209"/>
      <c r="GF889" s="209"/>
      <c r="GG889" s="209"/>
      <c r="GH889" s="209"/>
      <c r="GI889" s="209"/>
    </row>
    <row r="890" spans="1:191" hidden="1">
      <c r="A890" s="52"/>
      <c r="B890" s="53"/>
      <c r="C890" s="56"/>
      <c r="D890" s="57"/>
      <c r="E890" s="9" t="s">
        <v>523</v>
      </c>
      <c r="F890" s="10">
        <v>4412</v>
      </c>
      <c r="G890" s="10"/>
      <c r="H890" s="10"/>
      <c r="I890" s="7">
        <f>ROUND(L890*0.25,0)</f>
        <v>350000</v>
      </c>
      <c r="J890" s="7">
        <f>ROUND(L890*0.5,0)</f>
        <v>700000</v>
      </c>
      <c r="K890" s="7">
        <f>ROUND(L890*0.75,0)</f>
        <v>1050000</v>
      </c>
      <c r="L890" s="7">
        <v>1400000</v>
      </c>
      <c r="M890" s="41">
        <f t="shared" si="167"/>
        <v>25</v>
      </c>
      <c r="N890" s="41">
        <f t="shared" si="168"/>
        <v>50</v>
      </c>
      <c r="O890" s="41">
        <f t="shared" si="169"/>
        <v>75</v>
      </c>
      <c r="P890" s="15"/>
      <c r="Q890" s="15"/>
      <c r="R890" s="167"/>
      <c r="S890" s="15"/>
      <c r="T890" s="15"/>
      <c r="U890" s="4"/>
    </row>
    <row r="891" spans="1:191" ht="49.5">
      <c r="A891" s="192"/>
      <c r="B891" s="193" t="s">
        <v>530</v>
      </c>
      <c r="C891" s="200"/>
      <c r="D891" s="188" t="s">
        <v>308</v>
      </c>
      <c r="E891" s="194" t="s">
        <v>3</v>
      </c>
      <c r="F891" s="89"/>
      <c r="G891" s="89"/>
      <c r="H891" s="10" t="s">
        <v>394</v>
      </c>
      <c r="I891" s="202">
        <f t="shared" ref="I891:L894" si="171">SUM(I892)</f>
        <v>535335</v>
      </c>
      <c r="J891" s="202">
        <f t="shared" si="171"/>
        <v>1257762</v>
      </c>
      <c r="K891" s="202">
        <f t="shared" si="171"/>
        <v>2018012</v>
      </c>
      <c r="L891" s="203">
        <f t="shared" si="171"/>
        <v>2997178.2</v>
      </c>
      <c r="M891" s="41">
        <f>ROUND(I891/L891*100,1)</f>
        <v>17.899999999999999</v>
      </c>
      <c r="N891" s="41">
        <f>ROUND(J891/L891*100,1)</f>
        <v>42</v>
      </c>
      <c r="O891" s="41">
        <f>ROUND(K891/L891*100,1)</f>
        <v>67.3</v>
      </c>
      <c r="P891" s="125"/>
      <c r="Q891" s="125"/>
      <c r="R891" s="167"/>
      <c r="S891" s="125"/>
      <c r="T891" s="125"/>
      <c r="U891" s="4">
        <f>SUM(L891-T891)</f>
        <v>2997178.2</v>
      </c>
      <c r="W891" s="43" t="s">
        <v>394</v>
      </c>
      <c r="AA891" s="209"/>
      <c r="AB891" s="209"/>
      <c r="AC891" s="209"/>
      <c r="AD891" s="209"/>
      <c r="AE891" s="209"/>
      <c r="AF891" s="209"/>
      <c r="AG891" s="209"/>
      <c r="AH891" s="209"/>
      <c r="AI891" s="209"/>
      <c r="AJ891" s="209"/>
      <c r="AK891" s="209"/>
      <c r="AL891" s="209"/>
      <c r="AM891" s="209"/>
      <c r="AN891" s="209"/>
      <c r="AO891" s="209"/>
      <c r="AP891" s="209"/>
      <c r="AQ891" s="209"/>
      <c r="AR891" s="209"/>
      <c r="AS891" s="209"/>
      <c r="AT891" s="209"/>
      <c r="AU891" s="209"/>
      <c r="AV891" s="209"/>
      <c r="AW891" s="209"/>
      <c r="AX891" s="209"/>
      <c r="AY891" s="209"/>
      <c r="AZ891" s="209"/>
      <c r="BA891" s="209"/>
      <c r="BB891" s="209"/>
      <c r="BC891" s="209"/>
      <c r="BD891" s="209"/>
      <c r="BE891" s="209"/>
      <c r="BF891" s="209"/>
      <c r="BG891" s="209"/>
      <c r="BH891" s="209"/>
      <c r="BI891" s="209"/>
      <c r="BJ891" s="209"/>
      <c r="BK891" s="209"/>
      <c r="BL891" s="209"/>
      <c r="BM891" s="209"/>
      <c r="BN891" s="209"/>
      <c r="BO891" s="209"/>
      <c r="BP891" s="209"/>
      <c r="BQ891" s="209"/>
      <c r="BR891" s="209"/>
      <c r="BS891" s="209"/>
      <c r="BT891" s="209"/>
      <c r="BU891" s="209"/>
      <c r="BV891" s="209"/>
      <c r="BW891" s="209"/>
      <c r="BX891" s="209"/>
      <c r="BY891" s="209"/>
      <c r="BZ891" s="209"/>
      <c r="CA891" s="209"/>
      <c r="CB891" s="209"/>
      <c r="CC891" s="209"/>
      <c r="CD891" s="209"/>
      <c r="CE891" s="209"/>
      <c r="CF891" s="209"/>
      <c r="CG891" s="209"/>
      <c r="CH891" s="209"/>
      <c r="CI891" s="209"/>
      <c r="CJ891" s="209"/>
      <c r="CK891" s="209"/>
      <c r="CL891" s="209"/>
      <c r="CM891" s="209"/>
      <c r="CN891" s="209"/>
      <c r="CO891" s="209"/>
      <c r="CP891" s="209"/>
      <c r="CQ891" s="209"/>
      <c r="CR891" s="209"/>
      <c r="CS891" s="209"/>
      <c r="CT891" s="209"/>
      <c r="CU891" s="209"/>
      <c r="CV891" s="209"/>
      <c r="CW891" s="209"/>
      <c r="CX891" s="209"/>
      <c r="CY891" s="209"/>
      <c r="CZ891" s="209"/>
      <c r="DA891" s="209"/>
      <c r="DB891" s="209"/>
      <c r="DC891" s="209"/>
      <c r="DD891" s="209"/>
      <c r="DE891" s="209"/>
      <c r="DF891" s="209"/>
      <c r="DG891" s="209"/>
      <c r="DH891" s="209"/>
      <c r="DI891" s="209"/>
      <c r="DJ891" s="209"/>
      <c r="DK891" s="209"/>
      <c r="DL891" s="209"/>
      <c r="DM891" s="209"/>
      <c r="DN891" s="209"/>
      <c r="DO891" s="209"/>
      <c r="DP891" s="209"/>
      <c r="DQ891" s="209"/>
      <c r="DR891" s="209"/>
      <c r="DS891" s="209"/>
      <c r="DT891" s="209"/>
      <c r="DU891" s="209"/>
      <c r="DV891" s="209"/>
      <c r="DW891" s="209"/>
      <c r="DX891" s="209"/>
      <c r="DY891" s="209"/>
      <c r="DZ891" s="209"/>
      <c r="EA891" s="209"/>
      <c r="EB891" s="209"/>
      <c r="EC891" s="209"/>
      <c r="ED891" s="209"/>
      <c r="EE891" s="209"/>
      <c r="EF891" s="209"/>
      <c r="EG891" s="209"/>
      <c r="EH891" s="209"/>
      <c r="EI891" s="209"/>
      <c r="EJ891" s="209"/>
      <c r="EK891" s="209"/>
      <c r="EL891" s="209"/>
      <c r="EM891" s="209"/>
      <c r="EN891" s="209"/>
      <c r="EO891" s="209"/>
      <c r="EP891" s="209"/>
      <c r="EQ891" s="209"/>
      <c r="ER891" s="209"/>
      <c r="ES891" s="209"/>
      <c r="ET891" s="209"/>
      <c r="EU891" s="209"/>
      <c r="EV891" s="209"/>
      <c r="EW891" s="209"/>
      <c r="EX891" s="209"/>
      <c r="EY891" s="209"/>
      <c r="EZ891" s="209"/>
      <c r="FA891" s="209"/>
      <c r="FB891" s="209"/>
      <c r="FC891" s="209"/>
      <c r="FD891" s="209"/>
      <c r="FE891" s="209"/>
      <c r="FF891" s="209"/>
      <c r="FG891" s="209"/>
      <c r="FH891" s="209"/>
      <c r="FI891" s="209"/>
      <c r="FJ891" s="209"/>
      <c r="FK891" s="209"/>
      <c r="FL891" s="209"/>
      <c r="FM891" s="209"/>
      <c r="FN891" s="209"/>
      <c r="FO891" s="209"/>
      <c r="FP891" s="209"/>
      <c r="FQ891" s="209"/>
      <c r="FR891" s="209"/>
      <c r="FS891" s="209"/>
      <c r="FT891" s="209"/>
      <c r="FU891" s="209"/>
      <c r="FV891" s="209"/>
      <c r="FW891" s="209"/>
      <c r="FX891" s="209"/>
      <c r="FY891" s="209"/>
      <c r="FZ891" s="209"/>
      <c r="GA891" s="209"/>
      <c r="GB891" s="209"/>
      <c r="GC891" s="209"/>
      <c r="GD891" s="209"/>
      <c r="GE891" s="209"/>
      <c r="GF891" s="209"/>
      <c r="GG891" s="209"/>
      <c r="GH891" s="209"/>
      <c r="GI891" s="209"/>
    </row>
    <row r="892" spans="1:191" ht="33">
      <c r="A892" s="195"/>
      <c r="B892" s="196"/>
      <c r="C892" s="197" t="s">
        <v>525</v>
      </c>
      <c r="D892" s="198" t="s">
        <v>309</v>
      </c>
      <c r="E892" s="199" t="s">
        <v>3</v>
      </c>
      <c r="F892" s="13"/>
      <c r="G892" s="13"/>
      <c r="H892" s="10" t="s">
        <v>394</v>
      </c>
      <c r="I892" s="204">
        <f>SUM(I893,I896)</f>
        <v>535335</v>
      </c>
      <c r="J892" s="204">
        <f>SUM(J893,J896)</f>
        <v>1257762</v>
      </c>
      <c r="K892" s="204">
        <f>SUM(K893,K896)</f>
        <v>2018012</v>
      </c>
      <c r="L892" s="205">
        <f>SUM(L893,L896)</f>
        <v>2997178.2</v>
      </c>
      <c r="M892" s="41">
        <f>ROUND(I892/L892*100,1)</f>
        <v>17.899999999999999</v>
      </c>
      <c r="N892" s="41">
        <f>ROUND(J892/L892*100,1)</f>
        <v>42</v>
      </c>
      <c r="O892" s="41">
        <f>ROUND(K892/L892*100,1)</f>
        <v>67.3</v>
      </c>
      <c r="P892" s="14"/>
      <c r="Q892" s="14"/>
      <c r="R892" s="167"/>
      <c r="S892" s="14"/>
      <c r="T892" s="14"/>
      <c r="U892" s="4">
        <f>SUM(L892-T892)</f>
        <v>2997178.2</v>
      </c>
      <c r="AA892" s="209"/>
      <c r="AB892" s="209"/>
      <c r="AC892" s="209"/>
      <c r="AD892" s="209"/>
      <c r="AE892" s="209"/>
      <c r="AF892" s="209"/>
      <c r="AG892" s="209"/>
      <c r="AH892" s="209"/>
      <c r="AI892" s="209"/>
      <c r="AJ892" s="209"/>
      <c r="AK892" s="209"/>
      <c r="AL892" s="209"/>
      <c r="AM892" s="209"/>
      <c r="AN892" s="209"/>
      <c r="AO892" s="209"/>
      <c r="AP892" s="209"/>
      <c r="AQ892" s="209"/>
      <c r="AR892" s="209"/>
      <c r="AS892" s="209"/>
      <c r="AT892" s="209"/>
      <c r="AU892" s="209"/>
      <c r="AV892" s="209"/>
      <c r="AW892" s="209"/>
      <c r="AX892" s="209"/>
      <c r="AY892" s="209"/>
      <c r="AZ892" s="209"/>
      <c r="BA892" s="209"/>
      <c r="BB892" s="209"/>
      <c r="BC892" s="209"/>
      <c r="BD892" s="209"/>
      <c r="BE892" s="209"/>
      <c r="BF892" s="209"/>
      <c r="BG892" s="209"/>
      <c r="BH892" s="209"/>
      <c r="BI892" s="209"/>
      <c r="BJ892" s="209"/>
      <c r="BK892" s="209"/>
      <c r="BL892" s="209"/>
      <c r="BM892" s="209"/>
      <c r="BN892" s="209"/>
      <c r="BO892" s="209"/>
      <c r="BP892" s="209"/>
      <c r="BQ892" s="209"/>
      <c r="BR892" s="209"/>
      <c r="BS892" s="209"/>
      <c r="BT892" s="209"/>
      <c r="BU892" s="209"/>
      <c r="BV892" s="209"/>
      <c r="BW892" s="209"/>
      <c r="BX892" s="209"/>
      <c r="BY892" s="209"/>
      <c r="BZ892" s="209"/>
      <c r="CA892" s="209"/>
      <c r="CB892" s="209"/>
      <c r="CC892" s="209"/>
      <c r="CD892" s="209"/>
      <c r="CE892" s="209"/>
      <c r="CF892" s="209"/>
      <c r="CG892" s="209"/>
      <c r="CH892" s="209"/>
      <c r="CI892" s="209"/>
      <c r="CJ892" s="209"/>
      <c r="CK892" s="209"/>
      <c r="CL892" s="209"/>
      <c r="CM892" s="209"/>
      <c r="CN892" s="209"/>
      <c r="CO892" s="209"/>
      <c r="CP892" s="209"/>
      <c r="CQ892" s="209"/>
      <c r="CR892" s="209"/>
      <c r="CS892" s="209"/>
      <c r="CT892" s="209"/>
      <c r="CU892" s="209"/>
      <c r="CV892" s="209"/>
      <c r="CW892" s="209"/>
      <c r="CX892" s="209"/>
      <c r="CY892" s="209"/>
      <c r="CZ892" s="209"/>
      <c r="DA892" s="209"/>
      <c r="DB892" s="209"/>
      <c r="DC892" s="209"/>
      <c r="DD892" s="209"/>
      <c r="DE892" s="209"/>
      <c r="DF892" s="209"/>
      <c r="DG892" s="209"/>
      <c r="DH892" s="209"/>
      <c r="DI892" s="209"/>
      <c r="DJ892" s="209"/>
      <c r="DK892" s="209"/>
      <c r="DL892" s="209"/>
      <c r="DM892" s="209"/>
      <c r="DN892" s="209"/>
      <c r="DO892" s="209"/>
      <c r="DP892" s="209"/>
      <c r="DQ892" s="209"/>
      <c r="DR892" s="209"/>
      <c r="DS892" s="209"/>
      <c r="DT892" s="209"/>
      <c r="DU892" s="209"/>
      <c r="DV892" s="209"/>
      <c r="DW892" s="209"/>
      <c r="DX892" s="209"/>
      <c r="DY892" s="209"/>
      <c r="DZ892" s="209"/>
      <c r="EA892" s="209"/>
      <c r="EB892" s="209"/>
      <c r="EC892" s="209"/>
      <c r="ED892" s="209"/>
      <c r="EE892" s="209"/>
      <c r="EF892" s="209"/>
      <c r="EG892" s="209"/>
      <c r="EH892" s="209"/>
      <c r="EI892" s="209"/>
      <c r="EJ892" s="209"/>
      <c r="EK892" s="209"/>
      <c r="EL892" s="209"/>
      <c r="EM892" s="209"/>
      <c r="EN892" s="209"/>
      <c r="EO892" s="209"/>
      <c r="EP892" s="209"/>
      <c r="EQ892" s="209"/>
      <c r="ER892" s="209"/>
      <c r="ES892" s="209"/>
      <c r="ET892" s="209"/>
      <c r="EU892" s="209"/>
      <c r="EV892" s="209"/>
      <c r="EW892" s="209"/>
      <c r="EX892" s="209"/>
      <c r="EY892" s="209"/>
      <c r="EZ892" s="209"/>
      <c r="FA892" s="209"/>
      <c r="FB892" s="209"/>
      <c r="FC892" s="209"/>
      <c r="FD892" s="209"/>
      <c r="FE892" s="209"/>
      <c r="FF892" s="209"/>
      <c r="FG892" s="209"/>
      <c r="FH892" s="209"/>
      <c r="FI892" s="209"/>
      <c r="FJ892" s="209"/>
      <c r="FK892" s="209"/>
      <c r="FL892" s="209"/>
      <c r="FM892" s="209"/>
      <c r="FN892" s="209"/>
      <c r="FO892" s="209"/>
      <c r="FP892" s="209"/>
      <c r="FQ892" s="209"/>
      <c r="FR892" s="209"/>
      <c r="FS892" s="209"/>
      <c r="FT892" s="209"/>
      <c r="FU892" s="209"/>
      <c r="FV892" s="209"/>
      <c r="FW892" s="209"/>
      <c r="FX892" s="209"/>
      <c r="FY892" s="209"/>
      <c r="FZ892" s="209"/>
      <c r="GA892" s="209"/>
      <c r="GB892" s="209"/>
      <c r="GC892" s="209"/>
      <c r="GD892" s="209"/>
      <c r="GE892" s="209"/>
      <c r="GF892" s="209"/>
      <c r="GG892" s="209"/>
      <c r="GH892" s="209"/>
      <c r="GI892" s="209"/>
    </row>
    <row r="893" spans="1:191" ht="33">
      <c r="A893" s="195"/>
      <c r="B893" s="196"/>
      <c r="C893" s="200"/>
      <c r="D893" s="201" t="s">
        <v>280</v>
      </c>
      <c r="E893" s="81" t="s">
        <v>4</v>
      </c>
      <c r="F893" s="19"/>
      <c r="G893" s="19"/>
      <c r="H893" s="10" t="s">
        <v>394</v>
      </c>
      <c r="I893" s="204">
        <f t="shared" si="171"/>
        <v>481138</v>
      </c>
      <c r="J893" s="204">
        <f t="shared" si="171"/>
        <v>1122628</v>
      </c>
      <c r="K893" s="204">
        <f t="shared" si="171"/>
        <v>1799757</v>
      </c>
      <c r="L893" s="205">
        <f>SUM(L894)</f>
        <v>2672916</v>
      </c>
      <c r="M893" s="41">
        <f>ROUND(I893/L893*100,1)</f>
        <v>18</v>
      </c>
      <c r="N893" s="41">
        <f>ROUND(J893/L893*100,1)</f>
        <v>42</v>
      </c>
      <c r="O893" s="41">
        <f>ROUND(K893/L893*100,1)</f>
        <v>67.3</v>
      </c>
      <c r="P893" s="14"/>
      <c r="Q893" s="14"/>
      <c r="R893" s="167"/>
      <c r="S893" s="14"/>
      <c r="T893" s="14"/>
      <c r="U893" s="4">
        <f>SUM(L893-T893)</f>
        <v>2672916</v>
      </c>
      <c r="W893" s="43" t="s">
        <v>394</v>
      </c>
      <c r="AA893" s="209"/>
      <c r="AB893" s="209"/>
      <c r="AC893" s="209"/>
      <c r="AD893" s="209"/>
      <c r="AE893" s="209"/>
      <c r="AF893" s="209"/>
      <c r="AG893" s="209"/>
      <c r="AH893" s="209"/>
      <c r="AI893" s="209"/>
      <c r="AJ893" s="209"/>
      <c r="AK893" s="209"/>
      <c r="AL893" s="209"/>
      <c r="AM893" s="209"/>
      <c r="AN893" s="209"/>
      <c r="AO893" s="209"/>
      <c r="AP893" s="209"/>
      <c r="AQ893" s="209"/>
      <c r="AR893" s="209"/>
      <c r="AS893" s="209"/>
      <c r="AT893" s="209"/>
      <c r="AU893" s="209"/>
      <c r="AV893" s="209"/>
      <c r="AW893" s="209"/>
      <c r="AX893" s="209"/>
      <c r="AY893" s="209"/>
      <c r="AZ893" s="209"/>
      <c r="BA893" s="209"/>
      <c r="BB893" s="209"/>
      <c r="BC893" s="209"/>
      <c r="BD893" s="209"/>
      <c r="BE893" s="209"/>
      <c r="BF893" s="209"/>
      <c r="BG893" s="209"/>
      <c r="BH893" s="209"/>
      <c r="BI893" s="209"/>
      <c r="BJ893" s="209"/>
      <c r="BK893" s="209"/>
      <c r="BL893" s="209"/>
      <c r="BM893" s="209"/>
      <c r="BN893" s="209"/>
      <c r="BO893" s="209"/>
      <c r="BP893" s="209"/>
      <c r="BQ893" s="209"/>
      <c r="BR893" s="209"/>
      <c r="BS893" s="209"/>
      <c r="BT893" s="209"/>
      <c r="BU893" s="209"/>
      <c r="BV893" s="209"/>
      <c r="BW893" s="209"/>
      <c r="BX893" s="209"/>
      <c r="BY893" s="209"/>
      <c r="BZ893" s="209"/>
      <c r="CA893" s="209"/>
      <c r="CB893" s="209"/>
      <c r="CC893" s="209"/>
      <c r="CD893" s="209"/>
      <c r="CE893" s="209"/>
      <c r="CF893" s="209"/>
      <c r="CG893" s="209"/>
      <c r="CH893" s="209"/>
      <c r="CI893" s="209"/>
      <c r="CJ893" s="209"/>
      <c r="CK893" s="209"/>
      <c r="CL893" s="209"/>
      <c r="CM893" s="209"/>
      <c r="CN893" s="209"/>
      <c r="CO893" s="209"/>
      <c r="CP893" s="209"/>
      <c r="CQ893" s="209"/>
      <c r="CR893" s="209"/>
      <c r="CS893" s="209"/>
      <c r="CT893" s="209"/>
      <c r="CU893" s="209"/>
      <c r="CV893" s="209"/>
      <c r="CW893" s="209"/>
      <c r="CX893" s="209"/>
      <c r="CY893" s="209"/>
      <c r="CZ893" s="209"/>
      <c r="DA893" s="209"/>
      <c r="DB893" s="209"/>
      <c r="DC893" s="209"/>
      <c r="DD893" s="209"/>
      <c r="DE893" s="209"/>
      <c r="DF893" s="209"/>
      <c r="DG893" s="209"/>
      <c r="DH893" s="209"/>
      <c r="DI893" s="209"/>
      <c r="DJ893" s="209"/>
      <c r="DK893" s="209"/>
      <c r="DL893" s="209"/>
      <c r="DM893" s="209"/>
      <c r="DN893" s="209"/>
      <c r="DO893" s="209"/>
      <c r="DP893" s="209"/>
      <c r="DQ893" s="209"/>
      <c r="DR893" s="209"/>
      <c r="DS893" s="209"/>
      <c r="DT893" s="209"/>
      <c r="DU893" s="209"/>
      <c r="DV893" s="209"/>
      <c r="DW893" s="209"/>
      <c r="DX893" s="209"/>
      <c r="DY893" s="209"/>
      <c r="DZ893" s="209"/>
      <c r="EA893" s="209"/>
      <c r="EB893" s="209"/>
      <c r="EC893" s="209"/>
      <c r="ED893" s="209"/>
      <c r="EE893" s="209"/>
      <c r="EF893" s="209"/>
      <c r="EG893" s="209"/>
      <c r="EH893" s="209"/>
      <c r="EI893" s="209"/>
      <c r="EJ893" s="209"/>
      <c r="EK893" s="209"/>
      <c r="EL893" s="209"/>
      <c r="EM893" s="209"/>
      <c r="EN893" s="209"/>
      <c r="EO893" s="209"/>
      <c r="EP893" s="209"/>
      <c r="EQ893" s="209"/>
      <c r="ER893" s="209"/>
      <c r="ES893" s="209"/>
      <c r="ET893" s="209"/>
      <c r="EU893" s="209"/>
      <c r="EV893" s="209"/>
      <c r="EW893" s="209"/>
      <c r="EX893" s="209"/>
      <c r="EY893" s="209"/>
      <c r="EZ893" s="209"/>
      <c r="FA893" s="209"/>
      <c r="FB893" s="209"/>
      <c r="FC893" s="209"/>
      <c r="FD893" s="209"/>
      <c r="FE893" s="209"/>
      <c r="FF893" s="209"/>
      <c r="FG893" s="209"/>
      <c r="FH893" s="209"/>
      <c r="FI893" s="209"/>
      <c r="FJ893" s="209"/>
      <c r="FK893" s="209"/>
      <c r="FL893" s="209"/>
      <c r="FM893" s="209"/>
      <c r="FN893" s="209"/>
      <c r="FO893" s="209"/>
      <c r="FP893" s="209"/>
      <c r="FQ893" s="209"/>
      <c r="FR893" s="209"/>
      <c r="FS893" s="209"/>
      <c r="FT893" s="209"/>
      <c r="FU893" s="209"/>
      <c r="FV893" s="209"/>
      <c r="FW893" s="209"/>
      <c r="FX893" s="209"/>
      <c r="FY893" s="209"/>
      <c r="FZ893" s="209"/>
      <c r="GA893" s="209"/>
      <c r="GB893" s="209"/>
      <c r="GC893" s="209"/>
      <c r="GD893" s="209"/>
      <c r="GE893" s="209"/>
      <c r="GF893" s="209"/>
      <c r="GG893" s="209"/>
      <c r="GH893" s="209"/>
      <c r="GI893" s="209"/>
    </row>
    <row r="894" spans="1:191">
      <c r="A894" s="195"/>
      <c r="B894" s="196"/>
      <c r="C894" s="200"/>
      <c r="D894" s="201"/>
      <c r="E894" s="80" t="s">
        <v>637</v>
      </c>
      <c r="F894" s="18" t="s">
        <v>398</v>
      </c>
      <c r="G894" s="18"/>
      <c r="H894" s="10" t="s">
        <v>394</v>
      </c>
      <c r="I894" s="214">
        <f t="shared" si="171"/>
        <v>481138</v>
      </c>
      <c r="J894" s="214">
        <f t="shared" si="171"/>
        <v>1122628</v>
      </c>
      <c r="K894" s="214">
        <f t="shared" si="171"/>
        <v>1799757</v>
      </c>
      <c r="L894" s="215">
        <f>SUM(L895)</f>
        <v>2672916</v>
      </c>
      <c r="M894" s="41">
        <f>ROUND(I894/L894*100,1)</f>
        <v>18</v>
      </c>
      <c r="N894" s="41">
        <f>ROUND(J894/L894*100,1)</f>
        <v>42</v>
      </c>
      <c r="O894" s="41">
        <f>ROUND(K894/L894*100,1)</f>
        <v>67.3</v>
      </c>
      <c r="P894" s="15"/>
      <c r="Q894" s="15"/>
      <c r="R894" s="167"/>
      <c r="S894" s="15"/>
      <c r="T894" s="15"/>
      <c r="U894" s="4">
        <f>SUM(L894-T894)</f>
        <v>2672916</v>
      </c>
      <c r="AA894" s="209"/>
      <c r="AB894" s="209"/>
      <c r="AC894" s="209"/>
      <c r="AD894" s="209"/>
      <c r="AE894" s="209"/>
      <c r="AF894" s="209"/>
      <c r="AG894" s="209"/>
      <c r="AH894" s="209"/>
      <c r="AI894" s="209"/>
      <c r="AJ894" s="209"/>
      <c r="AK894" s="209"/>
      <c r="AL894" s="209"/>
      <c r="AM894" s="209"/>
      <c r="AN894" s="209"/>
      <c r="AO894" s="209"/>
      <c r="AP894" s="209"/>
      <c r="AQ894" s="209"/>
      <c r="AR894" s="209"/>
      <c r="AS894" s="209"/>
      <c r="AT894" s="209"/>
      <c r="AU894" s="209"/>
      <c r="AV894" s="209"/>
      <c r="AW894" s="209"/>
      <c r="AX894" s="209"/>
      <c r="AY894" s="209"/>
      <c r="AZ894" s="209"/>
      <c r="BA894" s="209"/>
      <c r="BB894" s="209"/>
      <c r="BC894" s="209"/>
      <c r="BD894" s="209"/>
      <c r="BE894" s="209"/>
      <c r="BF894" s="209"/>
      <c r="BG894" s="209"/>
      <c r="BH894" s="209"/>
      <c r="BI894" s="209"/>
      <c r="BJ894" s="209"/>
      <c r="BK894" s="209"/>
      <c r="BL894" s="209"/>
      <c r="BM894" s="209"/>
      <c r="BN894" s="209"/>
      <c r="BO894" s="209"/>
      <c r="BP894" s="209"/>
      <c r="BQ894" s="209"/>
      <c r="BR894" s="209"/>
      <c r="BS894" s="209"/>
      <c r="BT894" s="209"/>
      <c r="BU894" s="209"/>
      <c r="BV894" s="209"/>
      <c r="BW894" s="209"/>
      <c r="BX894" s="209"/>
      <c r="BY894" s="209"/>
      <c r="BZ894" s="209"/>
      <c r="CA894" s="209"/>
      <c r="CB894" s="209"/>
      <c r="CC894" s="209"/>
      <c r="CD894" s="209"/>
      <c r="CE894" s="209"/>
      <c r="CF894" s="209"/>
      <c r="CG894" s="209"/>
      <c r="CH894" s="209"/>
      <c r="CI894" s="209"/>
      <c r="CJ894" s="209"/>
      <c r="CK894" s="209"/>
      <c r="CL894" s="209"/>
      <c r="CM894" s="209"/>
      <c r="CN894" s="209"/>
      <c r="CO894" s="209"/>
      <c r="CP894" s="209"/>
      <c r="CQ894" s="209"/>
      <c r="CR894" s="209"/>
      <c r="CS894" s="209"/>
      <c r="CT894" s="209"/>
      <c r="CU894" s="209"/>
      <c r="CV894" s="209"/>
      <c r="CW894" s="209"/>
      <c r="CX894" s="209"/>
      <c r="CY894" s="209"/>
      <c r="CZ894" s="209"/>
      <c r="DA894" s="209"/>
      <c r="DB894" s="209"/>
      <c r="DC894" s="209"/>
      <c r="DD894" s="209"/>
      <c r="DE894" s="209"/>
      <c r="DF894" s="209"/>
      <c r="DG894" s="209"/>
      <c r="DH894" s="209"/>
      <c r="DI894" s="209"/>
      <c r="DJ894" s="209"/>
      <c r="DK894" s="209"/>
      <c r="DL894" s="209"/>
      <c r="DM894" s="209"/>
      <c r="DN894" s="209"/>
      <c r="DO894" s="209"/>
      <c r="DP894" s="209"/>
      <c r="DQ894" s="209"/>
      <c r="DR894" s="209"/>
      <c r="DS894" s="209"/>
      <c r="DT894" s="209"/>
      <c r="DU894" s="209"/>
      <c r="DV894" s="209"/>
      <c r="DW894" s="209"/>
      <c r="DX894" s="209"/>
      <c r="DY894" s="209"/>
      <c r="DZ894" s="209"/>
      <c r="EA894" s="209"/>
      <c r="EB894" s="209"/>
      <c r="EC894" s="209"/>
      <c r="ED894" s="209"/>
      <c r="EE894" s="209"/>
      <c r="EF894" s="209"/>
      <c r="EG894" s="209"/>
      <c r="EH894" s="209"/>
      <c r="EI894" s="209"/>
      <c r="EJ894" s="209"/>
      <c r="EK894" s="209"/>
      <c r="EL894" s="209"/>
      <c r="EM894" s="209"/>
      <c r="EN894" s="209"/>
      <c r="EO894" s="209"/>
      <c r="EP894" s="209"/>
      <c r="EQ894" s="209"/>
      <c r="ER894" s="209"/>
      <c r="ES894" s="209"/>
      <c r="ET894" s="209"/>
      <c r="EU894" s="209"/>
      <c r="EV894" s="209"/>
      <c r="EW894" s="209"/>
      <c r="EX894" s="209"/>
      <c r="EY894" s="209"/>
      <c r="EZ894" s="209"/>
      <c r="FA894" s="209"/>
      <c r="FB894" s="209"/>
      <c r="FC894" s="209"/>
      <c r="FD894" s="209"/>
      <c r="FE894" s="209"/>
      <c r="FF894" s="209"/>
      <c r="FG894" s="209"/>
      <c r="FH894" s="209"/>
      <c r="FI894" s="209"/>
      <c r="FJ894" s="209"/>
      <c r="FK894" s="209"/>
      <c r="FL894" s="209"/>
      <c r="FM894" s="209"/>
      <c r="FN894" s="209"/>
      <c r="FO894" s="209"/>
      <c r="FP894" s="209"/>
      <c r="FQ894" s="209"/>
      <c r="FR894" s="209"/>
      <c r="FS894" s="209"/>
      <c r="FT894" s="209"/>
      <c r="FU894" s="209"/>
      <c r="FV894" s="209"/>
      <c r="FW894" s="209"/>
      <c r="FX894" s="209"/>
      <c r="FY894" s="209"/>
      <c r="FZ894" s="209"/>
      <c r="GA894" s="209"/>
      <c r="GB894" s="209"/>
      <c r="GC894" s="209"/>
      <c r="GD894" s="209"/>
      <c r="GE894" s="209"/>
      <c r="GF894" s="209"/>
      <c r="GG894" s="209"/>
      <c r="GH894" s="209"/>
      <c r="GI894" s="209"/>
    </row>
    <row r="895" spans="1:191" ht="27" hidden="1">
      <c r="A895" s="52"/>
      <c r="B895" s="53"/>
      <c r="C895" s="56"/>
      <c r="D895" s="57"/>
      <c r="E895" s="9" t="s">
        <v>118</v>
      </c>
      <c r="F895" s="90" t="s">
        <v>414</v>
      </c>
      <c r="G895" s="10"/>
      <c r="H895" s="10"/>
      <c r="I895" s="7">
        <v>481138</v>
      </c>
      <c r="J895" s="7">
        <v>1122628</v>
      </c>
      <c r="K895" s="7">
        <v>1799757</v>
      </c>
      <c r="L895" s="7">
        <v>2672916</v>
      </c>
      <c r="M895" s="41">
        <f>ROUND(I895/L895*100,1)</f>
        <v>18</v>
      </c>
      <c r="N895" s="41">
        <f>ROUND(J895/L895*100,1)</f>
        <v>42</v>
      </c>
      <c r="O895" s="41">
        <f>ROUND(K895/L895*100,1)</f>
        <v>67.3</v>
      </c>
      <c r="P895" s="15"/>
      <c r="Q895" s="15"/>
      <c r="R895" s="167"/>
      <c r="S895" s="15"/>
      <c r="T895" s="15"/>
      <c r="U895" s="4">
        <f>SUM(L895-T895)</f>
        <v>2672916</v>
      </c>
      <c r="Y895" s="61"/>
      <c r="Z895" s="61"/>
      <c r="AA895" s="61"/>
      <c r="AB895" s="61"/>
      <c r="AC895" s="4"/>
      <c r="AD895" s="4"/>
      <c r="AE895" s="4"/>
      <c r="AF895" s="4"/>
    </row>
    <row r="896" spans="1:191" ht="33">
      <c r="A896" s="195"/>
      <c r="B896" s="196"/>
      <c r="C896" s="200"/>
      <c r="D896" s="201" t="s">
        <v>284</v>
      </c>
      <c r="E896" s="81" t="s">
        <v>606</v>
      </c>
      <c r="F896" s="90"/>
      <c r="G896" s="10"/>
      <c r="H896" s="10" t="s">
        <v>394</v>
      </c>
      <c r="I896" s="204">
        <f>SUM(I897,I901,I905,I909,I913,I917,I921)</f>
        <v>54197</v>
      </c>
      <c r="J896" s="204">
        <f>SUM(J897,J901,J905,J909,J913,J917,J921)</f>
        <v>135134</v>
      </c>
      <c r="K896" s="204">
        <f>SUM(K897,K901,K905,K909,K913,K917,K921)</f>
        <v>218255</v>
      </c>
      <c r="L896" s="205">
        <f>SUM(L897,L901,L905,L909,L913,L917,L921)</f>
        <v>324262.19999999995</v>
      </c>
      <c r="M896" s="41">
        <f t="shared" ref="M896:M924" si="172">ROUND(I896/L896*100,1)</f>
        <v>16.7</v>
      </c>
      <c r="N896" s="41">
        <f t="shared" ref="N896:N924" si="173">ROUND(J896/L896*100,1)</f>
        <v>41.7</v>
      </c>
      <c r="O896" s="41">
        <f t="shared" ref="O896:O924" si="174">ROUND(K896/L896*100,1)</f>
        <v>67.3</v>
      </c>
      <c r="P896" s="15"/>
      <c r="Q896" s="15"/>
      <c r="R896" s="167"/>
      <c r="S896" s="15"/>
      <c r="T896" s="15"/>
      <c r="U896" s="4"/>
      <c r="Y896" s="61"/>
      <c r="Z896" s="61"/>
      <c r="AA896" s="216"/>
      <c r="AB896" s="216"/>
      <c r="AC896" s="217"/>
      <c r="AD896" s="217"/>
      <c r="AE896" s="217"/>
      <c r="AF896" s="217"/>
      <c r="AG896" s="209"/>
      <c r="AH896" s="209"/>
      <c r="AI896" s="209"/>
      <c r="AJ896" s="209"/>
      <c r="AK896" s="209"/>
      <c r="AL896" s="209"/>
      <c r="AM896" s="209"/>
      <c r="AN896" s="209"/>
      <c r="AO896" s="209"/>
      <c r="AP896" s="209"/>
      <c r="AQ896" s="209"/>
      <c r="AR896" s="209"/>
      <c r="AS896" s="209"/>
      <c r="AT896" s="209"/>
      <c r="AU896" s="209"/>
      <c r="AV896" s="209"/>
      <c r="AW896" s="209"/>
      <c r="AX896" s="209"/>
      <c r="AY896" s="209"/>
      <c r="AZ896" s="209"/>
      <c r="BA896" s="209"/>
      <c r="BB896" s="209"/>
      <c r="BC896" s="209"/>
      <c r="BD896" s="209"/>
      <c r="BE896" s="209"/>
      <c r="BF896" s="209"/>
      <c r="BG896" s="209"/>
      <c r="BH896" s="209"/>
      <c r="BI896" s="209"/>
      <c r="BJ896" s="209"/>
      <c r="BK896" s="209"/>
      <c r="BL896" s="209"/>
      <c r="BM896" s="209"/>
      <c r="BN896" s="209"/>
      <c r="BO896" s="209"/>
      <c r="BP896" s="209"/>
      <c r="BQ896" s="209"/>
      <c r="BR896" s="209"/>
      <c r="BS896" s="209"/>
      <c r="BT896" s="209"/>
      <c r="BU896" s="209"/>
      <c r="BV896" s="209"/>
      <c r="BW896" s="209"/>
      <c r="BX896" s="209"/>
      <c r="BY896" s="209"/>
      <c r="BZ896" s="209"/>
      <c r="CA896" s="209"/>
      <c r="CB896" s="209"/>
      <c r="CC896" s="209"/>
      <c r="CD896" s="209"/>
      <c r="CE896" s="209"/>
      <c r="CF896" s="209"/>
      <c r="CG896" s="209"/>
      <c r="CH896" s="209"/>
      <c r="CI896" s="209"/>
      <c r="CJ896" s="209"/>
      <c r="CK896" s="209"/>
      <c r="CL896" s="209"/>
      <c r="CM896" s="209"/>
      <c r="CN896" s="209"/>
      <c r="CO896" s="209"/>
      <c r="CP896" s="209"/>
      <c r="CQ896" s="209"/>
      <c r="CR896" s="209"/>
      <c r="CS896" s="209"/>
      <c r="CT896" s="209"/>
      <c r="CU896" s="209"/>
      <c r="CV896" s="209"/>
      <c r="CW896" s="209"/>
      <c r="CX896" s="209"/>
      <c r="CY896" s="209"/>
      <c r="CZ896" s="209"/>
      <c r="DA896" s="209"/>
      <c r="DB896" s="209"/>
      <c r="DC896" s="209"/>
      <c r="DD896" s="209"/>
      <c r="DE896" s="209"/>
      <c r="DF896" s="209"/>
      <c r="DG896" s="209"/>
      <c r="DH896" s="209"/>
      <c r="DI896" s="209"/>
      <c r="DJ896" s="209"/>
      <c r="DK896" s="209"/>
      <c r="DL896" s="209"/>
      <c r="DM896" s="209"/>
      <c r="DN896" s="209"/>
      <c r="DO896" s="209"/>
      <c r="DP896" s="209"/>
      <c r="DQ896" s="209"/>
      <c r="DR896" s="209"/>
      <c r="DS896" s="209"/>
      <c r="DT896" s="209"/>
      <c r="DU896" s="209"/>
      <c r="DV896" s="209"/>
      <c r="DW896" s="209"/>
      <c r="DX896" s="209"/>
      <c r="DY896" s="209"/>
      <c r="DZ896" s="209"/>
      <c r="EA896" s="209"/>
      <c r="EB896" s="209"/>
      <c r="EC896" s="209"/>
      <c r="ED896" s="209"/>
      <c r="EE896" s="209"/>
      <c r="EF896" s="209"/>
      <c r="EG896" s="209"/>
      <c r="EH896" s="209"/>
      <c r="EI896" s="209"/>
      <c r="EJ896" s="209"/>
      <c r="EK896" s="209"/>
      <c r="EL896" s="209"/>
      <c r="EM896" s="209"/>
      <c r="EN896" s="209"/>
      <c r="EO896" s="209"/>
      <c r="EP896" s="209"/>
      <c r="EQ896" s="209"/>
      <c r="ER896" s="209"/>
      <c r="ES896" s="209"/>
      <c r="ET896" s="209"/>
      <c r="EU896" s="209"/>
      <c r="EV896" s="209"/>
      <c r="EW896" s="209"/>
      <c r="EX896" s="209"/>
      <c r="EY896" s="209"/>
      <c r="EZ896" s="209"/>
      <c r="FA896" s="209"/>
      <c r="FB896" s="209"/>
      <c r="FC896" s="209"/>
      <c r="FD896" s="209"/>
      <c r="FE896" s="209"/>
      <c r="FF896" s="209"/>
      <c r="FG896" s="209"/>
      <c r="FH896" s="209"/>
      <c r="FI896" s="209"/>
      <c r="FJ896" s="209"/>
      <c r="FK896" s="209"/>
      <c r="FL896" s="209"/>
      <c r="FM896" s="209"/>
      <c r="FN896" s="209"/>
      <c r="FO896" s="209"/>
      <c r="FP896" s="209"/>
      <c r="FQ896" s="209"/>
      <c r="FR896" s="209"/>
      <c r="FS896" s="209"/>
      <c r="FT896" s="209"/>
      <c r="FU896" s="209"/>
      <c r="FV896" s="209"/>
      <c r="FW896" s="209"/>
      <c r="FX896" s="209"/>
      <c r="FY896" s="209"/>
      <c r="FZ896" s="209"/>
      <c r="GA896" s="209"/>
      <c r="GB896" s="209"/>
      <c r="GC896" s="209"/>
      <c r="GD896" s="209"/>
      <c r="GE896" s="209"/>
      <c r="GF896" s="209"/>
      <c r="GG896" s="209"/>
      <c r="GH896" s="209"/>
      <c r="GI896" s="209"/>
    </row>
    <row r="897" spans="1:191">
      <c r="A897" s="195"/>
      <c r="B897" s="196"/>
      <c r="C897" s="200"/>
      <c r="D897" s="201"/>
      <c r="E897" s="80" t="s">
        <v>572</v>
      </c>
      <c r="F897" s="18" t="s">
        <v>398</v>
      </c>
      <c r="G897" s="10"/>
      <c r="H897" s="10" t="s">
        <v>394</v>
      </c>
      <c r="I897" s="206">
        <f>SUM(I898:I900)</f>
        <v>4051</v>
      </c>
      <c r="J897" s="206">
        <f>SUM(J898:J900)</f>
        <v>10117</v>
      </c>
      <c r="K897" s="206">
        <f>SUM(K898:K900)</f>
        <v>16316</v>
      </c>
      <c r="L897" s="207">
        <f>SUM(L898:L900)</f>
        <v>24287.599999999999</v>
      </c>
      <c r="M897" s="41">
        <f t="shared" si="172"/>
        <v>16.7</v>
      </c>
      <c r="N897" s="41">
        <f t="shared" si="173"/>
        <v>41.7</v>
      </c>
      <c r="O897" s="41">
        <f t="shared" si="174"/>
        <v>67.2</v>
      </c>
      <c r="P897" s="15"/>
      <c r="Q897" s="15"/>
      <c r="R897" s="167"/>
      <c r="S897" s="15"/>
      <c r="T897" s="15"/>
      <c r="U897" s="4"/>
      <c r="Y897" s="61"/>
      <c r="Z897" s="61"/>
      <c r="AA897" s="216"/>
      <c r="AB897" s="216"/>
      <c r="AC897" s="217"/>
      <c r="AD897" s="217"/>
      <c r="AE897" s="217"/>
      <c r="AF897" s="217"/>
      <c r="AG897" s="209"/>
      <c r="AH897" s="209"/>
      <c r="AI897" s="209"/>
      <c r="AJ897" s="209"/>
      <c r="AK897" s="209"/>
      <c r="AL897" s="209"/>
      <c r="AM897" s="209"/>
      <c r="AN897" s="209"/>
      <c r="AO897" s="209"/>
      <c r="AP897" s="209"/>
      <c r="AQ897" s="209"/>
      <c r="AR897" s="209"/>
      <c r="AS897" s="209"/>
      <c r="AT897" s="209"/>
      <c r="AU897" s="209"/>
      <c r="AV897" s="209"/>
      <c r="AW897" s="209"/>
      <c r="AX897" s="209"/>
      <c r="AY897" s="209"/>
      <c r="AZ897" s="209"/>
      <c r="BA897" s="209"/>
      <c r="BB897" s="209"/>
      <c r="BC897" s="209"/>
      <c r="BD897" s="209"/>
      <c r="BE897" s="209"/>
      <c r="BF897" s="209"/>
      <c r="BG897" s="209"/>
      <c r="BH897" s="209"/>
      <c r="BI897" s="209"/>
      <c r="BJ897" s="209"/>
      <c r="BK897" s="209"/>
      <c r="BL897" s="209"/>
      <c r="BM897" s="209"/>
      <c r="BN897" s="209"/>
      <c r="BO897" s="209"/>
      <c r="BP897" s="209"/>
      <c r="BQ897" s="209"/>
      <c r="BR897" s="209"/>
      <c r="BS897" s="209"/>
      <c r="BT897" s="209"/>
      <c r="BU897" s="209"/>
      <c r="BV897" s="209"/>
      <c r="BW897" s="209"/>
      <c r="BX897" s="209"/>
      <c r="BY897" s="209"/>
      <c r="BZ897" s="209"/>
      <c r="CA897" s="209"/>
      <c r="CB897" s="209"/>
      <c r="CC897" s="209"/>
      <c r="CD897" s="209"/>
      <c r="CE897" s="209"/>
      <c r="CF897" s="209"/>
      <c r="CG897" s="209"/>
      <c r="CH897" s="209"/>
      <c r="CI897" s="209"/>
      <c r="CJ897" s="209"/>
      <c r="CK897" s="209"/>
      <c r="CL897" s="209"/>
      <c r="CM897" s="209"/>
      <c r="CN897" s="209"/>
      <c r="CO897" s="209"/>
      <c r="CP897" s="209"/>
      <c r="CQ897" s="209"/>
      <c r="CR897" s="209"/>
      <c r="CS897" s="209"/>
      <c r="CT897" s="209"/>
      <c r="CU897" s="209"/>
      <c r="CV897" s="209"/>
      <c r="CW897" s="209"/>
      <c r="CX897" s="209"/>
      <c r="CY897" s="209"/>
      <c r="CZ897" s="209"/>
      <c r="DA897" s="209"/>
      <c r="DB897" s="209"/>
      <c r="DC897" s="209"/>
      <c r="DD897" s="209"/>
      <c r="DE897" s="209"/>
      <c r="DF897" s="209"/>
      <c r="DG897" s="209"/>
      <c r="DH897" s="209"/>
      <c r="DI897" s="209"/>
      <c r="DJ897" s="209"/>
      <c r="DK897" s="209"/>
      <c r="DL897" s="209"/>
      <c r="DM897" s="209"/>
      <c r="DN897" s="209"/>
      <c r="DO897" s="209"/>
      <c r="DP897" s="209"/>
      <c r="DQ897" s="209"/>
      <c r="DR897" s="209"/>
      <c r="DS897" s="209"/>
      <c r="DT897" s="209"/>
      <c r="DU897" s="209"/>
      <c r="DV897" s="209"/>
      <c r="DW897" s="209"/>
      <c r="DX897" s="209"/>
      <c r="DY897" s="209"/>
      <c r="DZ897" s="209"/>
      <c r="EA897" s="209"/>
      <c r="EB897" s="209"/>
      <c r="EC897" s="209"/>
      <c r="ED897" s="209"/>
      <c r="EE897" s="209"/>
      <c r="EF897" s="209"/>
      <c r="EG897" s="209"/>
      <c r="EH897" s="209"/>
      <c r="EI897" s="209"/>
      <c r="EJ897" s="209"/>
      <c r="EK897" s="209"/>
      <c r="EL897" s="209"/>
      <c r="EM897" s="209"/>
      <c r="EN897" s="209"/>
      <c r="EO897" s="209"/>
      <c r="EP897" s="209"/>
      <c r="EQ897" s="209"/>
      <c r="ER897" s="209"/>
      <c r="ES897" s="209"/>
      <c r="ET897" s="209"/>
      <c r="EU897" s="209"/>
      <c r="EV897" s="209"/>
      <c r="EW897" s="209"/>
      <c r="EX897" s="209"/>
      <c r="EY897" s="209"/>
      <c r="EZ897" s="209"/>
      <c r="FA897" s="209"/>
      <c r="FB897" s="209"/>
      <c r="FC897" s="209"/>
      <c r="FD897" s="209"/>
      <c r="FE897" s="209"/>
      <c r="FF897" s="209"/>
      <c r="FG897" s="209"/>
      <c r="FH897" s="209"/>
      <c r="FI897" s="209"/>
      <c r="FJ897" s="209"/>
      <c r="FK897" s="209"/>
      <c r="FL897" s="209"/>
      <c r="FM897" s="209"/>
      <c r="FN897" s="209"/>
      <c r="FO897" s="209"/>
      <c r="FP897" s="209"/>
      <c r="FQ897" s="209"/>
      <c r="FR897" s="209"/>
      <c r="FS897" s="209"/>
      <c r="FT897" s="209"/>
      <c r="FU897" s="209"/>
      <c r="FV897" s="209"/>
      <c r="FW897" s="209"/>
      <c r="FX897" s="209"/>
      <c r="FY897" s="209"/>
      <c r="FZ897" s="209"/>
      <c r="GA897" s="209"/>
      <c r="GB897" s="209"/>
      <c r="GC897" s="209"/>
      <c r="GD897" s="209"/>
      <c r="GE897" s="209"/>
      <c r="GF897" s="209"/>
      <c r="GG897" s="209"/>
      <c r="GH897" s="209"/>
      <c r="GI897" s="209"/>
    </row>
    <row r="898" spans="1:191" hidden="1">
      <c r="A898" s="52"/>
      <c r="B898" s="53"/>
      <c r="C898" s="56"/>
      <c r="D898" s="57"/>
      <c r="E898" s="16" t="s">
        <v>431</v>
      </c>
      <c r="F898" s="90">
        <v>4111</v>
      </c>
      <c r="G898" s="10"/>
      <c r="H898" s="10"/>
      <c r="I898" s="7">
        <f>3603+253</f>
        <v>3856</v>
      </c>
      <c r="J898" s="7">
        <f>9007+633</f>
        <v>9640</v>
      </c>
      <c r="K898" s="7">
        <f>14411+1139</f>
        <v>15550</v>
      </c>
      <c r="L898" s="7">
        <v>23137.599999999999</v>
      </c>
      <c r="M898" s="41">
        <f t="shared" si="172"/>
        <v>16.7</v>
      </c>
      <c r="N898" s="41">
        <f t="shared" si="173"/>
        <v>41.7</v>
      </c>
      <c r="O898" s="41">
        <f t="shared" si="174"/>
        <v>67.2</v>
      </c>
      <c r="P898" s="15"/>
      <c r="Q898" s="15"/>
      <c r="R898" s="167"/>
      <c r="S898" s="15"/>
      <c r="T898" s="15"/>
      <c r="U898" s="4"/>
      <c r="Y898" s="61"/>
      <c r="Z898" s="61"/>
      <c r="AA898" s="61"/>
      <c r="AB898" s="61"/>
      <c r="AC898" s="4"/>
      <c r="AD898" s="4"/>
      <c r="AE898" s="4"/>
      <c r="AF898" s="4"/>
    </row>
    <row r="899" spans="1:191" hidden="1">
      <c r="A899" s="52"/>
      <c r="B899" s="53"/>
      <c r="C899" s="56"/>
      <c r="D899" s="57"/>
      <c r="E899" s="16" t="s">
        <v>517</v>
      </c>
      <c r="F899" s="90">
        <v>4261</v>
      </c>
      <c r="G899" s="10"/>
      <c r="H899" s="10"/>
      <c r="I899" s="7">
        <v>29</v>
      </c>
      <c r="J899" s="7">
        <v>61</v>
      </c>
      <c r="K899" s="7">
        <v>100</v>
      </c>
      <c r="L899" s="7">
        <v>150</v>
      </c>
      <c r="M899" s="41">
        <f t="shared" si="172"/>
        <v>19.3</v>
      </c>
      <c r="N899" s="41">
        <f t="shared" si="173"/>
        <v>40.700000000000003</v>
      </c>
      <c r="O899" s="41">
        <f t="shared" si="174"/>
        <v>66.7</v>
      </c>
      <c r="P899" s="15"/>
      <c r="Q899" s="15"/>
      <c r="R899" s="167"/>
      <c r="S899" s="15"/>
      <c r="T899" s="15"/>
      <c r="U899" s="4"/>
      <c r="Y899" s="61"/>
      <c r="Z899" s="61"/>
      <c r="AA899" s="61"/>
      <c r="AB899" s="61"/>
      <c r="AC899" s="4"/>
      <c r="AD899" s="4"/>
      <c r="AE899" s="4"/>
      <c r="AF899" s="4"/>
    </row>
    <row r="900" spans="1:191" hidden="1">
      <c r="A900" s="52"/>
      <c r="B900" s="53"/>
      <c r="C900" s="56"/>
      <c r="D900" s="57"/>
      <c r="E900" s="16" t="s">
        <v>519</v>
      </c>
      <c r="F900" s="90">
        <v>4264</v>
      </c>
      <c r="G900" s="10"/>
      <c r="H900" s="10"/>
      <c r="I900" s="7">
        <v>166</v>
      </c>
      <c r="J900" s="7">
        <v>416</v>
      </c>
      <c r="K900" s="7">
        <v>666</v>
      </c>
      <c r="L900" s="7">
        <v>1000</v>
      </c>
      <c r="M900" s="41">
        <f t="shared" si="172"/>
        <v>16.600000000000001</v>
      </c>
      <c r="N900" s="41">
        <f t="shared" si="173"/>
        <v>41.6</v>
      </c>
      <c r="O900" s="41">
        <f t="shared" si="174"/>
        <v>66.599999999999994</v>
      </c>
      <c r="P900" s="15"/>
      <c r="Q900" s="15"/>
      <c r="R900" s="167"/>
      <c r="S900" s="15"/>
      <c r="T900" s="15"/>
      <c r="U900" s="4"/>
      <c r="Y900" s="61"/>
      <c r="Z900" s="61"/>
      <c r="AA900" s="61"/>
      <c r="AB900" s="61"/>
      <c r="AC900" s="4"/>
      <c r="AD900" s="4"/>
      <c r="AE900" s="4"/>
      <c r="AF900" s="4"/>
    </row>
    <row r="901" spans="1:191">
      <c r="A901" s="195"/>
      <c r="B901" s="196"/>
      <c r="C901" s="200"/>
      <c r="D901" s="201"/>
      <c r="E901" s="80" t="s">
        <v>573</v>
      </c>
      <c r="F901" s="18" t="s">
        <v>398</v>
      </c>
      <c r="G901" s="10"/>
      <c r="H901" s="10" t="s">
        <v>394</v>
      </c>
      <c r="I901" s="206">
        <f>SUM(I902:I904)</f>
        <v>14338</v>
      </c>
      <c r="J901" s="206">
        <f>SUM(J902:J904)</f>
        <v>35786</v>
      </c>
      <c r="K901" s="206">
        <f>SUM(K902:K904)</f>
        <v>58157</v>
      </c>
      <c r="L901" s="207">
        <f>SUM(L902:L904)</f>
        <v>85913.7</v>
      </c>
      <c r="M901" s="41">
        <f t="shared" si="172"/>
        <v>16.7</v>
      </c>
      <c r="N901" s="41">
        <f t="shared" si="173"/>
        <v>41.7</v>
      </c>
      <c r="O901" s="41">
        <f t="shared" si="174"/>
        <v>67.7</v>
      </c>
      <c r="P901" s="15"/>
      <c r="Q901" s="15"/>
      <c r="R901" s="167"/>
      <c r="S901" s="15"/>
      <c r="T901" s="15"/>
      <c r="U901" s="4"/>
      <c r="Y901" s="61"/>
      <c r="Z901" s="61"/>
      <c r="AA901" s="216"/>
      <c r="AB901" s="216"/>
      <c r="AC901" s="217"/>
      <c r="AD901" s="217"/>
      <c r="AE901" s="217"/>
      <c r="AF901" s="217"/>
      <c r="AG901" s="209"/>
      <c r="AH901" s="209"/>
      <c r="AI901" s="209"/>
      <c r="AJ901" s="209"/>
      <c r="AK901" s="209"/>
      <c r="AL901" s="209"/>
      <c r="AM901" s="209"/>
      <c r="AN901" s="209"/>
      <c r="AO901" s="209"/>
      <c r="AP901" s="209"/>
      <c r="AQ901" s="209"/>
      <c r="AR901" s="209"/>
      <c r="AS901" s="209"/>
      <c r="AT901" s="209"/>
      <c r="AU901" s="209"/>
      <c r="AV901" s="209"/>
      <c r="AW901" s="209"/>
      <c r="AX901" s="209"/>
      <c r="AY901" s="209"/>
      <c r="AZ901" s="209"/>
      <c r="BA901" s="209"/>
      <c r="BB901" s="209"/>
      <c r="BC901" s="209"/>
      <c r="BD901" s="209"/>
      <c r="BE901" s="209"/>
      <c r="BF901" s="209"/>
      <c r="BG901" s="209"/>
      <c r="BH901" s="209"/>
      <c r="BI901" s="209"/>
      <c r="BJ901" s="209"/>
      <c r="BK901" s="209"/>
      <c r="BL901" s="209"/>
      <c r="BM901" s="209"/>
      <c r="BN901" s="209"/>
      <c r="BO901" s="209"/>
      <c r="BP901" s="209"/>
      <c r="BQ901" s="209"/>
      <c r="BR901" s="209"/>
      <c r="BS901" s="209"/>
      <c r="BT901" s="209"/>
      <c r="BU901" s="209"/>
      <c r="BV901" s="209"/>
      <c r="BW901" s="209"/>
      <c r="BX901" s="209"/>
      <c r="BY901" s="209"/>
      <c r="BZ901" s="209"/>
      <c r="CA901" s="209"/>
      <c r="CB901" s="209"/>
      <c r="CC901" s="209"/>
      <c r="CD901" s="209"/>
      <c r="CE901" s="209"/>
      <c r="CF901" s="209"/>
      <c r="CG901" s="209"/>
      <c r="CH901" s="209"/>
      <c r="CI901" s="209"/>
      <c r="CJ901" s="209"/>
      <c r="CK901" s="209"/>
      <c r="CL901" s="209"/>
      <c r="CM901" s="209"/>
      <c r="CN901" s="209"/>
      <c r="CO901" s="209"/>
      <c r="CP901" s="209"/>
      <c r="CQ901" s="209"/>
      <c r="CR901" s="209"/>
      <c r="CS901" s="209"/>
      <c r="CT901" s="209"/>
      <c r="CU901" s="209"/>
      <c r="CV901" s="209"/>
      <c r="CW901" s="209"/>
      <c r="CX901" s="209"/>
      <c r="CY901" s="209"/>
      <c r="CZ901" s="209"/>
      <c r="DA901" s="209"/>
      <c r="DB901" s="209"/>
      <c r="DC901" s="209"/>
      <c r="DD901" s="209"/>
      <c r="DE901" s="209"/>
      <c r="DF901" s="209"/>
      <c r="DG901" s="209"/>
      <c r="DH901" s="209"/>
      <c r="DI901" s="209"/>
      <c r="DJ901" s="209"/>
      <c r="DK901" s="209"/>
      <c r="DL901" s="209"/>
      <c r="DM901" s="209"/>
      <c r="DN901" s="209"/>
      <c r="DO901" s="209"/>
      <c r="DP901" s="209"/>
      <c r="DQ901" s="209"/>
      <c r="DR901" s="209"/>
      <c r="DS901" s="209"/>
      <c r="DT901" s="209"/>
      <c r="DU901" s="209"/>
      <c r="DV901" s="209"/>
      <c r="DW901" s="209"/>
      <c r="DX901" s="209"/>
      <c r="DY901" s="209"/>
      <c r="DZ901" s="209"/>
      <c r="EA901" s="209"/>
      <c r="EB901" s="209"/>
      <c r="EC901" s="209"/>
      <c r="ED901" s="209"/>
      <c r="EE901" s="209"/>
      <c r="EF901" s="209"/>
      <c r="EG901" s="209"/>
      <c r="EH901" s="209"/>
      <c r="EI901" s="209"/>
      <c r="EJ901" s="209"/>
      <c r="EK901" s="209"/>
      <c r="EL901" s="209"/>
      <c r="EM901" s="209"/>
      <c r="EN901" s="209"/>
      <c r="EO901" s="209"/>
      <c r="EP901" s="209"/>
      <c r="EQ901" s="209"/>
      <c r="ER901" s="209"/>
      <c r="ES901" s="209"/>
      <c r="ET901" s="209"/>
      <c r="EU901" s="209"/>
      <c r="EV901" s="209"/>
      <c r="EW901" s="209"/>
      <c r="EX901" s="209"/>
      <c r="EY901" s="209"/>
      <c r="EZ901" s="209"/>
      <c r="FA901" s="209"/>
      <c r="FB901" s="209"/>
      <c r="FC901" s="209"/>
      <c r="FD901" s="209"/>
      <c r="FE901" s="209"/>
      <c r="FF901" s="209"/>
      <c r="FG901" s="209"/>
      <c r="FH901" s="209"/>
      <c r="FI901" s="209"/>
      <c r="FJ901" s="209"/>
      <c r="FK901" s="209"/>
      <c r="FL901" s="209"/>
      <c r="FM901" s="209"/>
      <c r="FN901" s="209"/>
      <c r="FO901" s="209"/>
      <c r="FP901" s="209"/>
      <c r="FQ901" s="209"/>
      <c r="FR901" s="209"/>
      <c r="FS901" s="209"/>
      <c r="FT901" s="209"/>
      <c r="FU901" s="209"/>
      <c r="FV901" s="209"/>
      <c r="FW901" s="209"/>
      <c r="FX901" s="209"/>
      <c r="FY901" s="209"/>
      <c r="FZ901" s="209"/>
      <c r="GA901" s="209"/>
      <c r="GB901" s="209"/>
      <c r="GC901" s="209"/>
      <c r="GD901" s="209"/>
      <c r="GE901" s="209"/>
      <c r="GF901" s="209"/>
      <c r="GG901" s="209"/>
      <c r="GH901" s="209"/>
      <c r="GI901" s="209"/>
    </row>
    <row r="902" spans="1:191" hidden="1">
      <c r="A902" s="52"/>
      <c r="B902" s="53"/>
      <c r="C902" s="56"/>
      <c r="D902" s="57"/>
      <c r="E902" s="16" t="s">
        <v>431</v>
      </c>
      <c r="F902" s="90">
        <v>4111</v>
      </c>
      <c r="G902" s="10"/>
      <c r="H902" s="10"/>
      <c r="I902" s="7">
        <f>12128+1772</f>
        <v>13900</v>
      </c>
      <c r="J902" s="7">
        <f>30297+4431</f>
        <v>34728</v>
      </c>
      <c r="K902" s="7">
        <f>48480+7975</f>
        <v>56455</v>
      </c>
      <c r="L902" s="7">
        <v>83358.7</v>
      </c>
      <c r="M902" s="41">
        <f t="shared" si="172"/>
        <v>16.7</v>
      </c>
      <c r="N902" s="41">
        <f t="shared" si="173"/>
        <v>41.7</v>
      </c>
      <c r="O902" s="41">
        <f t="shared" si="174"/>
        <v>67.7</v>
      </c>
      <c r="P902" s="15"/>
      <c r="Q902" s="15"/>
      <c r="R902" s="167"/>
      <c r="S902" s="15"/>
      <c r="T902" s="15"/>
      <c r="U902" s="4"/>
      <c r="Y902" s="61"/>
      <c r="Z902" s="61"/>
      <c r="AA902" s="61"/>
      <c r="AB902" s="61"/>
      <c r="AC902" s="4"/>
      <c r="AD902" s="4"/>
      <c r="AE902" s="4"/>
      <c r="AF902" s="4"/>
    </row>
    <row r="903" spans="1:191" hidden="1">
      <c r="A903" s="52"/>
      <c r="B903" s="53"/>
      <c r="C903" s="56"/>
      <c r="D903" s="57"/>
      <c r="E903" s="16" t="s">
        <v>517</v>
      </c>
      <c r="F903" s="90">
        <v>4261</v>
      </c>
      <c r="G903" s="10"/>
      <c r="H903" s="10"/>
      <c r="I903" s="7">
        <v>106</v>
      </c>
      <c r="J903" s="7">
        <v>226</v>
      </c>
      <c r="K903" s="7">
        <v>370</v>
      </c>
      <c r="L903" s="7">
        <v>555</v>
      </c>
      <c r="M903" s="41">
        <f t="shared" si="172"/>
        <v>19.100000000000001</v>
      </c>
      <c r="N903" s="41">
        <f t="shared" si="173"/>
        <v>40.700000000000003</v>
      </c>
      <c r="O903" s="41">
        <f t="shared" si="174"/>
        <v>66.7</v>
      </c>
      <c r="P903" s="15"/>
      <c r="Q903" s="15"/>
      <c r="R903" s="167"/>
      <c r="S903" s="15"/>
      <c r="T903" s="15"/>
      <c r="U903" s="4"/>
      <c r="Y903" s="61"/>
      <c r="Z903" s="61"/>
      <c r="AA903" s="61"/>
      <c r="AB903" s="61"/>
      <c r="AC903" s="4"/>
      <c r="AD903" s="4"/>
      <c r="AE903" s="4"/>
      <c r="AF903" s="4"/>
    </row>
    <row r="904" spans="1:191" hidden="1">
      <c r="A904" s="52"/>
      <c r="B904" s="53"/>
      <c r="C904" s="56"/>
      <c r="D904" s="57"/>
      <c r="E904" s="16" t="s">
        <v>519</v>
      </c>
      <c r="F904" s="90">
        <v>4264</v>
      </c>
      <c r="G904" s="10"/>
      <c r="H904" s="10"/>
      <c r="I904" s="7">
        <v>332</v>
      </c>
      <c r="J904" s="7">
        <v>832</v>
      </c>
      <c r="K904" s="7">
        <v>1332</v>
      </c>
      <c r="L904" s="7">
        <v>2000</v>
      </c>
      <c r="M904" s="41">
        <f t="shared" si="172"/>
        <v>16.600000000000001</v>
      </c>
      <c r="N904" s="41">
        <f t="shared" si="173"/>
        <v>41.6</v>
      </c>
      <c r="O904" s="41">
        <f t="shared" si="174"/>
        <v>66.599999999999994</v>
      </c>
      <c r="P904" s="15"/>
      <c r="Q904" s="15"/>
      <c r="R904" s="167"/>
      <c r="S904" s="15"/>
      <c r="T904" s="15"/>
      <c r="U904" s="4"/>
      <c r="Y904" s="61"/>
      <c r="Z904" s="61"/>
      <c r="AA904" s="61"/>
      <c r="AB904" s="61"/>
      <c r="AC904" s="4"/>
      <c r="AD904" s="4"/>
      <c r="AE904" s="4"/>
      <c r="AF904" s="4"/>
    </row>
    <row r="905" spans="1:191">
      <c r="A905" s="195"/>
      <c r="B905" s="196"/>
      <c r="C905" s="200"/>
      <c r="D905" s="201"/>
      <c r="E905" s="80" t="s">
        <v>574</v>
      </c>
      <c r="F905" s="18" t="s">
        <v>398</v>
      </c>
      <c r="G905" s="10"/>
      <c r="H905" s="10" t="s">
        <v>394</v>
      </c>
      <c r="I905" s="206">
        <f>SUM(I906:I908)</f>
        <v>3206</v>
      </c>
      <c r="J905" s="206">
        <f>SUM(J906:J908)</f>
        <v>7998</v>
      </c>
      <c r="K905" s="206">
        <f>SUM(K906:K908)</f>
        <v>12800</v>
      </c>
      <c r="L905" s="207">
        <f>SUM(L906:L908)</f>
        <v>19201.2</v>
      </c>
      <c r="M905" s="41">
        <f t="shared" si="172"/>
        <v>16.7</v>
      </c>
      <c r="N905" s="41">
        <f t="shared" si="173"/>
        <v>41.7</v>
      </c>
      <c r="O905" s="41">
        <f t="shared" si="174"/>
        <v>66.7</v>
      </c>
      <c r="P905" s="15"/>
      <c r="Q905" s="15"/>
      <c r="R905" s="167"/>
      <c r="S905" s="15"/>
      <c r="T905" s="15"/>
      <c r="U905" s="4"/>
      <c r="Y905" s="61"/>
      <c r="Z905" s="61"/>
      <c r="AA905" s="216"/>
      <c r="AB905" s="216"/>
      <c r="AC905" s="217"/>
      <c r="AD905" s="217"/>
      <c r="AE905" s="217"/>
      <c r="AF905" s="217"/>
      <c r="AG905" s="209"/>
      <c r="AH905" s="209"/>
      <c r="AI905" s="209"/>
      <c r="AJ905" s="209"/>
      <c r="AK905" s="209"/>
      <c r="AL905" s="209"/>
      <c r="AM905" s="209"/>
      <c r="AN905" s="209"/>
      <c r="AO905" s="209"/>
      <c r="AP905" s="209"/>
      <c r="AQ905" s="209"/>
      <c r="AR905" s="209"/>
      <c r="AS905" s="209"/>
      <c r="AT905" s="209"/>
      <c r="AU905" s="209"/>
      <c r="AV905" s="209"/>
      <c r="AW905" s="209"/>
      <c r="AX905" s="209"/>
      <c r="AY905" s="209"/>
      <c r="AZ905" s="209"/>
      <c r="BA905" s="209"/>
      <c r="BB905" s="209"/>
      <c r="BC905" s="209"/>
      <c r="BD905" s="209"/>
      <c r="BE905" s="209"/>
      <c r="BF905" s="209"/>
      <c r="BG905" s="209"/>
      <c r="BH905" s="209"/>
      <c r="BI905" s="209"/>
      <c r="BJ905" s="209"/>
      <c r="BK905" s="209"/>
      <c r="BL905" s="209"/>
      <c r="BM905" s="209"/>
      <c r="BN905" s="209"/>
      <c r="BO905" s="209"/>
      <c r="BP905" s="209"/>
      <c r="BQ905" s="209"/>
      <c r="BR905" s="209"/>
      <c r="BS905" s="209"/>
      <c r="BT905" s="209"/>
      <c r="BU905" s="209"/>
      <c r="BV905" s="209"/>
      <c r="BW905" s="209"/>
      <c r="BX905" s="209"/>
      <c r="BY905" s="209"/>
      <c r="BZ905" s="209"/>
      <c r="CA905" s="209"/>
      <c r="CB905" s="209"/>
      <c r="CC905" s="209"/>
      <c r="CD905" s="209"/>
      <c r="CE905" s="209"/>
      <c r="CF905" s="209"/>
      <c r="CG905" s="209"/>
      <c r="CH905" s="209"/>
      <c r="CI905" s="209"/>
      <c r="CJ905" s="209"/>
      <c r="CK905" s="209"/>
      <c r="CL905" s="209"/>
      <c r="CM905" s="209"/>
      <c r="CN905" s="209"/>
      <c r="CO905" s="209"/>
      <c r="CP905" s="209"/>
      <c r="CQ905" s="209"/>
      <c r="CR905" s="209"/>
      <c r="CS905" s="209"/>
      <c r="CT905" s="209"/>
      <c r="CU905" s="209"/>
      <c r="CV905" s="209"/>
      <c r="CW905" s="209"/>
      <c r="CX905" s="209"/>
      <c r="CY905" s="209"/>
      <c r="CZ905" s="209"/>
      <c r="DA905" s="209"/>
      <c r="DB905" s="209"/>
      <c r="DC905" s="209"/>
      <c r="DD905" s="209"/>
      <c r="DE905" s="209"/>
      <c r="DF905" s="209"/>
      <c r="DG905" s="209"/>
      <c r="DH905" s="209"/>
      <c r="DI905" s="209"/>
      <c r="DJ905" s="209"/>
      <c r="DK905" s="209"/>
      <c r="DL905" s="209"/>
      <c r="DM905" s="209"/>
      <c r="DN905" s="209"/>
      <c r="DO905" s="209"/>
      <c r="DP905" s="209"/>
      <c r="DQ905" s="209"/>
      <c r="DR905" s="209"/>
      <c r="DS905" s="209"/>
      <c r="DT905" s="209"/>
      <c r="DU905" s="209"/>
      <c r="DV905" s="209"/>
      <c r="DW905" s="209"/>
      <c r="DX905" s="209"/>
      <c r="DY905" s="209"/>
      <c r="DZ905" s="209"/>
      <c r="EA905" s="209"/>
      <c r="EB905" s="209"/>
      <c r="EC905" s="209"/>
      <c r="ED905" s="209"/>
      <c r="EE905" s="209"/>
      <c r="EF905" s="209"/>
      <c r="EG905" s="209"/>
      <c r="EH905" s="209"/>
      <c r="EI905" s="209"/>
      <c r="EJ905" s="209"/>
      <c r="EK905" s="209"/>
      <c r="EL905" s="209"/>
      <c r="EM905" s="209"/>
      <c r="EN905" s="209"/>
      <c r="EO905" s="209"/>
      <c r="EP905" s="209"/>
      <c r="EQ905" s="209"/>
      <c r="ER905" s="209"/>
      <c r="ES905" s="209"/>
      <c r="ET905" s="209"/>
      <c r="EU905" s="209"/>
      <c r="EV905" s="209"/>
      <c r="EW905" s="209"/>
      <c r="EX905" s="209"/>
      <c r="EY905" s="209"/>
      <c r="EZ905" s="209"/>
      <c r="FA905" s="209"/>
      <c r="FB905" s="209"/>
      <c r="FC905" s="209"/>
      <c r="FD905" s="209"/>
      <c r="FE905" s="209"/>
      <c r="FF905" s="209"/>
      <c r="FG905" s="209"/>
      <c r="FH905" s="209"/>
      <c r="FI905" s="209"/>
      <c r="FJ905" s="209"/>
      <c r="FK905" s="209"/>
      <c r="FL905" s="209"/>
      <c r="FM905" s="209"/>
      <c r="FN905" s="209"/>
      <c r="FO905" s="209"/>
      <c r="FP905" s="209"/>
      <c r="FQ905" s="209"/>
      <c r="FR905" s="209"/>
      <c r="FS905" s="209"/>
      <c r="FT905" s="209"/>
      <c r="FU905" s="209"/>
      <c r="FV905" s="209"/>
      <c r="FW905" s="209"/>
      <c r="FX905" s="209"/>
      <c r="FY905" s="209"/>
      <c r="FZ905" s="209"/>
      <c r="GA905" s="209"/>
      <c r="GB905" s="209"/>
      <c r="GC905" s="209"/>
      <c r="GD905" s="209"/>
      <c r="GE905" s="209"/>
      <c r="GF905" s="209"/>
      <c r="GG905" s="209"/>
      <c r="GH905" s="209"/>
      <c r="GI905" s="209"/>
    </row>
    <row r="906" spans="1:191" hidden="1">
      <c r="A906" s="52"/>
      <c r="B906" s="53"/>
      <c r="C906" s="56"/>
      <c r="D906" s="57"/>
      <c r="E906" s="16" t="s">
        <v>431</v>
      </c>
      <c r="F906" s="90">
        <v>4111</v>
      </c>
      <c r="G906" s="10"/>
      <c r="H906" s="10"/>
      <c r="I906" s="7">
        <v>3182</v>
      </c>
      <c r="J906" s="7">
        <v>7950</v>
      </c>
      <c r="K906" s="7">
        <v>12720</v>
      </c>
      <c r="L906" s="7">
        <v>19081.2</v>
      </c>
      <c r="M906" s="41">
        <f t="shared" si="172"/>
        <v>16.7</v>
      </c>
      <c r="N906" s="41">
        <f t="shared" si="173"/>
        <v>41.7</v>
      </c>
      <c r="O906" s="41">
        <f t="shared" si="174"/>
        <v>66.7</v>
      </c>
      <c r="P906" s="15"/>
      <c r="Q906" s="15"/>
      <c r="R906" s="167"/>
      <c r="S906" s="15"/>
      <c r="T906" s="15"/>
      <c r="U906" s="4"/>
      <c r="Y906" s="61"/>
      <c r="Z906" s="61"/>
      <c r="AA906" s="61"/>
      <c r="AB906" s="61"/>
      <c r="AC906" s="4"/>
      <c r="AD906" s="4"/>
      <c r="AE906" s="4"/>
      <c r="AF906" s="4"/>
    </row>
    <row r="907" spans="1:191" hidden="1">
      <c r="A907" s="52"/>
      <c r="B907" s="53"/>
      <c r="C907" s="56"/>
      <c r="D907" s="57"/>
      <c r="E907" s="16" t="s">
        <v>517</v>
      </c>
      <c r="F907" s="90">
        <v>4261</v>
      </c>
      <c r="G907" s="10"/>
      <c r="H907" s="10"/>
      <c r="I907" s="7">
        <v>24</v>
      </c>
      <c r="J907" s="7">
        <v>48</v>
      </c>
      <c r="K907" s="7">
        <v>80</v>
      </c>
      <c r="L907" s="7">
        <v>120</v>
      </c>
      <c r="M907" s="41">
        <f t="shared" si="172"/>
        <v>20</v>
      </c>
      <c r="N907" s="41">
        <f t="shared" si="173"/>
        <v>40</v>
      </c>
      <c r="O907" s="41">
        <f t="shared" si="174"/>
        <v>66.7</v>
      </c>
      <c r="P907" s="15"/>
      <c r="Q907" s="15"/>
      <c r="R907" s="167"/>
      <c r="S907" s="15"/>
      <c r="T907" s="15"/>
      <c r="U907" s="4"/>
      <c r="Y907" s="61"/>
      <c r="Z907" s="61"/>
      <c r="AA907" s="61"/>
      <c r="AB907" s="61"/>
      <c r="AC907" s="4"/>
      <c r="AD907" s="4"/>
      <c r="AE907" s="4"/>
      <c r="AF907" s="4"/>
    </row>
    <row r="908" spans="1:191" hidden="1">
      <c r="A908" s="52"/>
      <c r="B908" s="53"/>
      <c r="C908" s="56"/>
      <c r="D908" s="57"/>
      <c r="E908" s="16" t="s">
        <v>519</v>
      </c>
      <c r="F908" s="90">
        <v>4264</v>
      </c>
      <c r="G908" s="10"/>
      <c r="H908" s="10"/>
      <c r="I908" s="7"/>
      <c r="J908" s="7"/>
      <c r="K908" s="7"/>
      <c r="L908" s="7"/>
      <c r="M908" s="41" t="e">
        <f t="shared" si="172"/>
        <v>#DIV/0!</v>
      </c>
      <c r="N908" s="41" t="e">
        <f t="shared" si="173"/>
        <v>#DIV/0!</v>
      </c>
      <c r="O908" s="41" t="e">
        <f t="shared" si="174"/>
        <v>#DIV/0!</v>
      </c>
      <c r="P908" s="15"/>
      <c r="Q908" s="15"/>
      <c r="R908" s="167"/>
      <c r="S908" s="15"/>
      <c r="T908" s="15"/>
      <c r="U908" s="4"/>
      <c r="Y908" s="61"/>
      <c r="Z908" s="61"/>
      <c r="AA908" s="61"/>
      <c r="AB908" s="61"/>
      <c r="AC908" s="4"/>
      <c r="AD908" s="4"/>
      <c r="AE908" s="4"/>
      <c r="AF908" s="4"/>
    </row>
    <row r="909" spans="1:191">
      <c r="A909" s="195"/>
      <c r="B909" s="196"/>
      <c r="C909" s="200"/>
      <c r="D909" s="201"/>
      <c r="E909" s="80" t="s">
        <v>575</v>
      </c>
      <c r="F909" s="18" t="s">
        <v>398</v>
      </c>
      <c r="G909" s="10"/>
      <c r="H909" s="10" t="s">
        <v>394</v>
      </c>
      <c r="I909" s="206">
        <f>SUM(I910:I912)</f>
        <v>2128</v>
      </c>
      <c r="J909" s="206">
        <f>SUM(J910:J912)</f>
        <v>5310</v>
      </c>
      <c r="K909" s="206">
        <f>SUM(K910:K912)</f>
        <v>8499</v>
      </c>
      <c r="L909" s="207">
        <f>SUM(L910:L912)</f>
        <v>12750.1</v>
      </c>
      <c r="M909" s="41">
        <f t="shared" si="172"/>
        <v>16.7</v>
      </c>
      <c r="N909" s="41">
        <f t="shared" si="173"/>
        <v>41.6</v>
      </c>
      <c r="O909" s="41">
        <f t="shared" si="174"/>
        <v>66.7</v>
      </c>
      <c r="P909" s="15"/>
      <c r="Q909" s="15"/>
      <c r="R909" s="167"/>
      <c r="S909" s="15"/>
      <c r="T909" s="15"/>
      <c r="U909" s="4"/>
      <c r="Y909" s="61"/>
      <c r="Z909" s="61"/>
      <c r="AA909" s="216"/>
      <c r="AB909" s="216"/>
      <c r="AC909" s="217"/>
      <c r="AD909" s="217"/>
      <c r="AE909" s="217"/>
      <c r="AF909" s="217"/>
      <c r="AG909" s="209"/>
      <c r="AH909" s="209"/>
      <c r="AI909" s="209"/>
      <c r="AJ909" s="209"/>
      <c r="AK909" s="209"/>
      <c r="AL909" s="209"/>
      <c r="AM909" s="209"/>
      <c r="AN909" s="209"/>
      <c r="AO909" s="209"/>
      <c r="AP909" s="209"/>
      <c r="AQ909" s="209"/>
      <c r="AR909" s="209"/>
      <c r="AS909" s="209"/>
      <c r="AT909" s="209"/>
      <c r="AU909" s="209"/>
      <c r="AV909" s="209"/>
      <c r="AW909" s="209"/>
      <c r="AX909" s="209"/>
      <c r="AY909" s="209"/>
      <c r="AZ909" s="209"/>
      <c r="BA909" s="209"/>
      <c r="BB909" s="209"/>
      <c r="BC909" s="209"/>
      <c r="BD909" s="209"/>
      <c r="BE909" s="209"/>
      <c r="BF909" s="209"/>
      <c r="BG909" s="209"/>
      <c r="BH909" s="209"/>
      <c r="BI909" s="209"/>
      <c r="BJ909" s="209"/>
      <c r="BK909" s="209"/>
      <c r="BL909" s="209"/>
      <c r="BM909" s="209"/>
      <c r="BN909" s="209"/>
      <c r="BO909" s="209"/>
      <c r="BP909" s="209"/>
      <c r="BQ909" s="209"/>
      <c r="BR909" s="209"/>
      <c r="BS909" s="209"/>
      <c r="BT909" s="209"/>
      <c r="BU909" s="209"/>
      <c r="BV909" s="209"/>
      <c r="BW909" s="209"/>
      <c r="BX909" s="209"/>
      <c r="BY909" s="209"/>
      <c r="BZ909" s="209"/>
      <c r="CA909" s="209"/>
      <c r="CB909" s="209"/>
      <c r="CC909" s="209"/>
      <c r="CD909" s="209"/>
      <c r="CE909" s="209"/>
      <c r="CF909" s="209"/>
      <c r="CG909" s="209"/>
      <c r="CH909" s="209"/>
      <c r="CI909" s="209"/>
      <c r="CJ909" s="209"/>
      <c r="CK909" s="209"/>
      <c r="CL909" s="209"/>
      <c r="CM909" s="209"/>
      <c r="CN909" s="209"/>
      <c r="CO909" s="209"/>
      <c r="CP909" s="209"/>
      <c r="CQ909" s="209"/>
      <c r="CR909" s="209"/>
      <c r="CS909" s="209"/>
      <c r="CT909" s="209"/>
      <c r="CU909" s="209"/>
      <c r="CV909" s="209"/>
      <c r="CW909" s="209"/>
      <c r="CX909" s="209"/>
      <c r="CY909" s="209"/>
      <c r="CZ909" s="209"/>
      <c r="DA909" s="209"/>
      <c r="DB909" s="209"/>
      <c r="DC909" s="209"/>
      <c r="DD909" s="209"/>
      <c r="DE909" s="209"/>
      <c r="DF909" s="209"/>
      <c r="DG909" s="209"/>
      <c r="DH909" s="209"/>
      <c r="DI909" s="209"/>
      <c r="DJ909" s="209"/>
      <c r="DK909" s="209"/>
      <c r="DL909" s="209"/>
      <c r="DM909" s="209"/>
      <c r="DN909" s="209"/>
      <c r="DO909" s="209"/>
      <c r="DP909" s="209"/>
      <c r="DQ909" s="209"/>
      <c r="DR909" s="209"/>
      <c r="DS909" s="209"/>
      <c r="DT909" s="209"/>
      <c r="DU909" s="209"/>
      <c r="DV909" s="209"/>
      <c r="DW909" s="209"/>
      <c r="DX909" s="209"/>
      <c r="DY909" s="209"/>
      <c r="DZ909" s="209"/>
      <c r="EA909" s="209"/>
      <c r="EB909" s="209"/>
      <c r="EC909" s="209"/>
      <c r="ED909" s="209"/>
      <c r="EE909" s="209"/>
      <c r="EF909" s="209"/>
      <c r="EG909" s="209"/>
      <c r="EH909" s="209"/>
      <c r="EI909" s="209"/>
      <c r="EJ909" s="209"/>
      <c r="EK909" s="209"/>
      <c r="EL909" s="209"/>
      <c r="EM909" s="209"/>
      <c r="EN909" s="209"/>
      <c r="EO909" s="209"/>
      <c r="EP909" s="209"/>
      <c r="EQ909" s="209"/>
      <c r="ER909" s="209"/>
      <c r="ES909" s="209"/>
      <c r="ET909" s="209"/>
      <c r="EU909" s="209"/>
      <c r="EV909" s="209"/>
      <c r="EW909" s="209"/>
      <c r="EX909" s="209"/>
      <c r="EY909" s="209"/>
      <c r="EZ909" s="209"/>
      <c r="FA909" s="209"/>
      <c r="FB909" s="209"/>
      <c r="FC909" s="209"/>
      <c r="FD909" s="209"/>
      <c r="FE909" s="209"/>
      <c r="FF909" s="209"/>
      <c r="FG909" s="209"/>
      <c r="FH909" s="209"/>
      <c r="FI909" s="209"/>
      <c r="FJ909" s="209"/>
      <c r="FK909" s="209"/>
      <c r="FL909" s="209"/>
      <c r="FM909" s="209"/>
      <c r="FN909" s="209"/>
      <c r="FO909" s="209"/>
      <c r="FP909" s="209"/>
      <c r="FQ909" s="209"/>
      <c r="FR909" s="209"/>
      <c r="FS909" s="209"/>
      <c r="FT909" s="209"/>
      <c r="FU909" s="209"/>
      <c r="FV909" s="209"/>
      <c r="FW909" s="209"/>
      <c r="FX909" s="209"/>
      <c r="FY909" s="209"/>
      <c r="FZ909" s="209"/>
      <c r="GA909" s="209"/>
      <c r="GB909" s="209"/>
      <c r="GC909" s="209"/>
      <c r="GD909" s="209"/>
      <c r="GE909" s="209"/>
      <c r="GF909" s="209"/>
      <c r="GG909" s="209"/>
      <c r="GH909" s="209"/>
      <c r="GI909" s="209"/>
    </row>
    <row r="910" spans="1:191" hidden="1">
      <c r="A910" s="52"/>
      <c r="B910" s="53"/>
      <c r="C910" s="56"/>
      <c r="D910" s="57"/>
      <c r="E910" s="16" t="s">
        <v>431</v>
      </c>
      <c r="F910" s="90">
        <v>4111</v>
      </c>
      <c r="G910" s="10"/>
      <c r="H910" s="10"/>
      <c r="I910" s="7">
        <v>1947</v>
      </c>
      <c r="J910" s="7">
        <v>4864</v>
      </c>
      <c r="K910" s="7">
        <v>7783</v>
      </c>
      <c r="L910" s="7">
        <v>11675.1</v>
      </c>
      <c r="M910" s="41">
        <f t="shared" si="172"/>
        <v>16.7</v>
      </c>
      <c r="N910" s="41">
        <f t="shared" si="173"/>
        <v>41.7</v>
      </c>
      <c r="O910" s="41">
        <f t="shared" si="174"/>
        <v>66.7</v>
      </c>
      <c r="P910" s="15"/>
      <c r="Q910" s="15"/>
      <c r="R910" s="167"/>
      <c r="S910" s="15"/>
      <c r="T910" s="15"/>
      <c r="U910" s="4"/>
      <c r="Y910" s="61"/>
      <c r="Z910" s="61"/>
      <c r="AA910" s="61"/>
      <c r="AB910" s="61"/>
      <c r="AC910" s="4"/>
      <c r="AD910" s="4"/>
      <c r="AE910" s="4"/>
      <c r="AF910" s="4"/>
    </row>
    <row r="911" spans="1:191" hidden="1">
      <c r="A911" s="52"/>
      <c r="B911" s="53"/>
      <c r="C911" s="56"/>
      <c r="D911" s="57"/>
      <c r="E911" s="16" t="s">
        <v>517</v>
      </c>
      <c r="F911" s="90">
        <v>4261</v>
      </c>
      <c r="G911" s="10"/>
      <c r="H911" s="10"/>
      <c r="I911" s="7">
        <v>15</v>
      </c>
      <c r="J911" s="7">
        <v>30</v>
      </c>
      <c r="K911" s="7">
        <v>50</v>
      </c>
      <c r="L911" s="7">
        <v>75</v>
      </c>
      <c r="M911" s="41">
        <f t="shared" si="172"/>
        <v>20</v>
      </c>
      <c r="N911" s="41">
        <f t="shared" si="173"/>
        <v>40</v>
      </c>
      <c r="O911" s="41">
        <f t="shared" si="174"/>
        <v>66.7</v>
      </c>
      <c r="P911" s="15"/>
      <c r="Q911" s="15"/>
      <c r="R911" s="167"/>
      <c r="S911" s="15"/>
      <c r="T911" s="15"/>
      <c r="U911" s="4"/>
      <c r="Y911" s="61"/>
      <c r="Z911" s="61"/>
      <c r="AA911" s="61"/>
      <c r="AB911" s="61"/>
      <c r="AC911" s="4"/>
      <c r="AD911" s="4"/>
      <c r="AE911" s="4"/>
      <c r="AF911" s="4"/>
    </row>
    <row r="912" spans="1:191" hidden="1">
      <c r="A912" s="52"/>
      <c r="B912" s="53"/>
      <c r="C912" s="56"/>
      <c r="D912" s="57"/>
      <c r="E912" s="16" t="s">
        <v>519</v>
      </c>
      <c r="F912" s="90">
        <v>4264</v>
      </c>
      <c r="G912" s="10"/>
      <c r="H912" s="10"/>
      <c r="I912" s="7">
        <v>166</v>
      </c>
      <c r="J912" s="7">
        <v>416</v>
      </c>
      <c r="K912" s="7">
        <v>666</v>
      </c>
      <c r="L912" s="7">
        <v>1000</v>
      </c>
      <c r="M912" s="41">
        <f t="shared" si="172"/>
        <v>16.600000000000001</v>
      </c>
      <c r="N912" s="41">
        <f t="shared" si="173"/>
        <v>41.6</v>
      </c>
      <c r="O912" s="41">
        <f t="shared" si="174"/>
        <v>66.599999999999994</v>
      </c>
      <c r="P912" s="15"/>
      <c r="Q912" s="15"/>
      <c r="R912" s="167"/>
      <c r="S912" s="15"/>
      <c r="T912" s="15"/>
      <c r="U912" s="4"/>
      <c r="Y912" s="61"/>
      <c r="Z912" s="61"/>
      <c r="AA912" s="61"/>
      <c r="AB912" s="61"/>
      <c r="AC912" s="4"/>
      <c r="AD912" s="4"/>
      <c r="AE912" s="4"/>
      <c r="AF912" s="4"/>
    </row>
    <row r="913" spans="1:191">
      <c r="A913" s="195"/>
      <c r="B913" s="196"/>
      <c r="C913" s="200"/>
      <c r="D913" s="201"/>
      <c r="E913" s="80" t="s">
        <v>576</v>
      </c>
      <c r="F913" s="18" t="s">
        <v>398</v>
      </c>
      <c r="G913" s="10"/>
      <c r="H913" s="10" t="s">
        <v>394</v>
      </c>
      <c r="I913" s="206">
        <f>SUM(I914:I916)</f>
        <v>5537</v>
      </c>
      <c r="J913" s="206">
        <f>SUM(J914:J916)</f>
        <v>13811</v>
      </c>
      <c r="K913" s="206">
        <f>SUM(K914:K916)</f>
        <v>22108</v>
      </c>
      <c r="L913" s="207">
        <f>SUM(L914:L916)</f>
        <v>33166.5</v>
      </c>
      <c r="M913" s="41">
        <f t="shared" si="172"/>
        <v>16.7</v>
      </c>
      <c r="N913" s="41">
        <f t="shared" si="173"/>
        <v>41.6</v>
      </c>
      <c r="O913" s="41">
        <f t="shared" si="174"/>
        <v>66.7</v>
      </c>
      <c r="P913" s="15"/>
      <c r="Q913" s="15"/>
      <c r="R913" s="167"/>
      <c r="S913" s="15"/>
      <c r="T913" s="15"/>
      <c r="U913" s="4"/>
      <c r="Y913" s="61"/>
      <c r="Z913" s="61"/>
      <c r="AA913" s="216"/>
      <c r="AB913" s="216"/>
      <c r="AC913" s="217"/>
      <c r="AD913" s="217"/>
      <c r="AE913" s="217"/>
      <c r="AF913" s="217"/>
      <c r="AG913" s="209"/>
      <c r="AH913" s="209"/>
      <c r="AI913" s="209"/>
      <c r="AJ913" s="209"/>
      <c r="AK913" s="209"/>
      <c r="AL913" s="209"/>
      <c r="AM913" s="209"/>
      <c r="AN913" s="209"/>
      <c r="AO913" s="209"/>
      <c r="AP913" s="209"/>
      <c r="AQ913" s="209"/>
      <c r="AR913" s="209"/>
      <c r="AS913" s="209"/>
      <c r="AT913" s="209"/>
      <c r="AU913" s="209"/>
      <c r="AV913" s="209"/>
      <c r="AW913" s="209"/>
      <c r="AX913" s="209"/>
      <c r="AY913" s="209"/>
      <c r="AZ913" s="209"/>
      <c r="BA913" s="209"/>
      <c r="BB913" s="209"/>
      <c r="BC913" s="209"/>
      <c r="BD913" s="209"/>
      <c r="BE913" s="209"/>
      <c r="BF913" s="209"/>
      <c r="BG913" s="209"/>
      <c r="BH913" s="209"/>
      <c r="BI913" s="209"/>
      <c r="BJ913" s="209"/>
      <c r="BK913" s="209"/>
      <c r="BL913" s="209"/>
      <c r="BM913" s="209"/>
      <c r="BN913" s="209"/>
      <c r="BO913" s="209"/>
      <c r="BP913" s="209"/>
      <c r="BQ913" s="209"/>
      <c r="BR913" s="209"/>
      <c r="BS913" s="209"/>
      <c r="BT913" s="209"/>
      <c r="BU913" s="209"/>
      <c r="BV913" s="209"/>
      <c r="BW913" s="209"/>
      <c r="BX913" s="209"/>
      <c r="BY913" s="209"/>
      <c r="BZ913" s="209"/>
      <c r="CA913" s="209"/>
      <c r="CB913" s="209"/>
      <c r="CC913" s="209"/>
      <c r="CD913" s="209"/>
      <c r="CE913" s="209"/>
      <c r="CF913" s="209"/>
      <c r="CG913" s="209"/>
      <c r="CH913" s="209"/>
      <c r="CI913" s="209"/>
      <c r="CJ913" s="209"/>
      <c r="CK913" s="209"/>
      <c r="CL913" s="209"/>
      <c r="CM913" s="209"/>
      <c r="CN913" s="209"/>
      <c r="CO913" s="209"/>
      <c r="CP913" s="209"/>
      <c r="CQ913" s="209"/>
      <c r="CR913" s="209"/>
      <c r="CS913" s="209"/>
      <c r="CT913" s="209"/>
      <c r="CU913" s="209"/>
      <c r="CV913" s="209"/>
      <c r="CW913" s="209"/>
      <c r="CX913" s="209"/>
      <c r="CY913" s="209"/>
      <c r="CZ913" s="209"/>
      <c r="DA913" s="209"/>
      <c r="DB913" s="209"/>
      <c r="DC913" s="209"/>
      <c r="DD913" s="209"/>
      <c r="DE913" s="209"/>
      <c r="DF913" s="209"/>
      <c r="DG913" s="209"/>
      <c r="DH913" s="209"/>
      <c r="DI913" s="209"/>
      <c r="DJ913" s="209"/>
      <c r="DK913" s="209"/>
      <c r="DL913" s="209"/>
      <c r="DM913" s="209"/>
      <c r="DN913" s="209"/>
      <c r="DO913" s="209"/>
      <c r="DP913" s="209"/>
      <c r="DQ913" s="209"/>
      <c r="DR913" s="209"/>
      <c r="DS913" s="209"/>
      <c r="DT913" s="209"/>
      <c r="DU913" s="209"/>
      <c r="DV913" s="209"/>
      <c r="DW913" s="209"/>
      <c r="DX913" s="209"/>
      <c r="DY913" s="209"/>
      <c r="DZ913" s="209"/>
      <c r="EA913" s="209"/>
      <c r="EB913" s="209"/>
      <c r="EC913" s="209"/>
      <c r="ED913" s="209"/>
      <c r="EE913" s="209"/>
      <c r="EF913" s="209"/>
      <c r="EG913" s="209"/>
      <c r="EH913" s="209"/>
      <c r="EI913" s="209"/>
      <c r="EJ913" s="209"/>
      <c r="EK913" s="209"/>
      <c r="EL913" s="209"/>
      <c r="EM913" s="209"/>
      <c r="EN913" s="209"/>
      <c r="EO913" s="209"/>
      <c r="EP913" s="209"/>
      <c r="EQ913" s="209"/>
      <c r="ER913" s="209"/>
      <c r="ES913" s="209"/>
      <c r="ET913" s="209"/>
      <c r="EU913" s="209"/>
      <c r="EV913" s="209"/>
      <c r="EW913" s="209"/>
      <c r="EX913" s="209"/>
      <c r="EY913" s="209"/>
      <c r="EZ913" s="209"/>
      <c r="FA913" s="209"/>
      <c r="FB913" s="209"/>
      <c r="FC913" s="209"/>
      <c r="FD913" s="209"/>
      <c r="FE913" s="209"/>
      <c r="FF913" s="209"/>
      <c r="FG913" s="209"/>
      <c r="FH913" s="209"/>
      <c r="FI913" s="209"/>
      <c r="FJ913" s="209"/>
      <c r="FK913" s="209"/>
      <c r="FL913" s="209"/>
      <c r="FM913" s="209"/>
      <c r="FN913" s="209"/>
      <c r="FO913" s="209"/>
      <c r="FP913" s="209"/>
      <c r="FQ913" s="209"/>
      <c r="FR913" s="209"/>
      <c r="FS913" s="209"/>
      <c r="FT913" s="209"/>
      <c r="FU913" s="209"/>
      <c r="FV913" s="209"/>
      <c r="FW913" s="209"/>
      <c r="FX913" s="209"/>
      <c r="FY913" s="209"/>
      <c r="FZ913" s="209"/>
      <c r="GA913" s="209"/>
      <c r="GB913" s="209"/>
      <c r="GC913" s="209"/>
      <c r="GD913" s="209"/>
      <c r="GE913" s="209"/>
      <c r="GF913" s="209"/>
      <c r="GG913" s="209"/>
      <c r="GH913" s="209"/>
      <c r="GI913" s="209"/>
    </row>
    <row r="914" spans="1:191" hidden="1">
      <c r="A914" s="52"/>
      <c r="B914" s="53"/>
      <c r="C914" s="56"/>
      <c r="D914" s="57"/>
      <c r="E914" s="16" t="s">
        <v>431</v>
      </c>
      <c r="F914" s="90">
        <v>4111</v>
      </c>
      <c r="G914" s="10"/>
      <c r="H914" s="10"/>
      <c r="I914" s="7">
        <v>5329</v>
      </c>
      <c r="J914" s="7">
        <v>13311</v>
      </c>
      <c r="K914" s="7">
        <v>21302</v>
      </c>
      <c r="L914" s="7">
        <v>31956.5</v>
      </c>
      <c r="M914" s="41">
        <f t="shared" si="172"/>
        <v>16.7</v>
      </c>
      <c r="N914" s="41">
        <f t="shared" si="173"/>
        <v>41.7</v>
      </c>
      <c r="O914" s="41">
        <f t="shared" si="174"/>
        <v>66.7</v>
      </c>
      <c r="P914" s="15"/>
      <c r="Q914" s="15"/>
      <c r="R914" s="167"/>
      <c r="S914" s="15"/>
      <c r="T914" s="15"/>
      <c r="U914" s="4"/>
      <c r="Y914" s="61"/>
      <c r="Z914" s="61"/>
      <c r="AA914" s="61"/>
      <c r="AB914" s="61"/>
      <c r="AC914" s="4"/>
      <c r="AD914" s="4"/>
      <c r="AE914" s="4"/>
      <c r="AF914" s="4"/>
    </row>
    <row r="915" spans="1:191" hidden="1">
      <c r="A915" s="52"/>
      <c r="B915" s="53"/>
      <c r="C915" s="56"/>
      <c r="D915" s="57"/>
      <c r="E915" s="16" t="s">
        <v>517</v>
      </c>
      <c r="F915" s="90">
        <v>4261</v>
      </c>
      <c r="G915" s="10"/>
      <c r="H915" s="10"/>
      <c r="I915" s="7">
        <v>42</v>
      </c>
      <c r="J915" s="7">
        <v>84</v>
      </c>
      <c r="K915" s="7">
        <v>140</v>
      </c>
      <c r="L915" s="7">
        <v>210</v>
      </c>
      <c r="M915" s="41">
        <f t="shared" si="172"/>
        <v>20</v>
      </c>
      <c r="N915" s="41">
        <f t="shared" si="173"/>
        <v>40</v>
      </c>
      <c r="O915" s="41">
        <f t="shared" si="174"/>
        <v>66.7</v>
      </c>
      <c r="P915" s="15"/>
      <c r="Q915" s="15"/>
      <c r="R915" s="167"/>
      <c r="S915" s="15"/>
      <c r="T915" s="15"/>
      <c r="U915" s="4"/>
      <c r="Y915" s="61"/>
      <c r="Z915" s="61"/>
      <c r="AA915" s="61"/>
      <c r="AB915" s="61"/>
      <c r="AC915" s="4"/>
      <c r="AD915" s="4"/>
      <c r="AE915" s="4"/>
      <c r="AF915" s="4"/>
    </row>
    <row r="916" spans="1:191" hidden="1">
      <c r="A916" s="52"/>
      <c r="B916" s="53"/>
      <c r="C916" s="56"/>
      <c r="D916" s="57"/>
      <c r="E916" s="16" t="s">
        <v>519</v>
      </c>
      <c r="F916" s="90">
        <v>4264</v>
      </c>
      <c r="G916" s="10"/>
      <c r="H916" s="10"/>
      <c r="I916" s="7">
        <v>166</v>
      </c>
      <c r="J916" s="7">
        <v>416</v>
      </c>
      <c r="K916" s="7">
        <v>666</v>
      </c>
      <c r="L916" s="7">
        <v>1000</v>
      </c>
      <c r="M916" s="41">
        <f t="shared" si="172"/>
        <v>16.600000000000001</v>
      </c>
      <c r="N916" s="41">
        <f t="shared" si="173"/>
        <v>41.6</v>
      </c>
      <c r="O916" s="41">
        <f t="shared" si="174"/>
        <v>66.599999999999994</v>
      </c>
      <c r="P916" s="15"/>
      <c r="Q916" s="15"/>
      <c r="R916" s="167"/>
      <c r="S916" s="15"/>
      <c r="T916" s="15"/>
      <c r="U916" s="4"/>
      <c r="Y916" s="61"/>
      <c r="Z916" s="61"/>
      <c r="AA916" s="61"/>
      <c r="AB916" s="61"/>
      <c r="AC916" s="4"/>
      <c r="AD916" s="4"/>
      <c r="AE916" s="4"/>
      <c r="AF916" s="4"/>
    </row>
    <row r="917" spans="1:191">
      <c r="A917" s="195"/>
      <c r="B917" s="196"/>
      <c r="C917" s="200"/>
      <c r="D917" s="201"/>
      <c r="E917" s="80" t="s">
        <v>577</v>
      </c>
      <c r="F917" s="18" t="s">
        <v>398</v>
      </c>
      <c r="G917" s="10"/>
      <c r="H917" s="10" t="s">
        <v>394</v>
      </c>
      <c r="I917" s="206">
        <f>SUM(I918:I920)</f>
        <v>2846</v>
      </c>
      <c r="J917" s="206">
        <f>SUM(J918:J920)</f>
        <v>7113</v>
      </c>
      <c r="K917" s="206">
        <f>SUM(K918:K920)</f>
        <v>12014</v>
      </c>
      <c r="L917" s="207">
        <f>SUM(L918:L920)</f>
        <v>17073</v>
      </c>
      <c r="M917" s="41">
        <f t="shared" si="172"/>
        <v>16.7</v>
      </c>
      <c r="N917" s="41">
        <f t="shared" si="173"/>
        <v>41.7</v>
      </c>
      <c r="O917" s="41">
        <f t="shared" si="174"/>
        <v>70.400000000000006</v>
      </c>
      <c r="P917" s="15"/>
      <c r="Q917" s="15"/>
      <c r="R917" s="167"/>
      <c r="S917" s="15"/>
      <c r="T917" s="15"/>
      <c r="U917" s="4"/>
      <c r="Y917" s="61"/>
      <c r="Z917" s="61"/>
      <c r="AA917" s="216"/>
      <c r="AB917" s="216"/>
      <c r="AC917" s="217"/>
      <c r="AD917" s="217"/>
      <c r="AE917" s="217"/>
      <c r="AF917" s="217"/>
      <c r="AG917" s="209"/>
      <c r="AH917" s="209"/>
      <c r="AI917" s="209"/>
      <c r="AJ917" s="209"/>
      <c r="AK917" s="209"/>
      <c r="AL917" s="209"/>
      <c r="AM917" s="209"/>
      <c r="AN917" s="209"/>
      <c r="AO917" s="209"/>
      <c r="AP917" s="209"/>
      <c r="AQ917" s="209"/>
      <c r="AR917" s="209"/>
      <c r="AS917" s="209"/>
      <c r="AT917" s="209"/>
      <c r="AU917" s="209"/>
      <c r="AV917" s="209"/>
      <c r="AW917" s="209"/>
      <c r="AX917" s="209"/>
      <c r="AY917" s="209"/>
      <c r="AZ917" s="209"/>
      <c r="BA917" s="209"/>
      <c r="BB917" s="209"/>
      <c r="BC917" s="209"/>
      <c r="BD917" s="209"/>
      <c r="BE917" s="209"/>
      <c r="BF917" s="209"/>
      <c r="BG917" s="209"/>
      <c r="BH917" s="209"/>
      <c r="BI917" s="209"/>
      <c r="BJ917" s="209"/>
      <c r="BK917" s="209"/>
      <c r="BL917" s="209"/>
      <c r="BM917" s="209"/>
      <c r="BN917" s="209"/>
      <c r="BO917" s="209"/>
      <c r="BP917" s="209"/>
      <c r="BQ917" s="209"/>
      <c r="BR917" s="209"/>
      <c r="BS917" s="209"/>
      <c r="BT917" s="209"/>
      <c r="BU917" s="209"/>
      <c r="BV917" s="209"/>
      <c r="BW917" s="209"/>
      <c r="BX917" s="209"/>
      <c r="BY917" s="209"/>
      <c r="BZ917" s="209"/>
      <c r="CA917" s="209"/>
      <c r="CB917" s="209"/>
      <c r="CC917" s="209"/>
      <c r="CD917" s="209"/>
      <c r="CE917" s="209"/>
      <c r="CF917" s="209"/>
      <c r="CG917" s="209"/>
      <c r="CH917" s="209"/>
      <c r="CI917" s="209"/>
      <c r="CJ917" s="209"/>
      <c r="CK917" s="209"/>
      <c r="CL917" s="209"/>
      <c r="CM917" s="209"/>
      <c r="CN917" s="209"/>
      <c r="CO917" s="209"/>
      <c r="CP917" s="209"/>
      <c r="CQ917" s="209"/>
      <c r="CR917" s="209"/>
      <c r="CS917" s="209"/>
      <c r="CT917" s="209"/>
      <c r="CU917" s="209"/>
      <c r="CV917" s="209"/>
      <c r="CW917" s="209"/>
      <c r="CX917" s="209"/>
      <c r="CY917" s="209"/>
      <c r="CZ917" s="209"/>
      <c r="DA917" s="209"/>
      <c r="DB917" s="209"/>
      <c r="DC917" s="209"/>
      <c r="DD917" s="209"/>
      <c r="DE917" s="209"/>
      <c r="DF917" s="209"/>
      <c r="DG917" s="209"/>
      <c r="DH917" s="209"/>
      <c r="DI917" s="209"/>
      <c r="DJ917" s="209"/>
      <c r="DK917" s="209"/>
      <c r="DL917" s="209"/>
      <c r="DM917" s="209"/>
      <c r="DN917" s="209"/>
      <c r="DO917" s="209"/>
      <c r="DP917" s="209"/>
      <c r="DQ917" s="209"/>
      <c r="DR917" s="209"/>
      <c r="DS917" s="209"/>
      <c r="DT917" s="209"/>
      <c r="DU917" s="209"/>
      <c r="DV917" s="209"/>
      <c r="DW917" s="209"/>
      <c r="DX917" s="209"/>
      <c r="DY917" s="209"/>
      <c r="DZ917" s="209"/>
      <c r="EA917" s="209"/>
      <c r="EB917" s="209"/>
      <c r="EC917" s="209"/>
      <c r="ED917" s="209"/>
      <c r="EE917" s="209"/>
      <c r="EF917" s="209"/>
      <c r="EG917" s="209"/>
      <c r="EH917" s="209"/>
      <c r="EI917" s="209"/>
      <c r="EJ917" s="209"/>
      <c r="EK917" s="209"/>
      <c r="EL917" s="209"/>
      <c r="EM917" s="209"/>
      <c r="EN917" s="209"/>
      <c r="EO917" s="209"/>
      <c r="EP917" s="209"/>
      <c r="EQ917" s="209"/>
      <c r="ER917" s="209"/>
      <c r="ES917" s="209"/>
      <c r="ET917" s="209"/>
      <c r="EU917" s="209"/>
      <c r="EV917" s="209"/>
      <c r="EW917" s="209"/>
      <c r="EX917" s="209"/>
      <c r="EY917" s="209"/>
      <c r="EZ917" s="209"/>
      <c r="FA917" s="209"/>
      <c r="FB917" s="209"/>
      <c r="FC917" s="209"/>
      <c r="FD917" s="209"/>
      <c r="FE917" s="209"/>
      <c r="FF917" s="209"/>
      <c r="FG917" s="209"/>
      <c r="FH917" s="209"/>
      <c r="FI917" s="209"/>
      <c r="FJ917" s="209"/>
      <c r="FK917" s="209"/>
      <c r="FL917" s="209"/>
      <c r="FM917" s="209"/>
      <c r="FN917" s="209"/>
      <c r="FO917" s="209"/>
      <c r="FP917" s="209"/>
      <c r="FQ917" s="209"/>
      <c r="FR917" s="209"/>
      <c r="FS917" s="209"/>
      <c r="FT917" s="209"/>
      <c r="FU917" s="209"/>
      <c r="FV917" s="209"/>
      <c r="FW917" s="209"/>
      <c r="FX917" s="209"/>
      <c r="FY917" s="209"/>
      <c r="FZ917" s="209"/>
      <c r="GA917" s="209"/>
      <c r="GB917" s="209"/>
      <c r="GC917" s="209"/>
      <c r="GD917" s="209"/>
      <c r="GE917" s="209"/>
      <c r="GF917" s="209"/>
      <c r="GG917" s="209"/>
      <c r="GH917" s="209"/>
      <c r="GI917" s="209"/>
    </row>
    <row r="918" spans="1:191" hidden="1">
      <c r="A918" s="52"/>
      <c r="B918" s="53"/>
      <c r="C918" s="56"/>
      <c r="D918" s="57"/>
      <c r="E918" s="16" t="s">
        <v>431</v>
      </c>
      <c r="F918" s="90">
        <v>4111</v>
      </c>
      <c r="G918" s="10"/>
      <c r="H918" s="10"/>
      <c r="I918" s="7">
        <f>1476+1266</f>
        <v>2742</v>
      </c>
      <c r="J918" s="7">
        <f>3690+3165</f>
        <v>6855</v>
      </c>
      <c r="K918" s="7">
        <f>5904+5697</f>
        <v>11601</v>
      </c>
      <c r="L918" s="7">
        <v>16453</v>
      </c>
      <c r="M918" s="41">
        <f>ROUND(I918/L918*100,1)</f>
        <v>16.7</v>
      </c>
      <c r="N918" s="41">
        <f t="shared" si="173"/>
        <v>41.7</v>
      </c>
      <c r="O918" s="41">
        <f t="shared" si="174"/>
        <v>70.5</v>
      </c>
      <c r="P918" s="15"/>
      <c r="Q918" s="15"/>
      <c r="R918" s="167"/>
      <c r="S918" s="15"/>
      <c r="T918" s="15"/>
      <c r="U918" s="4"/>
      <c r="Y918" s="61"/>
      <c r="Z918" s="61"/>
      <c r="AA918" s="61"/>
      <c r="AB918" s="61"/>
      <c r="AC918" s="4"/>
      <c r="AD918" s="4"/>
      <c r="AE918" s="4"/>
      <c r="AF918" s="4"/>
    </row>
    <row r="919" spans="1:191" hidden="1">
      <c r="A919" s="52"/>
      <c r="B919" s="53"/>
      <c r="C919" s="56"/>
      <c r="D919" s="57"/>
      <c r="E919" s="16" t="s">
        <v>517</v>
      </c>
      <c r="F919" s="90">
        <v>4261</v>
      </c>
      <c r="G919" s="10"/>
      <c r="H919" s="10"/>
      <c r="I919" s="7">
        <v>21</v>
      </c>
      <c r="J919" s="7">
        <v>50</v>
      </c>
      <c r="K919" s="7">
        <v>80</v>
      </c>
      <c r="L919" s="7">
        <v>120</v>
      </c>
      <c r="M919" s="41">
        <f t="shared" si="172"/>
        <v>17.5</v>
      </c>
      <c r="N919" s="41">
        <f t="shared" si="173"/>
        <v>41.7</v>
      </c>
      <c r="O919" s="41">
        <f t="shared" si="174"/>
        <v>66.7</v>
      </c>
      <c r="P919" s="15"/>
      <c r="Q919" s="15"/>
      <c r="R919" s="167"/>
      <c r="S919" s="15"/>
      <c r="T919" s="15"/>
      <c r="U919" s="4"/>
      <c r="Y919" s="61"/>
      <c r="Z919" s="61"/>
      <c r="AA919" s="61"/>
      <c r="AB919" s="61"/>
      <c r="AC919" s="4"/>
      <c r="AD919" s="4"/>
      <c r="AE919" s="4"/>
      <c r="AF919" s="4"/>
    </row>
    <row r="920" spans="1:191" hidden="1">
      <c r="A920" s="52"/>
      <c r="B920" s="53"/>
      <c r="C920" s="56"/>
      <c r="D920" s="57"/>
      <c r="E920" s="16" t="s">
        <v>519</v>
      </c>
      <c r="F920" s="90">
        <v>4264</v>
      </c>
      <c r="G920" s="10"/>
      <c r="H920" s="10"/>
      <c r="I920" s="7">
        <v>83</v>
      </c>
      <c r="J920" s="7">
        <v>208</v>
      </c>
      <c r="K920" s="7">
        <v>333</v>
      </c>
      <c r="L920" s="7">
        <v>500</v>
      </c>
      <c r="M920" s="41">
        <f t="shared" si="172"/>
        <v>16.600000000000001</v>
      </c>
      <c r="N920" s="41">
        <f t="shared" si="173"/>
        <v>41.6</v>
      </c>
      <c r="O920" s="41">
        <f t="shared" si="174"/>
        <v>66.599999999999994</v>
      </c>
      <c r="P920" s="15"/>
      <c r="Q920" s="15"/>
      <c r="R920" s="167"/>
      <c r="S920" s="15"/>
      <c r="T920" s="15"/>
      <c r="U920" s="4"/>
      <c r="Y920" s="61"/>
      <c r="Z920" s="61"/>
      <c r="AA920" s="61"/>
      <c r="AB920" s="61"/>
      <c r="AC920" s="4"/>
      <c r="AD920" s="4"/>
      <c r="AE920" s="4"/>
      <c r="AF920" s="4"/>
    </row>
    <row r="921" spans="1:191">
      <c r="A921" s="195"/>
      <c r="B921" s="196"/>
      <c r="C921" s="200"/>
      <c r="D921" s="201"/>
      <c r="E921" s="80" t="s">
        <v>578</v>
      </c>
      <c r="F921" s="18" t="s">
        <v>398</v>
      </c>
      <c r="G921" s="10"/>
      <c r="H921" s="10" t="s">
        <v>394</v>
      </c>
      <c r="I921" s="206">
        <f>SUM(I922:I924)</f>
        <v>22091</v>
      </c>
      <c r="J921" s="206">
        <f>SUM(J922:J924)</f>
        <v>54999</v>
      </c>
      <c r="K921" s="206">
        <f>SUM(K922:K924)</f>
        <v>88361</v>
      </c>
      <c r="L921" s="207">
        <f>SUM(L922:L924)</f>
        <v>131870.1</v>
      </c>
      <c r="M921" s="41">
        <f t="shared" si="172"/>
        <v>16.8</v>
      </c>
      <c r="N921" s="41">
        <f t="shared" si="173"/>
        <v>41.7</v>
      </c>
      <c r="O921" s="41">
        <f t="shared" si="174"/>
        <v>67</v>
      </c>
      <c r="P921" s="15"/>
      <c r="Q921" s="15"/>
      <c r="R921" s="167"/>
      <c r="S921" s="15"/>
      <c r="T921" s="15"/>
      <c r="U921" s="4"/>
      <c r="Y921" s="61"/>
      <c r="Z921" s="61"/>
      <c r="AA921" s="216"/>
      <c r="AB921" s="216"/>
      <c r="AC921" s="217"/>
      <c r="AD921" s="217"/>
      <c r="AE921" s="217"/>
      <c r="AF921" s="217"/>
      <c r="AG921" s="209"/>
      <c r="AH921" s="209"/>
      <c r="AI921" s="209"/>
      <c r="AJ921" s="209"/>
      <c r="AK921" s="209"/>
      <c r="AL921" s="209"/>
      <c r="AM921" s="209"/>
      <c r="AN921" s="209"/>
      <c r="AO921" s="209"/>
      <c r="AP921" s="209"/>
      <c r="AQ921" s="209"/>
      <c r="AR921" s="209"/>
      <c r="AS921" s="209"/>
      <c r="AT921" s="209"/>
      <c r="AU921" s="209"/>
      <c r="AV921" s="209"/>
      <c r="AW921" s="209"/>
      <c r="AX921" s="209"/>
      <c r="AY921" s="209"/>
      <c r="AZ921" s="209"/>
      <c r="BA921" s="209"/>
      <c r="BB921" s="209"/>
      <c r="BC921" s="209"/>
      <c r="BD921" s="209"/>
      <c r="BE921" s="209"/>
      <c r="BF921" s="209"/>
      <c r="BG921" s="209"/>
      <c r="BH921" s="209"/>
      <c r="BI921" s="209"/>
      <c r="BJ921" s="209"/>
      <c r="BK921" s="209"/>
      <c r="BL921" s="209"/>
      <c r="BM921" s="209"/>
      <c r="BN921" s="209"/>
      <c r="BO921" s="209"/>
      <c r="BP921" s="209"/>
      <c r="BQ921" s="209"/>
      <c r="BR921" s="209"/>
      <c r="BS921" s="209"/>
      <c r="BT921" s="209"/>
      <c r="BU921" s="209"/>
      <c r="BV921" s="209"/>
      <c r="BW921" s="209"/>
      <c r="BX921" s="209"/>
      <c r="BY921" s="209"/>
      <c r="BZ921" s="209"/>
      <c r="CA921" s="209"/>
      <c r="CB921" s="209"/>
      <c r="CC921" s="209"/>
      <c r="CD921" s="209"/>
      <c r="CE921" s="209"/>
      <c r="CF921" s="209"/>
      <c r="CG921" s="209"/>
      <c r="CH921" s="209"/>
      <c r="CI921" s="209"/>
      <c r="CJ921" s="209"/>
      <c r="CK921" s="209"/>
      <c r="CL921" s="209"/>
      <c r="CM921" s="209"/>
      <c r="CN921" s="209"/>
      <c r="CO921" s="209"/>
      <c r="CP921" s="209"/>
      <c r="CQ921" s="209"/>
      <c r="CR921" s="209"/>
      <c r="CS921" s="209"/>
      <c r="CT921" s="209"/>
      <c r="CU921" s="209"/>
      <c r="CV921" s="209"/>
      <c r="CW921" s="209"/>
      <c r="CX921" s="209"/>
      <c r="CY921" s="209"/>
      <c r="CZ921" s="209"/>
      <c r="DA921" s="209"/>
      <c r="DB921" s="209"/>
      <c r="DC921" s="209"/>
      <c r="DD921" s="209"/>
      <c r="DE921" s="209"/>
      <c r="DF921" s="209"/>
      <c r="DG921" s="209"/>
      <c r="DH921" s="209"/>
      <c r="DI921" s="209"/>
      <c r="DJ921" s="209"/>
      <c r="DK921" s="209"/>
      <c r="DL921" s="209"/>
      <c r="DM921" s="209"/>
      <c r="DN921" s="209"/>
      <c r="DO921" s="209"/>
      <c r="DP921" s="209"/>
      <c r="DQ921" s="209"/>
      <c r="DR921" s="209"/>
      <c r="DS921" s="209"/>
      <c r="DT921" s="209"/>
      <c r="DU921" s="209"/>
      <c r="DV921" s="209"/>
      <c r="DW921" s="209"/>
      <c r="DX921" s="209"/>
      <c r="DY921" s="209"/>
      <c r="DZ921" s="209"/>
      <c r="EA921" s="209"/>
      <c r="EB921" s="209"/>
      <c r="EC921" s="209"/>
      <c r="ED921" s="209"/>
      <c r="EE921" s="209"/>
      <c r="EF921" s="209"/>
      <c r="EG921" s="209"/>
      <c r="EH921" s="209"/>
      <c r="EI921" s="209"/>
      <c r="EJ921" s="209"/>
      <c r="EK921" s="209"/>
      <c r="EL921" s="209"/>
      <c r="EM921" s="209"/>
      <c r="EN921" s="209"/>
      <c r="EO921" s="209"/>
      <c r="EP921" s="209"/>
      <c r="EQ921" s="209"/>
      <c r="ER921" s="209"/>
      <c r="ES921" s="209"/>
      <c r="ET921" s="209"/>
      <c r="EU921" s="209"/>
      <c r="EV921" s="209"/>
      <c r="EW921" s="209"/>
      <c r="EX921" s="209"/>
      <c r="EY921" s="209"/>
      <c r="EZ921" s="209"/>
      <c r="FA921" s="209"/>
      <c r="FB921" s="209"/>
      <c r="FC921" s="209"/>
      <c r="FD921" s="209"/>
      <c r="FE921" s="209"/>
      <c r="FF921" s="209"/>
      <c r="FG921" s="209"/>
      <c r="FH921" s="209"/>
      <c r="FI921" s="209"/>
      <c r="FJ921" s="209"/>
      <c r="FK921" s="209"/>
      <c r="FL921" s="209"/>
      <c r="FM921" s="209"/>
      <c r="FN921" s="209"/>
      <c r="FO921" s="209"/>
      <c r="FP921" s="209"/>
      <c r="FQ921" s="209"/>
      <c r="FR921" s="209"/>
      <c r="FS921" s="209"/>
      <c r="FT921" s="209"/>
      <c r="FU921" s="209"/>
      <c r="FV921" s="209"/>
      <c r="FW921" s="209"/>
      <c r="FX921" s="209"/>
      <c r="FY921" s="209"/>
      <c r="FZ921" s="209"/>
      <c r="GA921" s="209"/>
      <c r="GB921" s="209"/>
      <c r="GC921" s="209"/>
      <c r="GD921" s="209"/>
      <c r="GE921" s="209"/>
      <c r="GF921" s="209"/>
      <c r="GG921" s="209"/>
      <c r="GH921" s="209"/>
      <c r="GI921" s="209"/>
    </row>
    <row r="922" spans="1:191" hidden="1">
      <c r="A922" s="52"/>
      <c r="B922" s="53"/>
      <c r="C922" s="56"/>
      <c r="D922" s="57"/>
      <c r="E922" s="16" t="s">
        <v>431</v>
      </c>
      <c r="F922" s="90">
        <v>4111</v>
      </c>
      <c r="G922" s="10"/>
      <c r="H922" s="10"/>
      <c r="I922" s="7">
        <f>20497+760</f>
        <v>21257</v>
      </c>
      <c r="J922" s="7">
        <f>51217+1899</f>
        <v>53116</v>
      </c>
      <c r="K922" s="7">
        <f>81958+3418</f>
        <v>85376</v>
      </c>
      <c r="L922" s="7">
        <v>127515.1</v>
      </c>
      <c r="M922" s="41">
        <f t="shared" si="172"/>
        <v>16.7</v>
      </c>
      <c r="N922" s="41">
        <f t="shared" si="173"/>
        <v>41.7</v>
      </c>
      <c r="O922" s="41">
        <f t="shared" si="174"/>
        <v>67</v>
      </c>
      <c r="P922" s="15"/>
      <c r="Q922" s="15"/>
      <c r="R922" s="167"/>
      <c r="S922" s="15"/>
      <c r="T922" s="15"/>
      <c r="U922" s="4"/>
      <c r="Y922" s="61"/>
      <c r="Z922" s="61"/>
      <c r="AA922" s="61"/>
      <c r="AB922" s="61"/>
      <c r="AC922" s="4"/>
      <c r="AD922" s="4"/>
      <c r="AE922" s="4"/>
      <c r="AF922" s="4"/>
    </row>
    <row r="923" spans="1:191" hidden="1">
      <c r="A923" s="52"/>
      <c r="B923" s="53"/>
      <c r="C923" s="56"/>
      <c r="D923" s="57"/>
      <c r="E923" s="16" t="s">
        <v>517</v>
      </c>
      <c r="F923" s="90">
        <v>4261</v>
      </c>
      <c r="G923" s="10"/>
      <c r="H923" s="10"/>
      <c r="I923" s="7">
        <v>169</v>
      </c>
      <c r="J923" s="7">
        <v>343</v>
      </c>
      <c r="K923" s="7">
        <v>570</v>
      </c>
      <c r="L923" s="7">
        <v>855</v>
      </c>
      <c r="M923" s="41">
        <f t="shared" si="172"/>
        <v>19.8</v>
      </c>
      <c r="N923" s="41">
        <f t="shared" si="173"/>
        <v>40.1</v>
      </c>
      <c r="O923" s="41">
        <f t="shared" si="174"/>
        <v>66.7</v>
      </c>
      <c r="P923" s="15"/>
      <c r="Q923" s="15"/>
      <c r="R923" s="167"/>
      <c r="S923" s="15"/>
      <c r="T923" s="15"/>
      <c r="U923" s="4"/>
      <c r="Y923" s="61"/>
      <c r="Z923" s="61"/>
      <c r="AA923" s="61"/>
      <c r="AB923" s="61"/>
      <c r="AC923" s="4"/>
      <c r="AD923" s="4"/>
      <c r="AE923" s="4"/>
      <c r="AF923" s="4"/>
    </row>
    <row r="924" spans="1:191" hidden="1">
      <c r="A924" s="52"/>
      <c r="B924" s="53"/>
      <c r="C924" s="56"/>
      <c r="D924" s="57"/>
      <c r="E924" s="16" t="s">
        <v>519</v>
      </c>
      <c r="F924" s="90">
        <v>4264</v>
      </c>
      <c r="G924" s="10"/>
      <c r="H924" s="10"/>
      <c r="I924" s="7">
        <v>665</v>
      </c>
      <c r="J924" s="7">
        <v>1540</v>
      </c>
      <c r="K924" s="7">
        <v>2415</v>
      </c>
      <c r="L924" s="7">
        <v>3500</v>
      </c>
      <c r="M924" s="41">
        <f t="shared" si="172"/>
        <v>19</v>
      </c>
      <c r="N924" s="41">
        <f t="shared" si="173"/>
        <v>44</v>
      </c>
      <c r="O924" s="41">
        <f t="shared" si="174"/>
        <v>69</v>
      </c>
      <c r="P924" s="15"/>
      <c r="Q924" s="15"/>
      <c r="R924" s="167"/>
      <c r="S924" s="15"/>
      <c r="T924" s="15"/>
      <c r="U924" s="4"/>
      <c r="Y924" s="61"/>
      <c r="Z924" s="61"/>
      <c r="AA924" s="61"/>
      <c r="AB924" s="61"/>
      <c r="AC924" s="4"/>
      <c r="AD924" s="4"/>
      <c r="AE924" s="4"/>
      <c r="AF924" s="4"/>
    </row>
    <row r="925" spans="1:191">
      <c r="A925" s="185" t="s">
        <v>284</v>
      </c>
      <c r="B925" s="218"/>
      <c r="C925" s="200"/>
      <c r="D925" s="219"/>
      <c r="E925" s="179" t="s">
        <v>231</v>
      </c>
      <c r="F925" s="126" t="s">
        <v>398</v>
      </c>
      <c r="G925" s="126" t="s">
        <v>398</v>
      </c>
      <c r="H925" s="10" t="s">
        <v>394</v>
      </c>
      <c r="I925" s="189">
        <f>SUMIF($F$927:$F$931,$F925,I$927:I$931)</f>
        <v>340000</v>
      </c>
      <c r="J925" s="189">
        <f>SUMIF($F$927:$F$931,$F925,J$927:J$931)</f>
        <v>840000</v>
      </c>
      <c r="K925" s="189">
        <f>SUMIF($F$927:$F$931,$F925,K$927:K$931)</f>
        <v>1340000</v>
      </c>
      <c r="L925" s="189">
        <f>SUMIF($F$927:$F$931,$F925,L$927:L$931)</f>
        <v>2000000</v>
      </c>
      <c r="M925" s="3">
        <f>SUM(I927)</f>
        <v>340000</v>
      </c>
      <c r="N925" s="3">
        <f>SUM(J927)</f>
        <v>840000</v>
      </c>
      <c r="O925" s="3">
        <f>SUM(K927)</f>
        <v>1340000</v>
      </c>
      <c r="P925" s="3">
        <f>SUM(L927)</f>
        <v>2000000</v>
      </c>
      <c r="Q925" s="14"/>
      <c r="R925" s="167"/>
      <c r="S925" s="14"/>
      <c r="T925" s="14"/>
      <c r="U925" s="4">
        <f t="shared" ref="U925:U934" si="175">SUM(L925-T925)</f>
        <v>2000000</v>
      </c>
      <c r="V925" s="44">
        <v>1</v>
      </c>
      <c r="W925" s="43" t="s">
        <v>394</v>
      </c>
      <c r="AA925" s="209"/>
      <c r="AB925" s="184">
        <f>SUM(I926:I926)-I925</f>
        <v>0</v>
      </c>
      <c r="AC925" s="184">
        <f>SUM(J926:J926)-J925</f>
        <v>0</v>
      </c>
      <c r="AD925" s="184">
        <f>SUM(K926:K926)-K925</f>
        <v>0</v>
      </c>
      <c r="AE925" s="184">
        <f>SUM(L926:L926)-L925</f>
        <v>0</v>
      </c>
      <c r="AF925" s="209"/>
      <c r="AG925" s="209"/>
      <c r="AH925" s="209"/>
      <c r="AI925" s="209"/>
      <c r="AJ925" s="209"/>
      <c r="AK925" s="209"/>
      <c r="AL925" s="209"/>
      <c r="AM925" s="209"/>
      <c r="AN925" s="209"/>
      <c r="AO925" s="209"/>
      <c r="AP925" s="209"/>
      <c r="AQ925" s="209"/>
      <c r="AR925" s="209"/>
      <c r="AS925" s="209"/>
      <c r="AT925" s="209"/>
      <c r="AU925" s="209"/>
      <c r="AV925" s="209"/>
      <c r="AW925" s="209"/>
      <c r="AX925" s="209"/>
      <c r="AY925" s="209"/>
      <c r="AZ925" s="209"/>
      <c r="BA925" s="209"/>
      <c r="BB925" s="209"/>
      <c r="BC925" s="209"/>
      <c r="BD925" s="209"/>
      <c r="BE925" s="209"/>
      <c r="BF925" s="209"/>
      <c r="BG925" s="209"/>
      <c r="BH925" s="209"/>
      <c r="BI925" s="209"/>
      <c r="BJ925" s="209"/>
      <c r="BK925" s="209"/>
      <c r="BL925" s="209"/>
      <c r="BM925" s="209"/>
      <c r="BN925" s="209"/>
      <c r="BO925" s="209"/>
      <c r="BP925" s="209"/>
      <c r="BQ925" s="209"/>
      <c r="BR925" s="209"/>
      <c r="BS925" s="209"/>
      <c r="BT925" s="209"/>
      <c r="BU925" s="209"/>
      <c r="BV925" s="209"/>
      <c r="BW925" s="209"/>
      <c r="BX925" s="209"/>
      <c r="BY925" s="209"/>
      <c r="BZ925" s="209"/>
      <c r="CA925" s="209"/>
      <c r="CB925" s="209"/>
      <c r="CC925" s="209"/>
      <c r="CD925" s="209"/>
      <c r="CE925" s="209"/>
      <c r="CF925" s="209"/>
      <c r="CG925" s="209"/>
      <c r="CH925" s="209"/>
      <c r="CI925" s="209"/>
      <c r="CJ925" s="209"/>
      <c r="CK925" s="209"/>
      <c r="CL925" s="209"/>
      <c r="CM925" s="209"/>
      <c r="CN925" s="209"/>
      <c r="CO925" s="209"/>
      <c r="CP925" s="209"/>
      <c r="CQ925" s="209"/>
      <c r="CR925" s="209"/>
      <c r="CS925" s="209"/>
      <c r="CT925" s="209"/>
      <c r="CU925" s="209"/>
      <c r="CV925" s="209"/>
      <c r="CW925" s="209"/>
      <c r="CX925" s="209"/>
      <c r="CY925" s="209"/>
      <c r="CZ925" s="209"/>
      <c r="DA925" s="209"/>
      <c r="DB925" s="209"/>
      <c r="DC925" s="209"/>
      <c r="DD925" s="209"/>
      <c r="DE925" s="209"/>
      <c r="DF925" s="209"/>
      <c r="DG925" s="209"/>
      <c r="DH925" s="209"/>
      <c r="DI925" s="209"/>
      <c r="DJ925" s="209"/>
      <c r="DK925" s="209"/>
      <c r="DL925" s="209"/>
      <c r="DM925" s="209"/>
      <c r="DN925" s="209"/>
      <c r="DO925" s="209"/>
      <c r="DP925" s="209"/>
      <c r="DQ925" s="209"/>
      <c r="DR925" s="209"/>
      <c r="DS925" s="209"/>
      <c r="DT925" s="209"/>
      <c r="DU925" s="209"/>
      <c r="DV925" s="209"/>
      <c r="DW925" s="209"/>
      <c r="DX925" s="209"/>
      <c r="DY925" s="209"/>
      <c r="DZ925" s="209"/>
      <c r="EA925" s="209"/>
      <c r="EB925" s="209"/>
      <c r="EC925" s="209"/>
      <c r="ED925" s="209"/>
      <c r="EE925" s="209"/>
      <c r="EF925" s="209"/>
      <c r="EG925" s="209"/>
      <c r="EH925" s="209"/>
      <c r="EI925" s="209"/>
      <c r="EJ925" s="209"/>
      <c r="EK925" s="209"/>
      <c r="EL925" s="209"/>
      <c r="EM925" s="209"/>
      <c r="EN925" s="209"/>
      <c r="EO925" s="209"/>
      <c r="EP925" s="209"/>
      <c r="EQ925" s="209"/>
      <c r="ER925" s="209"/>
      <c r="ES925" s="209"/>
      <c r="ET925" s="209"/>
      <c r="EU925" s="209"/>
      <c r="EV925" s="209"/>
      <c r="EW925" s="209"/>
      <c r="EX925" s="209"/>
      <c r="EY925" s="209"/>
      <c r="EZ925" s="209"/>
      <c r="FA925" s="209"/>
      <c r="FB925" s="209"/>
      <c r="FC925" s="209"/>
      <c r="FD925" s="209"/>
      <c r="FE925" s="209"/>
      <c r="FF925" s="209"/>
      <c r="FG925" s="209"/>
      <c r="FH925" s="209"/>
      <c r="FI925" s="209"/>
      <c r="FJ925" s="209"/>
      <c r="FK925" s="209"/>
      <c r="FL925" s="209"/>
      <c r="FM925" s="209"/>
      <c r="FN925" s="209"/>
      <c r="FO925" s="209"/>
      <c r="FP925" s="209"/>
      <c r="FQ925" s="209"/>
      <c r="FR925" s="209"/>
      <c r="FS925" s="209"/>
      <c r="FT925" s="209"/>
      <c r="FU925" s="209"/>
      <c r="FV925" s="209"/>
      <c r="FW925" s="209"/>
      <c r="FX925" s="209"/>
      <c r="FY925" s="209"/>
      <c r="FZ925" s="209"/>
      <c r="GA925" s="209"/>
      <c r="GB925" s="209"/>
      <c r="GC925" s="209"/>
      <c r="GD925" s="209"/>
      <c r="GE925" s="209"/>
      <c r="GF925" s="209"/>
      <c r="GG925" s="209"/>
      <c r="GH925" s="209"/>
      <c r="GI925" s="209"/>
    </row>
    <row r="926" spans="1:191" hidden="1">
      <c r="A926" s="64"/>
      <c r="B926" s="62"/>
      <c r="C926" s="56"/>
      <c r="D926" s="63"/>
      <c r="E926" s="9" t="s">
        <v>554</v>
      </c>
      <c r="F926" s="10">
        <v>4861</v>
      </c>
      <c r="G926" s="10">
        <v>4861</v>
      </c>
      <c r="H926" s="10"/>
      <c r="I926" s="22">
        <f>SUMIF($F$927:$F$931,$F926,$I$927:$I$931)</f>
        <v>340000</v>
      </c>
      <c r="J926" s="22">
        <f>SUMIF($F$927:$F$931,$F926,$J$927:$J$931)</f>
        <v>840000</v>
      </c>
      <c r="K926" s="22">
        <f>SUMIF($F$927:$F$931,$F926,$K$927:$K$931)</f>
        <v>1340000</v>
      </c>
      <c r="L926" s="150">
        <f>SUMIF($F$927:$F$931,$F926,$L$927:$L$931)</f>
        <v>2000000</v>
      </c>
      <c r="M926" s="41">
        <f t="shared" ref="M926:M931" si="176">ROUND(I926/L926*100,1)</f>
        <v>17</v>
      </c>
      <c r="N926" s="41">
        <f t="shared" ref="N926:N931" si="177">ROUND(J926/L926*100,1)</f>
        <v>42</v>
      </c>
      <c r="O926" s="41">
        <f t="shared" ref="O926:O931" si="178">ROUND(K926/L926*100,1)</f>
        <v>67</v>
      </c>
      <c r="P926" s="14"/>
      <c r="Q926" s="14"/>
      <c r="R926" s="167"/>
      <c r="S926" s="14"/>
      <c r="T926" s="14"/>
      <c r="U926" s="4">
        <f t="shared" si="175"/>
        <v>2000000</v>
      </c>
    </row>
    <row r="927" spans="1:191">
      <c r="A927" s="195"/>
      <c r="B927" s="193">
        <v>2</v>
      </c>
      <c r="C927" s="220"/>
      <c r="D927" s="221">
        <v>1110</v>
      </c>
      <c r="E927" s="194" t="s">
        <v>232</v>
      </c>
      <c r="F927" s="89"/>
      <c r="G927" s="89"/>
      <c r="H927" s="10" t="s">
        <v>394</v>
      </c>
      <c r="I927" s="203">
        <f t="shared" ref="I927:K930" si="179">SUM(I928)</f>
        <v>340000</v>
      </c>
      <c r="J927" s="203">
        <f t="shared" si="179"/>
        <v>840000</v>
      </c>
      <c r="K927" s="203">
        <f t="shared" si="179"/>
        <v>1340000</v>
      </c>
      <c r="L927" s="203">
        <f>SUM(L928)</f>
        <v>2000000</v>
      </c>
      <c r="M927" s="41">
        <f t="shared" si="176"/>
        <v>17</v>
      </c>
      <c r="N927" s="41">
        <f t="shared" si="177"/>
        <v>42</v>
      </c>
      <c r="O927" s="41">
        <f t="shared" si="178"/>
        <v>67</v>
      </c>
      <c r="P927" s="120"/>
      <c r="Q927" s="120"/>
      <c r="R927" s="167"/>
      <c r="S927" s="120"/>
      <c r="T927" s="120"/>
      <c r="U927" s="4">
        <f t="shared" si="175"/>
        <v>2000000</v>
      </c>
      <c r="AA927" s="209"/>
      <c r="AB927" s="209"/>
      <c r="AC927" s="209"/>
      <c r="AD927" s="209"/>
      <c r="AE927" s="209"/>
      <c r="AF927" s="209"/>
      <c r="AG927" s="209"/>
      <c r="AH927" s="209"/>
      <c r="AI927" s="209"/>
      <c r="AJ927" s="209"/>
      <c r="AK927" s="209"/>
      <c r="AL927" s="209"/>
      <c r="AM927" s="209"/>
      <c r="AN927" s="209"/>
      <c r="AO927" s="209"/>
      <c r="AP927" s="209"/>
      <c r="AQ927" s="209"/>
      <c r="AR927" s="209"/>
      <c r="AS927" s="209"/>
      <c r="AT927" s="209"/>
      <c r="AU927" s="209"/>
      <c r="AV927" s="209"/>
      <c r="AW927" s="209"/>
      <c r="AX927" s="209"/>
      <c r="AY927" s="209"/>
      <c r="AZ927" s="209"/>
      <c r="BA927" s="209"/>
      <c r="BB927" s="209"/>
      <c r="BC927" s="209"/>
      <c r="BD927" s="209"/>
      <c r="BE927" s="209"/>
      <c r="BF927" s="209"/>
      <c r="BG927" s="209"/>
      <c r="BH927" s="209"/>
      <c r="BI927" s="209"/>
      <c r="BJ927" s="209"/>
      <c r="BK927" s="209"/>
      <c r="BL927" s="209"/>
      <c r="BM927" s="209"/>
      <c r="BN927" s="209"/>
      <c r="BO927" s="209"/>
      <c r="BP927" s="209"/>
      <c r="BQ927" s="209"/>
      <c r="BR927" s="209"/>
      <c r="BS927" s="209"/>
      <c r="BT927" s="209"/>
      <c r="BU927" s="209"/>
      <c r="BV927" s="209"/>
      <c r="BW927" s="209"/>
      <c r="BX927" s="209"/>
      <c r="BY927" s="209"/>
      <c r="BZ927" s="209"/>
      <c r="CA927" s="209"/>
      <c r="CB927" s="209"/>
      <c r="CC927" s="209"/>
      <c r="CD927" s="209"/>
      <c r="CE927" s="209"/>
      <c r="CF927" s="209"/>
      <c r="CG927" s="209"/>
      <c r="CH927" s="209"/>
      <c r="CI927" s="209"/>
      <c r="CJ927" s="209"/>
      <c r="CK927" s="209"/>
      <c r="CL927" s="209"/>
      <c r="CM927" s="209"/>
      <c r="CN927" s="209"/>
      <c r="CO927" s="209"/>
      <c r="CP927" s="209"/>
      <c r="CQ927" s="209"/>
      <c r="CR927" s="209"/>
      <c r="CS927" s="209"/>
      <c r="CT927" s="209"/>
      <c r="CU927" s="209"/>
      <c r="CV927" s="209"/>
      <c r="CW927" s="209"/>
      <c r="CX927" s="209"/>
      <c r="CY927" s="209"/>
      <c r="CZ927" s="209"/>
      <c r="DA927" s="209"/>
      <c r="DB927" s="209"/>
      <c r="DC927" s="209"/>
      <c r="DD927" s="209"/>
      <c r="DE927" s="209"/>
      <c r="DF927" s="209"/>
      <c r="DG927" s="209"/>
      <c r="DH927" s="209"/>
      <c r="DI927" s="209"/>
      <c r="DJ927" s="209"/>
      <c r="DK927" s="209"/>
      <c r="DL927" s="209"/>
      <c r="DM927" s="209"/>
      <c r="DN927" s="209"/>
      <c r="DO927" s="209"/>
      <c r="DP927" s="209"/>
      <c r="DQ927" s="209"/>
      <c r="DR927" s="209"/>
      <c r="DS927" s="209"/>
      <c r="DT927" s="209"/>
      <c r="DU927" s="209"/>
      <c r="DV927" s="209"/>
      <c r="DW927" s="209"/>
      <c r="DX927" s="209"/>
      <c r="DY927" s="209"/>
      <c r="DZ927" s="209"/>
      <c r="EA927" s="209"/>
      <c r="EB927" s="209"/>
      <c r="EC927" s="209"/>
      <c r="ED927" s="209"/>
      <c r="EE927" s="209"/>
      <c r="EF927" s="209"/>
      <c r="EG927" s="209"/>
      <c r="EH927" s="209"/>
      <c r="EI927" s="209"/>
      <c r="EJ927" s="209"/>
      <c r="EK927" s="209"/>
      <c r="EL927" s="209"/>
      <c r="EM927" s="209"/>
      <c r="EN927" s="209"/>
      <c r="EO927" s="209"/>
      <c r="EP927" s="209"/>
      <c r="EQ927" s="209"/>
      <c r="ER927" s="209"/>
      <c r="ES927" s="209"/>
      <c r="ET927" s="209"/>
      <c r="EU927" s="209"/>
      <c r="EV927" s="209"/>
      <c r="EW927" s="209"/>
      <c r="EX927" s="209"/>
      <c r="EY927" s="209"/>
      <c r="EZ927" s="209"/>
      <c r="FA927" s="209"/>
      <c r="FB927" s="209"/>
      <c r="FC927" s="209"/>
      <c r="FD927" s="209"/>
      <c r="FE927" s="209"/>
      <c r="FF927" s="209"/>
      <c r="FG927" s="209"/>
      <c r="FH927" s="209"/>
      <c r="FI927" s="209"/>
      <c r="FJ927" s="209"/>
      <c r="FK927" s="209"/>
      <c r="FL927" s="209"/>
      <c r="FM927" s="209"/>
      <c r="FN927" s="209"/>
      <c r="FO927" s="209"/>
      <c r="FP927" s="209"/>
      <c r="FQ927" s="209"/>
      <c r="FR927" s="209"/>
      <c r="FS927" s="209"/>
      <c r="FT927" s="209"/>
      <c r="FU927" s="209"/>
      <c r="FV927" s="209"/>
      <c r="FW927" s="209"/>
      <c r="FX927" s="209"/>
      <c r="FY927" s="209"/>
      <c r="FZ927" s="209"/>
      <c r="GA927" s="209"/>
      <c r="GB927" s="209"/>
      <c r="GC927" s="209"/>
      <c r="GD927" s="209"/>
      <c r="GE927" s="209"/>
      <c r="GF927" s="209"/>
      <c r="GG927" s="209"/>
      <c r="GH927" s="209"/>
      <c r="GI927" s="209"/>
    </row>
    <row r="928" spans="1:191">
      <c r="A928" s="195"/>
      <c r="B928" s="222"/>
      <c r="C928" s="197">
        <v>1</v>
      </c>
      <c r="D928" s="223">
        <v>1111</v>
      </c>
      <c r="E928" s="199" t="s">
        <v>232</v>
      </c>
      <c r="F928" s="127"/>
      <c r="G928" s="127"/>
      <c r="H928" s="10" t="s">
        <v>394</v>
      </c>
      <c r="I928" s="205">
        <f t="shared" si="179"/>
        <v>340000</v>
      </c>
      <c r="J928" s="205">
        <f t="shared" si="179"/>
        <v>840000</v>
      </c>
      <c r="K928" s="205">
        <f t="shared" si="179"/>
        <v>1340000</v>
      </c>
      <c r="L928" s="205">
        <f>SUM(L929)</f>
        <v>2000000</v>
      </c>
      <c r="M928" s="41">
        <f t="shared" si="176"/>
        <v>17</v>
      </c>
      <c r="N928" s="41">
        <f t="shared" si="177"/>
        <v>42</v>
      </c>
      <c r="O928" s="41">
        <f t="shared" si="178"/>
        <v>67</v>
      </c>
      <c r="P928" s="14"/>
      <c r="Q928" s="14"/>
      <c r="R928" s="167"/>
      <c r="S928" s="14"/>
      <c r="T928" s="14"/>
      <c r="U928" s="4">
        <f t="shared" si="175"/>
        <v>2000000</v>
      </c>
      <c r="AA928" s="209"/>
      <c r="AB928" s="209"/>
      <c r="AC928" s="209"/>
      <c r="AD928" s="209"/>
      <c r="AE928" s="209"/>
      <c r="AF928" s="209"/>
      <c r="AG928" s="209"/>
      <c r="AH928" s="209"/>
      <c r="AI928" s="209"/>
      <c r="AJ928" s="209"/>
      <c r="AK928" s="209"/>
      <c r="AL928" s="209"/>
      <c r="AM928" s="209"/>
      <c r="AN928" s="209"/>
      <c r="AO928" s="209"/>
      <c r="AP928" s="209"/>
      <c r="AQ928" s="209"/>
      <c r="AR928" s="209"/>
      <c r="AS928" s="209"/>
      <c r="AT928" s="209"/>
      <c r="AU928" s="209"/>
      <c r="AV928" s="209"/>
      <c r="AW928" s="209"/>
      <c r="AX928" s="209"/>
      <c r="AY928" s="209"/>
      <c r="AZ928" s="209"/>
      <c r="BA928" s="209"/>
      <c r="BB928" s="209"/>
      <c r="BC928" s="209"/>
      <c r="BD928" s="209"/>
      <c r="BE928" s="209"/>
      <c r="BF928" s="209"/>
      <c r="BG928" s="209"/>
      <c r="BH928" s="209"/>
      <c r="BI928" s="209"/>
      <c r="BJ928" s="209"/>
      <c r="BK928" s="209"/>
      <c r="BL928" s="209"/>
      <c r="BM928" s="209"/>
      <c r="BN928" s="209"/>
      <c r="BO928" s="209"/>
      <c r="BP928" s="209"/>
      <c r="BQ928" s="209"/>
      <c r="BR928" s="209"/>
      <c r="BS928" s="209"/>
      <c r="BT928" s="209"/>
      <c r="BU928" s="209"/>
      <c r="BV928" s="209"/>
      <c r="BW928" s="209"/>
      <c r="BX928" s="209"/>
      <c r="BY928" s="209"/>
      <c r="BZ928" s="209"/>
      <c r="CA928" s="209"/>
      <c r="CB928" s="209"/>
      <c r="CC928" s="209"/>
      <c r="CD928" s="209"/>
      <c r="CE928" s="209"/>
      <c r="CF928" s="209"/>
      <c r="CG928" s="209"/>
      <c r="CH928" s="209"/>
      <c r="CI928" s="209"/>
      <c r="CJ928" s="209"/>
      <c r="CK928" s="209"/>
      <c r="CL928" s="209"/>
      <c r="CM928" s="209"/>
      <c r="CN928" s="209"/>
      <c r="CO928" s="209"/>
      <c r="CP928" s="209"/>
      <c r="CQ928" s="209"/>
      <c r="CR928" s="209"/>
      <c r="CS928" s="209"/>
      <c r="CT928" s="209"/>
      <c r="CU928" s="209"/>
      <c r="CV928" s="209"/>
      <c r="CW928" s="209"/>
      <c r="CX928" s="209"/>
      <c r="CY928" s="209"/>
      <c r="CZ928" s="209"/>
      <c r="DA928" s="209"/>
      <c r="DB928" s="209"/>
      <c r="DC928" s="209"/>
      <c r="DD928" s="209"/>
      <c r="DE928" s="209"/>
      <c r="DF928" s="209"/>
      <c r="DG928" s="209"/>
      <c r="DH928" s="209"/>
      <c r="DI928" s="209"/>
      <c r="DJ928" s="209"/>
      <c r="DK928" s="209"/>
      <c r="DL928" s="209"/>
      <c r="DM928" s="209"/>
      <c r="DN928" s="209"/>
      <c r="DO928" s="209"/>
      <c r="DP928" s="209"/>
      <c r="DQ928" s="209"/>
      <c r="DR928" s="209"/>
      <c r="DS928" s="209"/>
      <c r="DT928" s="209"/>
      <c r="DU928" s="209"/>
      <c r="DV928" s="209"/>
      <c r="DW928" s="209"/>
      <c r="DX928" s="209"/>
      <c r="DY928" s="209"/>
      <c r="DZ928" s="209"/>
      <c r="EA928" s="209"/>
      <c r="EB928" s="209"/>
      <c r="EC928" s="209"/>
      <c r="ED928" s="209"/>
      <c r="EE928" s="209"/>
      <c r="EF928" s="209"/>
      <c r="EG928" s="209"/>
      <c r="EH928" s="209"/>
      <c r="EI928" s="209"/>
      <c r="EJ928" s="209"/>
      <c r="EK928" s="209"/>
      <c r="EL928" s="209"/>
      <c r="EM928" s="209"/>
      <c r="EN928" s="209"/>
      <c r="EO928" s="209"/>
      <c r="EP928" s="209"/>
      <c r="EQ928" s="209"/>
      <c r="ER928" s="209"/>
      <c r="ES928" s="209"/>
      <c r="ET928" s="209"/>
      <c r="EU928" s="209"/>
      <c r="EV928" s="209"/>
      <c r="EW928" s="209"/>
      <c r="EX928" s="209"/>
      <c r="EY928" s="209"/>
      <c r="EZ928" s="209"/>
      <c r="FA928" s="209"/>
      <c r="FB928" s="209"/>
      <c r="FC928" s="209"/>
      <c r="FD928" s="209"/>
      <c r="FE928" s="209"/>
      <c r="FF928" s="209"/>
      <c r="FG928" s="209"/>
      <c r="FH928" s="209"/>
      <c r="FI928" s="209"/>
      <c r="FJ928" s="209"/>
      <c r="FK928" s="209"/>
      <c r="FL928" s="209"/>
      <c r="FM928" s="209"/>
      <c r="FN928" s="209"/>
      <c r="FO928" s="209"/>
      <c r="FP928" s="209"/>
      <c r="FQ928" s="209"/>
      <c r="FR928" s="209"/>
      <c r="FS928" s="209"/>
      <c r="FT928" s="209"/>
      <c r="FU928" s="209"/>
      <c r="FV928" s="209"/>
      <c r="FW928" s="209"/>
      <c r="FX928" s="209"/>
      <c r="FY928" s="209"/>
      <c r="FZ928" s="209"/>
      <c r="GA928" s="209"/>
      <c r="GB928" s="209"/>
      <c r="GC928" s="209"/>
      <c r="GD928" s="209"/>
      <c r="GE928" s="209"/>
      <c r="GF928" s="209"/>
      <c r="GG928" s="209"/>
      <c r="GH928" s="209"/>
      <c r="GI928" s="209"/>
    </row>
    <row r="929" spans="1:191">
      <c r="A929" s="195"/>
      <c r="B929" s="222"/>
      <c r="C929" s="220"/>
      <c r="D929" s="201" t="s">
        <v>280</v>
      </c>
      <c r="E929" s="199" t="s">
        <v>233</v>
      </c>
      <c r="F929" s="19"/>
      <c r="G929" s="19"/>
      <c r="H929" s="10" t="s">
        <v>394</v>
      </c>
      <c r="I929" s="205">
        <f t="shared" si="179"/>
        <v>340000</v>
      </c>
      <c r="J929" s="205">
        <f t="shared" si="179"/>
        <v>840000</v>
      </c>
      <c r="K929" s="205">
        <f t="shared" si="179"/>
        <v>1340000</v>
      </c>
      <c r="L929" s="205">
        <f>SUM(L930)</f>
        <v>2000000</v>
      </c>
      <c r="M929" s="41">
        <f t="shared" si="176"/>
        <v>17</v>
      </c>
      <c r="N929" s="41">
        <f t="shared" si="177"/>
        <v>42</v>
      </c>
      <c r="O929" s="41">
        <f t="shared" si="178"/>
        <v>67</v>
      </c>
      <c r="P929" s="14"/>
      <c r="Q929" s="14"/>
      <c r="R929" s="167"/>
      <c r="S929" s="14"/>
      <c r="T929" s="14"/>
      <c r="U929" s="4">
        <f t="shared" si="175"/>
        <v>2000000</v>
      </c>
      <c r="W929" s="43" t="s">
        <v>394</v>
      </c>
      <c r="AA929" s="209"/>
      <c r="AB929" s="209"/>
      <c r="AC929" s="209"/>
      <c r="AD929" s="209"/>
      <c r="AE929" s="209"/>
      <c r="AF929" s="209"/>
      <c r="AG929" s="209"/>
      <c r="AH929" s="209"/>
      <c r="AI929" s="209"/>
      <c r="AJ929" s="209"/>
      <c r="AK929" s="209"/>
      <c r="AL929" s="209"/>
      <c r="AM929" s="209"/>
      <c r="AN929" s="209"/>
      <c r="AO929" s="209"/>
      <c r="AP929" s="209"/>
      <c r="AQ929" s="209"/>
      <c r="AR929" s="209"/>
      <c r="AS929" s="209"/>
      <c r="AT929" s="209"/>
      <c r="AU929" s="209"/>
      <c r="AV929" s="209"/>
      <c r="AW929" s="209"/>
      <c r="AX929" s="209"/>
      <c r="AY929" s="209"/>
      <c r="AZ929" s="209"/>
      <c r="BA929" s="209"/>
      <c r="BB929" s="209"/>
      <c r="BC929" s="209"/>
      <c r="BD929" s="209"/>
      <c r="BE929" s="209"/>
      <c r="BF929" s="209"/>
      <c r="BG929" s="209"/>
      <c r="BH929" s="209"/>
      <c r="BI929" s="209"/>
      <c r="BJ929" s="209"/>
      <c r="BK929" s="209"/>
      <c r="BL929" s="209"/>
      <c r="BM929" s="209"/>
      <c r="BN929" s="209"/>
      <c r="BO929" s="209"/>
      <c r="BP929" s="209"/>
      <c r="BQ929" s="209"/>
      <c r="BR929" s="209"/>
      <c r="BS929" s="209"/>
      <c r="BT929" s="209"/>
      <c r="BU929" s="209"/>
      <c r="BV929" s="209"/>
      <c r="BW929" s="209"/>
      <c r="BX929" s="209"/>
      <c r="BY929" s="209"/>
      <c r="BZ929" s="209"/>
      <c r="CA929" s="209"/>
      <c r="CB929" s="209"/>
      <c r="CC929" s="209"/>
      <c r="CD929" s="209"/>
      <c r="CE929" s="209"/>
      <c r="CF929" s="209"/>
      <c r="CG929" s="209"/>
      <c r="CH929" s="209"/>
      <c r="CI929" s="209"/>
      <c r="CJ929" s="209"/>
      <c r="CK929" s="209"/>
      <c r="CL929" s="209"/>
      <c r="CM929" s="209"/>
      <c r="CN929" s="209"/>
      <c r="CO929" s="209"/>
      <c r="CP929" s="209"/>
      <c r="CQ929" s="209"/>
      <c r="CR929" s="209"/>
      <c r="CS929" s="209"/>
      <c r="CT929" s="209"/>
      <c r="CU929" s="209"/>
      <c r="CV929" s="209"/>
      <c r="CW929" s="209"/>
      <c r="CX929" s="209"/>
      <c r="CY929" s="209"/>
      <c r="CZ929" s="209"/>
      <c r="DA929" s="209"/>
      <c r="DB929" s="209"/>
      <c r="DC929" s="209"/>
      <c r="DD929" s="209"/>
      <c r="DE929" s="209"/>
      <c r="DF929" s="209"/>
      <c r="DG929" s="209"/>
      <c r="DH929" s="209"/>
      <c r="DI929" s="209"/>
      <c r="DJ929" s="209"/>
      <c r="DK929" s="209"/>
      <c r="DL929" s="209"/>
      <c r="DM929" s="209"/>
      <c r="DN929" s="209"/>
      <c r="DO929" s="209"/>
      <c r="DP929" s="209"/>
      <c r="DQ929" s="209"/>
      <c r="DR929" s="209"/>
      <c r="DS929" s="209"/>
      <c r="DT929" s="209"/>
      <c r="DU929" s="209"/>
      <c r="DV929" s="209"/>
      <c r="DW929" s="209"/>
      <c r="DX929" s="209"/>
      <c r="DY929" s="209"/>
      <c r="DZ929" s="209"/>
      <c r="EA929" s="209"/>
      <c r="EB929" s="209"/>
      <c r="EC929" s="209"/>
      <c r="ED929" s="209"/>
      <c r="EE929" s="209"/>
      <c r="EF929" s="209"/>
      <c r="EG929" s="209"/>
      <c r="EH929" s="209"/>
      <c r="EI929" s="209"/>
      <c r="EJ929" s="209"/>
      <c r="EK929" s="209"/>
      <c r="EL929" s="209"/>
      <c r="EM929" s="209"/>
      <c r="EN929" s="209"/>
      <c r="EO929" s="209"/>
      <c r="EP929" s="209"/>
      <c r="EQ929" s="209"/>
      <c r="ER929" s="209"/>
      <c r="ES929" s="209"/>
      <c r="ET929" s="209"/>
      <c r="EU929" s="209"/>
      <c r="EV929" s="209"/>
      <c r="EW929" s="209"/>
      <c r="EX929" s="209"/>
      <c r="EY929" s="209"/>
      <c r="EZ929" s="209"/>
      <c r="FA929" s="209"/>
      <c r="FB929" s="209"/>
      <c r="FC929" s="209"/>
      <c r="FD929" s="209"/>
      <c r="FE929" s="209"/>
      <c r="FF929" s="209"/>
      <c r="FG929" s="209"/>
      <c r="FH929" s="209"/>
      <c r="FI929" s="209"/>
      <c r="FJ929" s="209"/>
      <c r="FK929" s="209"/>
      <c r="FL929" s="209"/>
      <c r="FM929" s="209"/>
      <c r="FN929" s="209"/>
      <c r="FO929" s="209"/>
      <c r="FP929" s="209"/>
      <c r="FQ929" s="209"/>
      <c r="FR929" s="209"/>
      <c r="FS929" s="209"/>
      <c r="FT929" s="209"/>
      <c r="FU929" s="209"/>
      <c r="FV929" s="209"/>
      <c r="FW929" s="209"/>
      <c r="FX929" s="209"/>
      <c r="FY929" s="209"/>
      <c r="FZ929" s="209"/>
      <c r="GA929" s="209"/>
      <c r="GB929" s="209"/>
      <c r="GC929" s="209"/>
      <c r="GD929" s="209"/>
      <c r="GE929" s="209"/>
      <c r="GF929" s="209"/>
      <c r="GG929" s="209"/>
      <c r="GH929" s="209"/>
      <c r="GI929" s="209"/>
    </row>
    <row r="930" spans="1:191">
      <c r="A930" s="195"/>
      <c r="B930" s="222"/>
      <c r="C930" s="220"/>
      <c r="D930" s="201"/>
      <c r="E930" s="80" t="s">
        <v>88</v>
      </c>
      <c r="F930" s="18" t="s">
        <v>398</v>
      </c>
      <c r="G930" s="18"/>
      <c r="H930" s="10" t="s">
        <v>394</v>
      </c>
      <c r="I930" s="206">
        <f t="shared" si="179"/>
        <v>340000</v>
      </c>
      <c r="J930" s="206">
        <f t="shared" si="179"/>
        <v>840000</v>
      </c>
      <c r="K930" s="206">
        <f t="shared" si="179"/>
        <v>1340000</v>
      </c>
      <c r="L930" s="207">
        <f>SUM(L931)</f>
        <v>2000000</v>
      </c>
      <c r="M930" s="41">
        <f t="shared" si="176"/>
        <v>17</v>
      </c>
      <c r="N930" s="41">
        <f t="shared" si="177"/>
        <v>42</v>
      </c>
      <c r="O930" s="41">
        <f t="shared" si="178"/>
        <v>67</v>
      </c>
      <c r="P930" s="15"/>
      <c r="Q930" s="15"/>
      <c r="R930" s="167"/>
      <c r="S930" s="15"/>
      <c r="T930" s="15"/>
      <c r="U930" s="4">
        <f t="shared" si="175"/>
        <v>2000000</v>
      </c>
      <c r="AA930" s="209"/>
      <c r="AB930" s="209"/>
      <c r="AC930" s="209"/>
      <c r="AD930" s="209"/>
      <c r="AE930" s="209"/>
      <c r="AF930" s="209"/>
      <c r="AG930" s="209"/>
      <c r="AH930" s="209"/>
      <c r="AI930" s="209"/>
      <c r="AJ930" s="209"/>
      <c r="AK930" s="209"/>
      <c r="AL930" s="209"/>
      <c r="AM930" s="209"/>
      <c r="AN930" s="209"/>
      <c r="AO930" s="209"/>
      <c r="AP930" s="209"/>
      <c r="AQ930" s="209"/>
      <c r="AR930" s="209"/>
      <c r="AS930" s="209"/>
      <c r="AT930" s="209"/>
      <c r="AU930" s="209"/>
      <c r="AV930" s="209"/>
      <c r="AW930" s="209"/>
      <c r="AX930" s="209"/>
      <c r="AY930" s="209"/>
      <c r="AZ930" s="209"/>
      <c r="BA930" s="209"/>
      <c r="BB930" s="209"/>
      <c r="BC930" s="209"/>
      <c r="BD930" s="209"/>
      <c r="BE930" s="209"/>
      <c r="BF930" s="209"/>
      <c r="BG930" s="209"/>
      <c r="BH930" s="209"/>
      <c r="BI930" s="209"/>
      <c r="BJ930" s="209"/>
      <c r="BK930" s="209"/>
      <c r="BL930" s="209"/>
      <c r="BM930" s="209"/>
      <c r="BN930" s="209"/>
      <c r="BO930" s="209"/>
      <c r="BP930" s="209"/>
      <c r="BQ930" s="209"/>
      <c r="BR930" s="209"/>
      <c r="BS930" s="209"/>
      <c r="BT930" s="209"/>
      <c r="BU930" s="209"/>
      <c r="BV930" s="209"/>
      <c r="BW930" s="209"/>
      <c r="BX930" s="209"/>
      <c r="BY930" s="209"/>
      <c r="BZ930" s="209"/>
      <c r="CA930" s="209"/>
      <c r="CB930" s="209"/>
      <c r="CC930" s="209"/>
      <c r="CD930" s="209"/>
      <c r="CE930" s="209"/>
      <c r="CF930" s="209"/>
      <c r="CG930" s="209"/>
      <c r="CH930" s="209"/>
      <c r="CI930" s="209"/>
      <c r="CJ930" s="209"/>
      <c r="CK930" s="209"/>
      <c r="CL930" s="209"/>
      <c r="CM930" s="209"/>
      <c r="CN930" s="209"/>
      <c r="CO930" s="209"/>
      <c r="CP930" s="209"/>
      <c r="CQ930" s="209"/>
      <c r="CR930" s="209"/>
      <c r="CS930" s="209"/>
      <c r="CT930" s="209"/>
      <c r="CU930" s="209"/>
      <c r="CV930" s="209"/>
      <c r="CW930" s="209"/>
      <c r="CX930" s="209"/>
      <c r="CY930" s="209"/>
      <c r="CZ930" s="209"/>
      <c r="DA930" s="209"/>
      <c r="DB930" s="209"/>
      <c r="DC930" s="209"/>
      <c r="DD930" s="209"/>
      <c r="DE930" s="209"/>
      <c r="DF930" s="209"/>
      <c r="DG930" s="209"/>
      <c r="DH930" s="209"/>
      <c r="DI930" s="209"/>
      <c r="DJ930" s="209"/>
      <c r="DK930" s="209"/>
      <c r="DL930" s="209"/>
      <c r="DM930" s="209"/>
      <c r="DN930" s="209"/>
      <c r="DO930" s="209"/>
      <c r="DP930" s="209"/>
      <c r="DQ930" s="209"/>
      <c r="DR930" s="209"/>
      <c r="DS930" s="209"/>
      <c r="DT930" s="209"/>
      <c r="DU930" s="209"/>
      <c r="DV930" s="209"/>
      <c r="DW930" s="209"/>
      <c r="DX930" s="209"/>
      <c r="DY930" s="209"/>
      <c r="DZ930" s="209"/>
      <c r="EA930" s="209"/>
      <c r="EB930" s="209"/>
      <c r="EC930" s="209"/>
      <c r="ED930" s="209"/>
      <c r="EE930" s="209"/>
      <c r="EF930" s="209"/>
      <c r="EG930" s="209"/>
      <c r="EH930" s="209"/>
      <c r="EI930" s="209"/>
      <c r="EJ930" s="209"/>
      <c r="EK930" s="209"/>
      <c r="EL930" s="209"/>
      <c r="EM930" s="209"/>
      <c r="EN930" s="209"/>
      <c r="EO930" s="209"/>
      <c r="EP930" s="209"/>
      <c r="EQ930" s="209"/>
      <c r="ER930" s="209"/>
      <c r="ES930" s="209"/>
      <c r="ET930" s="209"/>
      <c r="EU930" s="209"/>
      <c r="EV930" s="209"/>
      <c r="EW930" s="209"/>
      <c r="EX930" s="209"/>
      <c r="EY930" s="209"/>
      <c r="EZ930" s="209"/>
      <c r="FA930" s="209"/>
      <c r="FB930" s="209"/>
      <c r="FC930" s="209"/>
      <c r="FD930" s="209"/>
      <c r="FE930" s="209"/>
      <c r="FF930" s="209"/>
      <c r="FG930" s="209"/>
      <c r="FH930" s="209"/>
      <c r="FI930" s="209"/>
      <c r="FJ930" s="209"/>
      <c r="FK930" s="209"/>
      <c r="FL930" s="209"/>
      <c r="FM930" s="209"/>
      <c r="FN930" s="209"/>
      <c r="FO930" s="209"/>
      <c r="FP930" s="209"/>
      <c r="FQ930" s="209"/>
      <c r="FR930" s="209"/>
      <c r="FS930" s="209"/>
      <c r="FT930" s="209"/>
      <c r="FU930" s="209"/>
      <c r="FV930" s="209"/>
      <c r="FW930" s="209"/>
      <c r="FX930" s="209"/>
      <c r="FY930" s="209"/>
      <c r="FZ930" s="209"/>
      <c r="GA930" s="209"/>
      <c r="GB930" s="209"/>
      <c r="GC930" s="209"/>
      <c r="GD930" s="209"/>
      <c r="GE930" s="209"/>
      <c r="GF930" s="209"/>
      <c r="GG930" s="209"/>
      <c r="GH930" s="209"/>
      <c r="GI930" s="209"/>
    </row>
    <row r="931" spans="1:191" hidden="1">
      <c r="A931" s="52"/>
      <c r="B931" s="66"/>
      <c r="C931" s="65"/>
      <c r="D931" s="67"/>
      <c r="E931" s="9" t="s">
        <v>554</v>
      </c>
      <c r="F931" s="10">
        <v>4861</v>
      </c>
      <c r="G931" s="10"/>
      <c r="H931" s="10"/>
      <c r="I931" s="8">
        <f>ROUND(L931*0.17,1)</f>
        <v>340000</v>
      </c>
      <c r="J931" s="8">
        <f>ROUND(L931*0.42,1)</f>
        <v>840000</v>
      </c>
      <c r="K931" s="8">
        <f>ROUND(L931*0.67,1)</f>
        <v>1340000</v>
      </c>
      <c r="L931" s="7">
        <v>2000000</v>
      </c>
      <c r="M931" s="41">
        <f t="shared" si="176"/>
        <v>17</v>
      </c>
      <c r="N931" s="41">
        <f t="shared" si="177"/>
        <v>42</v>
      </c>
      <c r="O931" s="41">
        <f t="shared" si="178"/>
        <v>67</v>
      </c>
      <c r="P931" s="15"/>
      <c r="Q931" s="15"/>
      <c r="R931" s="167"/>
      <c r="S931" s="15"/>
      <c r="T931" s="15"/>
      <c r="U931" s="4">
        <f t="shared" si="175"/>
        <v>2000000</v>
      </c>
    </row>
    <row r="932" spans="1:191" ht="33">
      <c r="A932" s="224" t="s">
        <v>285</v>
      </c>
      <c r="B932" s="196"/>
      <c r="C932" s="200"/>
      <c r="D932" s="188"/>
      <c r="E932" s="179" t="s">
        <v>5</v>
      </c>
      <c r="F932" s="126" t="s">
        <v>398</v>
      </c>
      <c r="G932" s="126" t="s">
        <v>398</v>
      </c>
      <c r="H932" s="10" t="s">
        <v>394</v>
      </c>
      <c r="I932" s="189">
        <f t="shared" ref="I932:L951" si="180">SUMIF($F$973:$F$1187,$F932,I$973:I$1187)</f>
        <v>3964729.9000000004</v>
      </c>
      <c r="J932" s="189">
        <f t="shared" si="180"/>
        <v>9583706.1999999993</v>
      </c>
      <c r="K932" s="189">
        <f t="shared" si="180"/>
        <v>15191779.200000001</v>
      </c>
      <c r="L932" s="189">
        <f t="shared" si="180"/>
        <v>22645172.399999995</v>
      </c>
      <c r="M932" s="3">
        <f>SUM(I973,I1031,I1067,I1158,I1129)</f>
        <v>3964729.9</v>
      </c>
      <c r="N932" s="3">
        <f>SUM(J973,J1031,J1067,J1158,J1129)</f>
        <v>9583706.1999999993</v>
      </c>
      <c r="O932" s="3">
        <f>SUM(K973,K1031,K1067,K1158,K1129)</f>
        <v>15191779.200000001</v>
      </c>
      <c r="P932" s="3">
        <f>SUM(L973,L1031,L1067,L1158,L1129)</f>
        <v>22645172.399999999</v>
      </c>
      <c r="Q932" s="4"/>
      <c r="R932" s="167"/>
      <c r="S932" s="4"/>
      <c r="T932" s="4"/>
      <c r="U932" s="4">
        <f t="shared" si="175"/>
        <v>22645172.399999995</v>
      </c>
      <c r="V932" s="44">
        <v>1</v>
      </c>
      <c r="W932" s="43" t="s">
        <v>394</v>
      </c>
      <c r="AA932" s="209"/>
      <c r="AB932" s="184">
        <f>SUM(I933:I972)-I932</f>
        <v>0</v>
      </c>
      <c r="AC932" s="184">
        <f>SUM(J933:J972)-J932</f>
        <v>0</v>
      </c>
      <c r="AD932" s="184">
        <f>SUM(K933:K972)-K932</f>
        <v>0</v>
      </c>
      <c r="AE932" s="184">
        <f>SUM(L933:L972)-L932</f>
        <v>0</v>
      </c>
      <c r="AF932" s="209"/>
      <c r="AG932" s="209"/>
      <c r="AH932" s="209"/>
      <c r="AI932" s="209"/>
      <c r="AJ932" s="209"/>
      <c r="AK932" s="209"/>
      <c r="AL932" s="209"/>
      <c r="AM932" s="209"/>
      <c r="AN932" s="209"/>
      <c r="AO932" s="209"/>
      <c r="AP932" s="209"/>
      <c r="AQ932" s="209"/>
      <c r="AR932" s="209"/>
      <c r="AS932" s="209"/>
      <c r="AT932" s="209"/>
      <c r="AU932" s="209"/>
      <c r="AV932" s="209"/>
      <c r="AW932" s="209"/>
      <c r="AX932" s="209"/>
      <c r="AY932" s="209"/>
      <c r="AZ932" s="209"/>
      <c r="BA932" s="209"/>
      <c r="BB932" s="209"/>
      <c r="BC932" s="209"/>
      <c r="BD932" s="209"/>
      <c r="BE932" s="209"/>
      <c r="BF932" s="209"/>
      <c r="BG932" s="209"/>
      <c r="BH932" s="209"/>
      <c r="BI932" s="209"/>
      <c r="BJ932" s="209"/>
      <c r="BK932" s="209"/>
      <c r="BL932" s="209"/>
      <c r="BM932" s="209"/>
      <c r="BN932" s="209"/>
      <c r="BO932" s="209"/>
      <c r="BP932" s="209"/>
      <c r="BQ932" s="209"/>
      <c r="BR932" s="209"/>
      <c r="BS932" s="209"/>
      <c r="BT932" s="209"/>
      <c r="BU932" s="209"/>
      <c r="BV932" s="209"/>
      <c r="BW932" s="209"/>
      <c r="BX932" s="209"/>
      <c r="BY932" s="209"/>
      <c r="BZ932" s="209"/>
      <c r="CA932" s="209"/>
      <c r="CB932" s="209"/>
      <c r="CC932" s="209"/>
      <c r="CD932" s="209"/>
      <c r="CE932" s="209"/>
      <c r="CF932" s="209"/>
      <c r="CG932" s="209"/>
      <c r="CH932" s="209"/>
      <c r="CI932" s="209"/>
      <c r="CJ932" s="209"/>
      <c r="CK932" s="209"/>
      <c r="CL932" s="209"/>
      <c r="CM932" s="209"/>
      <c r="CN932" s="209"/>
      <c r="CO932" s="209"/>
      <c r="CP932" s="209"/>
      <c r="CQ932" s="209"/>
      <c r="CR932" s="209"/>
      <c r="CS932" s="209"/>
      <c r="CT932" s="209"/>
      <c r="CU932" s="209"/>
      <c r="CV932" s="209"/>
      <c r="CW932" s="209"/>
      <c r="CX932" s="209"/>
      <c r="CY932" s="209"/>
      <c r="CZ932" s="209"/>
      <c r="DA932" s="209"/>
      <c r="DB932" s="209"/>
      <c r="DC932" s="209"/>
      <c r="DD932" s="209"/>
      <c r="DE932" s="209"/>
      <c r="DF932" s="209"/>
      <c r="DG932" s="209"/>
      <c r="DH932" s="209"/>
      <c r="DI932" s="209"/>
      <c r="DJ932" s="209"/>
      <c r="DK932" s="209"/>
      <c r="DL932" s="209"/>
      <c r="DM932" s="209"/>
      <c r="DN932" s="209"/>
      <c r="DO932" s="209"/>
      <c r="DP932" s="209"/>
      <c r="DQ932" s="209"/>
      <c r="DR932" s="209"/>
      <c r="DS932" s="209"/>
      <c r="DT932" s="209"/>
      <c r="DU932" s="209"/>
      <c r="DV932" s="209"/>
      <c r="DW932" s="209"/>
      <c r="DX932" s="209"/>
      <c r="DY932" s="209"/>
      <c r="DZ932" s="209"/>
      <c r="EA932" s="209"/>
      <c r="EB932" s="209"/>
      <c r="EC932" s="209"/>
      <c r="ED932" s="209"/>
      <c r="EE932" s="209"/>
      <c r="EF932" s="209"/>
      <c r="EG932" s="209"/>
      <c r="EH932" s="209"/>
      <c r="EI932" s="209"/>
      <c r="EJ932" s="209"/>
      <c r="EK932" s="209"/>
      <c r="EL932" s="209"/>
      <c r="EM932" s="209"/>
      <c r="EN932" s="209"/>
      <c r="EO932" s="209"/>
      <c r="EP932" s="209"/>
      <c r="EQ932" s="209"/>
      <c r="ER932" s="209"/>
      <c r="ES932" s="209"/>
      <c r="ET932" s="209"/>
      <c r="EU932" s="209"/>
      <c r="EV932" s="209"/>
      <c r="EW932" s="209"/>
      <c r="EX932" s="209"/>
      <c r="EY932" s="209"/>
      <c r="EZ932" s="209"/>
      <c r="FA932" s="209"/>
      <c r="FB932" s="209"/>
      <c r="FC932" s="209"/>
      <c r="FD932" s="209"/>
      <c r="FE932" s="209"/>
      <c r="FF932" s="209"/>
      <c r="FG932" s="209"/>
      <c r="FH932" s="209"/>
      <c r="FI932" s="209"/>
      <c r="FJ932" s="209"/>
      <c r="FK932" s="209"/>
      <c r="FL932" s="209"/>
      <c r="FM932" s="209"/>
      <c r="FN932" s="209"/>
      <c r="FO932" s="209"/>
      <c r="FP932" s="209"/>
      <c r="FQ932" s="209"/>
      <c r="FR932" s="209"/>
      <c r="FS932" s="209"/>
      <c r="FT932" s="209"/>
      <c r="FU932" s="209"/>
      <c r="FV932" s="209"/>
      <c r="FW932" s="209"/>
      <c r="FX932" s="209"/>
      <c r="FY932" s="209"/>
      <c r="FZ932" s="209"/>
      <c r="GA932" s="209"/>
      <c r="GB932" s="209"/>
      <c r="GC932" s="209"/>
      <c r="GD932" s="209"/>
      <c r="GE932" s="209"/>
      <c r="GF932" s="209"/>
      <c r="GG932" s="209"/>
      <c r="GH932" s="209"/>
      <c r="GI932" s="209"/>
    </row>
    <row r="933" spans="1:191" hidden="1">
      <c r="A933" s="68"/>
      <c r="B933" s="53"/>
      <c r="C933" s="56"/>
      <c r="D933" s="49"/>
      <c r="E933" s="16" t="s">
        <v>431</v>
      </c>
      <c r="F933" s="10">
        <v>4111</v>
      </c>
      <c r="G933" s="10">
        <v>4111</v>
      </c>
      <c r="H933" s="10"/>
      <c r="I933" s="7">
        <f>SUMIF($F$973:$F$1187,$F933,I$973:I$1187)</f>
        <v>1203975.2</v>
      </c>
      <c r="J933" s="7">
        <f t="shared" si="180"/>
        <v>3150241.5</v>
      </c>
      <c r="K933" s="7">
        <f t="shared" si="180"/>
        <v>5042438</v>
      </c>
      <c r="L933" s="7">
        <f t="shared" si="180"/>
        <v>7719752.4000000004</v>
      </c>
      <c r="M933" s="41">
        <f t="shared" ref="M933:M975" si="181">ROUND(I933/L933*100,1)</f>
        <v>15.6</v>
      </c>
      <c r="N933" s="41">
        <f t="shared" ref="N933:N975" si="182">ROUND(J933/L933*100,1)</f>
        <v>40.799999999999997</v>
      </c>
      <c r="O933" s="41">
        <f t="shared" ref="O933:O975" si="183">ROUND(K933/L933*100,1)</f>
        <v>65.3</v>
      </c>
      <c r="P933" s="4"/>
      <c r="Q933" s="4"/>
      <c r="R933" s="167"/>
      <c r="S933" s="4"/>
      <c r="T933" s="4"/>
      <c r="U933" s="4">
        <f t="shared" si="175"/>
        <v>7719752.4000000004</v>
      </c>
    </row>
    <row r="934" spans="1:191" ht="27" hidden="1">
      <c r="A934" s="68"/>
      <c r="B934" s="53"/>
      <c r="C934" s="56"/>
      <c r="D934" s="49"/>
      <c r="E934" s="16" t="s">
        <v>432</v>
      </c>
      <c r="F934" s="10" t="s">
        <v>270</v>
      </c>
      <c r="G934" s="10" t="s">
        <v>270</v>
      </c>
      <c r="H934" s="10"/>
      <c r="I934" s="7">
        <f t="shared" si="180"/>
        <v>36900</v>
      </c>
      <c r="J934" s="7">
        <f t="shared" si="180"/>
        <v>225201.4</v>
      </c>
      <c r="K934" s="7">
        <f t="shared" si="180"/>
        <v>428500</v>
      </c>
      <c r="L934" s="7">
        <f t="shared" si="180"/>
        <v>805883.69999999984</v>
      </c>
      <c r="M934" s="41">
        <f t="shared" si="181"/>
        <v>4.5999999999999996</v>
      </c>
      <c r="N934" s="41">
        <f t="shared" si="182"/>
        <v>27.9</v>
      </c>
      <c r="O934" s="41">
        <f t="shared" si="183"/>
        <v>53.2</v>
      </c>
      <c r="P934" s="4"/>
      <c r="Q934" s="4"/>
      <c r="R934" s="167"/>
      <c r="S934" s="4"/>
      <c r="T934" s="4"/>
      <c r="U934" s="4">
        <f t="shared" si="175"/>
        <v>805883.69999999984</v>
      </c>
    </row>
    <row r="935" spans="1:191" ht="27" hidden="1">
      <c r="A935" s="68"/>
      <c r="B935" s="53"/>
      <c r="C935" s="56"/>
      <c r="D935" s="49"/>
      <c r="E935" s="16" t="s">
        <v>433</v>
      </c>
      <c r="F935" s="10">
        <v>4113</v>
      </c>
      <c r="G935" s="10">
        <v>4113</v>
      </c>
      <c r="H935" s="10"/>
      <c r="I935" s="7">
        <f t="shared" si="180"/>
        <v>30836.799999999999</v>
      </c>
      <c r="J935" s="7">
        <f t="shared" si="180"/>
        <v>30836.799999999999</v>
      </c>
      <c r="K935" s="7">
        <f t="shared" si="180"/>
        <v>61673.5</v>
      </c>
      <c r="L935" s="7">
        <f t="shared" si="180"/>
        <v>61673.5</v>
      </c>
      <c r="M935" s="41">
        <f t="shared" si="181"/>
        <v>50</v>
      </c>
      <c r="N935" s="41">
        <f t="shared" si="182"/>
        <v>50</v>
      </c>
      <c r="O935" s="41">
        <f t="shared" si="183"/>
        <v>100</v>
      </c>
      <c r="P935" s="4"/>
      <c r="Q935" s="4"/>
      <c r="R935" s="167"/>
      <c r="S935" s="4"/>
      <c r="T935" s="4"/>
      <c r="U935" s="4"/>
    </row>
    <row r="936" spans="1:191" hidden="1">
      <c r="A936" s="68"/>
      <c r="B936" s="53"/>
      <c r="C936" s="56"/>
      <c r="D936" s="49"/>
      <c r="E936" s="16" t="s">
        <v>436</v>
      </c>
      <c r="F936" s="10">
        <v>4115</v>
      </c>
      <c r="G936" s="10">
        <v>4115</v>
      </c>
      <c r="H936" s="10"/>
      <c r="I936" s="7">
        <f t="shared" si="180"/>
        <v>0</v>
      </c>
      <c r="J936" s="7">
        <f t="shared" si="180"/>
        <v>0</v>
      </c>
      <c r="K936" s="7">
        <f t="shared" si="180"/>
        <v>0</v>
      </c>
      <c r="L936" s="7">
        <f t="shared" si="180"/>
        <v>0</v>
      </c>
      <c r="M936" s="41" t="e">
        <f t="shared" si="181"/>
        <v>#DIV/0!</v>
      </c>
      <c r="N936" s="41" t="e">
        <f t="shared" si="182"/>
        <v>#DIV/0!</v>
      </c>
      <c r="O936" s="41" t="e">
        <f t="shared" si="183"/>
        <v>#DIV/0!</v>
      </c>
      <c r="P936" s="4"/>
      <c r="Q936" s="4"/>
      <c r="R936" s="167"/>
      <c r="S936" s="4"/>
      <c r="T936" s="4"/>
      <c r="U936" s="4">
        <f>SUM(L936-T936)</f>
        <v>0</v>
      </c>
    </row>
    <row r="937" spans="1:191" hidden="1">
      <c r="A937" s="68"/>
      <c r="B937" s="53"/>
      <c r="C937" s="56"/>
      <c r="D937" s="49"/>
      <c r="E937" s="16" t="s">
        <v>126</v>
      </c>
      <c r="F937" s="10">
        <v>4131</v>
      </c>
      <c r="G937" s="10">
        <v>4131</v>
      </c>
      <c r="H937" s="10"/>
      <c r="I937" s="7">
        <f t="shared" si="180"/>
        <v>0</v>
      </c>
      <c r="J937" s="7">
        <f t="shared" si="180"/>
        <v>0</v>
      </c>
      <c r="K937" s="7">
        <f t="shared" si="180"/>
        <v>0</v>
      </c>
      <c r="L937" s="7">
        <f t="shared" si="180"/>
        <v>0</v>
      </c>
      <c r="M937" s="41" t="e">
        <f t="shared" si="181"/>
        <v>#DIV/0!</v>
      </c>
      <c r="N937" s="41" t="e">
        <f t="shared" si="182"/>
        <v>#DIV/0!</v>
      </c>
      <c r="O937" s="41" t="e">
        <f t="shared" si="183"/>
        <v>#DIV/0!</v>
      </c>
      <c r="P937" s="4"/>
      <c r="Q937" s="4"/>
      <c r="R937" s="167"/>
      <c r="S937" s="4"/>
      <c r="T937" s="4"/>
      <c r="U937" s="4">
        <f>SUM(L937-T937)</f>
        <v>0</v>
      </c>
    </row>
    <row r="938" spans="1:191" hidden="1">
      <c r="A938" s="68"/>
      <c r="B938" s="53"/>
      <c r="C938" s="56"/>
      <c r="D938" s="49"/>
      <c r="E938" s="16" t="s">
        <v>437</v>
      </c>
      <c r="F938" s="10">
        <v>4212</v>
      </c>
      <c r="G938" s="10">
        <v>4212</v>
      </c>
      <c r="H938" s="10"/>
      <c r="I938" s="7">
        <f t="shared" si="180"/>
        <v>49378.299999999996</v>
      </c>
      <c r="J938" s="7">
        <f t="shared" si="180"/>
        <v>65678.600000000006</v>
      </c>
      <c r="K938" s="7">
        <f t="shared" si="180"/>
        <v>90211.400000000009</v>
      </c>
      <c r="L938" s="7">
        <f t="shared" si="180"/>
        <v>128783.3</v>
      </c>
      <c r="M938" s="41">
        <f t="shared" si="181"/>
        <v>38.299999999999997</v>
      </c>
      <c r="N938" s="41">
        <f t="shared" si="182"/>
        <v>51</v>
      </c>
      <c r="O938" s="41">
        <f t="shared" si="183"/>
        <v>70</v>
      </c>
      <c r="P938" s="4"/>
      <c r="Q938" s="4"/>
      <c r="R938" s="167"/>
      <c r="S938" s="4"/>
      <c r="T938" s="4"/>
      <c r="U938" s="4">
        <f>SUM(L938-T938)</f>
        <v>128783.3</v>
      </c>
    </row>
    <row r="939" spans="1:191" hidden="1">
      <c r="A939" s="68"/>
      <c r="B939" s="53"/>
      <c r="C939" s="56"/>
      <c r="D939" s="49"/>
      <c r="E939" s="9" t="s">
        <v>438</v>
      </c>
      <c r="F939" s="10">
        <v>4213</v>
      </c>
      <c r="G939" s="10">
        <v>4213</v>
      </c>
      <c r="H939" s="10"/>
      <c r="I939" s="7">
        <f t="shared" si="180"/>
        <v>2426.8999999999996</v>
      </c>
      <c r="J939" s="7">
        <f t="shared" si="180"/>
        <v>4033.5</v>
      </c>
      <c r="K939" s="7">
        <f t="shared" si="180"/>
        <v>6089.7</v>
      </c>
      <c r="L939" s="7">
        <f t="shared" si="180"/>
        <v>8360.6</v>
      </c>
      <c r="M939" s="41">
        <f t="shared" si="181"/>
        <v>29</v>
      </c>
      <c r="N939" s="41">
        <f t="shared" si="182"/>
        <v>48.2</v>
      </c>
      <c r="O939" s="41">
        <f t="shared" si="183"/>
        <v>72.8</v>
      </c>
      <c r="P939" s="4"/>
      <c r="Q939" s="4"/>
      <c r="R939" s="167"/>
      <c r="S939" s="4"/>
      <c r="T939" s="4"/>
      <c r="U939" s="4">
        <f>SUM(L939-T939)</f>
        <v>8360.6</v>
      </c>
    </row>
    <row r="940" spans="1:191" hidden="1">
      <c r="A940" s="68"/>
      <c r="B940" s="53"/>
      <c r="C940" s="56"/>
      <c r="D940" s="49"/>
      <c r="E940" s="9" t="s">
        <v>439</v>
      </c>
      <c r="F940" s="10">
        <v>4214</v>
      </c>
      <c r="G940" s="10">
        <v>4214</v>
      </c>
      <c r="H940" s="10"/>
      <c r="I940" s="7">
        <f t="shared" si="180"/>
        <v>14733.3</v>
      </c>
      <c r="J940" s="7">
        <f t="shared" si="180"/>
        <v>23863.5</v>
      </c>
      <c r="K940" s="7">
        <f t="shared" si="180"/>
        <v>37007.599999999999</v>
      </c>
      <c r="L940" s="7">
        <f t="shared" si="180"/>
        <v>57700.9</v>
      </c>
      <c r="M940" s="41">
        <f t="shared" si="181"/>
        <v>25.5</v>
      </c>
      <c r="N940" s="41">
        <f t="shared" si="182"/>
        <v>41.4</v>
      </c>
      <c r="O940" s="41">
        <f t="shared" si="183"/>
        <v>64.099999999999994</v>
      </c>
      <c r="P940" s="4"/>
      <c r="Q940" s="4"/>
      <c r="R940" s="167"/>
      <c r="S940" s="4"/>
      <c r="T940" s="4"/>
      <c r="U940" s="4">
        <f>SUM(L940-T940)</f>
        <v>57700.9</v>
      </c>
    </row>
    <row r="941" spans="1:191" hidden="1">
      <c r="A941" s="68"/>
      <c r="B941" s="53"/>
      <c r="C941" s="56"/>
      <c r="D941" s="49"/>
      <c r="E941" s="9" t="s">
        <v>440</v>
      </c>
      <c r="F941" s="10" t="s">
        <v>415</v>
      </c>
      <c r="G941" s="10" t="s">
        <v>415</v>
      </c>
      <c r="H941" s="10"/>
      <c r="I941" s="7">
        <f t="shared" si="180"/>
        <v>5965</v>
      </c>
      <c r="J941" s="7">
        <f t="shared" si="180"/>
        <v>6664</v>
      </c>
      <c r="K941" s="7">
        <f t="shared" si="180"/>
        <v>7478.4</v>
      </c>
      <c r="L941" s="7">
        <f t="shared" si="180"/>
        <v>8076</v>
      </c>
      <c r="M941" s="41">
        <f t="shared" si="181"/>
        <v>73.900000000000006</v>
      </c>
      <c r="N941" s="41">
        <f t="shared" si="182"/>
        <v>82.5</v>
      </c>
      <c r="O941" s="41">
        <f t="shared" si="183"/>
        <v>92.6</v>
      </c>
      <c r="P941" s="4"/>
      <c r="Q941" s="4"/>
      <c r="R941" s="167"/>
      <c r="S941" s="4"/>
      <c r="T941" s="4"/>
      <c r="U941" s="4"/>
    </row>
    <row r="942" spans="1:191" ht="23.25" hidden="1" customHeight="1">
      <c r="A942" s="68"/>
      <c r="B942" s="53"/>
      <c r="C942" s="56"/>
      <c r="D942" s="49"/>
      <c r="E942" s="9" t="s">
        <v>441</v>
      </c>
      <c r="F942" s="10" t="s">
        <v>407</v>
      </c>
      <c r="G942" s="10" t="s">
        <v>407</v>
      </c>
      <c r="H942" s="20"/>
      <c r="I942" s="7">
        <f t="shared" si="180"/>
        <v>7021.1</v>
      </c>
      <c r="J942" s="7">
        <f t="shared" si="180"/>
        <v>15736.400000000001</v>
      </c>
      <c r="K942" s="7">
        <f t="shared" si="180"/>
        <v>23401.9</v>
      </c>
      <c r="L942" s="7">
        <f t="shared" si="180"/>
        <v>30366.5</v>
      </c>
      <c r="M942" s="41">
        <f t="shared" si="181"/>
        <v>23.1</v>
      </c>
      <c r="N942" s="41">
        <f t="shared" si="182"/>
        <v>51.8</v>
      </c>
      <c r="O942" s="41">
        <f t="shared" si="183"/>
        <v>77.099999999999994</v>
      </c>
      <c r="P942" s="4"/>
      <c r="Q942" s="4"/>
      <c r="R942" s="167"/>
      <c r="S942" s="4"/>
      <c r="T942" s="4"/>
      <c r="U942" s="4"/>
    </row>
    <row r="943" spans="1:191" hidden="1">
      <c r="A943" s="68"/>
      <c r="B943" s="53"/>
      <c r="C943" s="56"/>
      <c r="D943" s="49"/>
      <c r="E943" s="16" t="s">
        <v>442</v>
      </c>
      <c r="F943" s="10" t="s">
        <v>411</v>
      </c>
      <c r="G943" s="10" t="s">
        <v>411</v>
      </c>
      <c r="H943" s="10"/>
      <c r="I943" s="7">
        <f t="shared" si="180"/>
        <v>0</v>
      </c>
      <c r="J943" s="7">
        <f t="shared" si="180"/>
        <v>0</v>
      </c>
      <c r="K943" s="7">
        <f t="shared" si="180"/>
        <v>0</v>
      </c>
      <c r="L943" s="7">
        <f t="shared" si="180"/>
        <v>0</v>
      </c>
      <c r="M943" s="41" t="e">
        <f t="shared" si="181"/>
        <v>#DIV/0!</v>
      </c>
      <c r="N943" s="41" t="e">
        <f t="shared" si="182"/>
        <v>#DIV/0!</v>
      </c>
      <c r="O943" s="41" t="e">
        <f t="shared" si="183"/>
        <v>#DIV/0!</v>
      </c>
      <c r="P943" s="4"/>
      <c r="Q943" s="4"/>
      <c r="R943" s="167"/>
      <c r="S943" s="4"/>
      <c r="T943" s="4"/>
      <c r="U943" s="4">
        <f>SUM(L943-T943)</f>
        <v>0</v>
      </c>
    </row>
    <row r="944" spans="1:191" hidden="1">
      <c r="A944" s="68"/>
      <c r="B944" s="53"/>
      <c r="C944" s="56"/>
      <c r="D944" s="49"/>
      <c r="E944" s="16" t="s">
        <v>443</v>
      </c>
      <c r="F944" s="10">
        <v>4221</v>
      </c>
      <c r="G944" s="10">
        <v>4221</v>
      </c>
      <c r="H944" s="10"/>
      <c r="I944" s="7">
        <f t="shared" si="180"/>
        <v>12476.6</v>
      </c>
      <c r="J944" s="7">
        <f t="shared" si="180"/>
        <v>34167</v>
      </c>
      <c r="K944" s="7">
        <f t="shared" si="180"/>
        <v>48804</v>
      </c>
      <c r="L944" s="7">
        <f t="shared" si="180"/>
        <v>67103</v>
      </c>
      <c r="M944" s="41">
        <f t="shared" si="181"/>
        <v>18.600000000000001</v>
      </c>
      <c r="N944" s="41">
        <f t="shared" si="182"/>
        <v>50.9</v>
      </c>
      <c r="O944" s="41">
        <f t="shared" si="183"/>
        <v>72.7</v>
      </c>
      <c r="P944" s="4"/>
      <c r="Q944" s="4"/>
      <c r="R944" s="167"/>
      <c r="S944" s="4"/>
      <c r="T944" s="4"/>
      <c r="U944" s="4">
        <f>SUM(L944-T944)</f>
        <v>67103</v>
      </c>
    </row>
    <row r="945" spans="1:22" hidden="1">
      <c r="A945" s="68"/>
      <c r="B945" s="53"/>
      <c r="C945" s="56"/>
      <c r="D945" s="49"/>
      <c r="E945" s="16" t="s">
        <v>456</v>
      </c>
      <c r="F945" s="10">
        <v>4231</v>
      </c>
      <c r="G945" s="10">
        <v>4231</v>
      </c>
      <c r="H945" s="10"/>
      <c r="I945" s="7">
        <f t="shared" si="180"/>
        <v>2909</v>
      </c>
      <c r="J945" s="7">
        <f t="shared" si="180"/>
        <v>5129</v>
      </c>
      <c r="K945" s="7">
        <f t="shared" si="180"/>
        <v>7504</v>
      </c>
      <c r="L945" s="7">
        <f t="shared" si="180"/>
        <v>9240</v>
      </c>
      <c r="M945" s="41">
        <f t="shared" si="181"/>
        <v>31.5</v>
      </c>
      <c r="N945" s="41">
        <f t="shared" si="182"/>
        <v>55.5</v>
      </c>
      <c r="O945" s="41">
        <f t="shared" si="183"/>
        <v>81.2</v>
      </c>
      <c r="P945" s="4"/>
      <c r="Q945" s="4"/>
      <c r="R945" s="167"/>
      <c r="S945" s="4"/>
      <c r="T945" s="4"/>
      <c r="U945" s="4">
        <f>SUM(L945-T945)</f>
        <v>9240</v>
      </c>
      <c r="V945" s="43"/>
    </row>
    <row r="946" spans="1:22" hidden="1">
      <c r="A946" s="68"/>
      <c r="B946" s="53"/>
      <c r="C946" s="56"/>
      <c r="D946" s="49"/>
      <c r="E946" s="16" t="s">
        <v>457</v>
      </c>
      <c r="F946" s="10" t="s">
        <v>404</v>
      </c>
      <c r="G946" s="10" t="s">
        <v>404</v>
      </c>
      <c r="H946" s="10"/>
      <c r="I946" s="7">
        <f t="shared" si="180"/>
        <v>1320</v>
      </c>
      <c r="J946" s="7">
        <f t="shared" si="180"/>
        <v>1765</v>
      </c>
      <c r="K946" s="7">
        <f t="shared" si="180"/>
        <v>2112.9</v>
      </c>
      <c r="L946" s="7">
        <f t="shared" si="180"/>
        <v>3280.9</v>
      </c>
      <c r="M946" s="41">
        <f t="shared" si="181"/>
        <v>40.200000000000003</v>
      </c>
      <c r="N946" s="41">
        <f t="shared" si="182"/>
        <v>53.8</v>
      </c>
      <c r="O946" s="41">
        <f t="shared" si="183"/>
        <v>64.400000000000006</v>
      </c>
      <c r="P946" s="4"/>
      <c r="Q946" s="4"/>
      <c r="R946" s="167"/>
      <c r="S946" s="4"/>
      <c r="T946" s="4"/>
      <c r="U946" s="4">
        <f>SUM(L946-T946)</f>
        <v>3280.9</v>
      </c>
      <c r="V946" s="43"/>
    </row>
    <row r="947" spans="1:22" ht="27" hidden="1">
      <c r="A947" s="68"/>
      <c r="B947" s="53"/>
      <c r="C947" s="56"/>
      <c r="D947" s="49"/>
      <c r="E947" s="9" t="s">
        <v>458</v>
      </c>
      <c r="F947" s="10" t="s">
        <v>276</v>
      </c>
      <c r="G947" s="10" t="s">
        <v>276</v>
      </c>
      <c r="H947" s="10"/>
      <c r="I947" s="7">
        <f t="shared" si="180"/>
        <v>250</v>
      </c>
      <c r="J947" s="7">
        <f t="shared" si="180"/>
        <v>2200</v>
      </c>
      <c r="K947" s="7">
        <f t="shared" si="180"/>
        <v>3250</v>
      </c>
      <c r="L947" s="7">
        <f t="shared" si="180"/>
        <v>5400</v>
      </c>
      <c r="M947" s="41">
        <f t="shared" si="181"/>
        <v>4.5999999999999996</v>
      </c>
      <c r="N947" s="41">
        <f t="shared" si="182"/>
        <v>40.700000000000003</v>
      </c>
      <c r="O947" s="41">
        <f t="shared" si="183"/>
        <v>60.2</v>
      </c>
      <c r="P947" s="4"/>
      <c r="Q947" s="4"/>
      <c r="R947" s="167"/>
      <c r="S947" s="4"/>
      <c r="T947" s="4"/>
      <c r="U947" s="4"/>
      <c r="V947" s="43"/>
    </row>
    <row r="948" spans="1:22" hidden="1">
      <c r="A948" s="68"/>
      <c r="B948" s="53"/>
      <c r="C948" s="56"/>
      <c r="D948" s="49"/>
      <c r="E948" s="16" t="s">
        <v>459</v>
      </c>
      <c r="F948" s="10">
        <v>4234</v>
      </c>
      <c r="G948" s="10">
        <v>4234</v>
      </c>
      <c r="H948" s="10"/>
      <c r="I948" s="7">
        <f t="shared" si="180"/>
        <v>8625.6</v>
      </c>
      <c r="J948" s="7">
        <f t="shared" si="180"/>
        <v>11124.5</v>
      </c>
      <c r="K948" s="7">
        <f t="shared" si="180"/>
        <v>14056.6</v>
      </c>
      <c r="L948" s="7">
        <f t="shared" si="180"/>
        <v>21874.6</v>
      </c>
      <c r="M948" s="41">
        <f t="shared" si="181"/>
        <v>39.4</v>
      </c>
      <c r="N948" s="41">
        <f t="shared" si="182"/>
        <v>50.9</v>
      </c>
      <c r="O948" s="41">
        <f t="shared" si="183"/>
        <v>64.3</v>
      </c>
      <c r="P948" s="4"/>
      <c r="Q948" s="4"/>
      <c r="R948" s="167"/>
      <c r="S948" s="4"/>
      <c r="T948" s="4"/>
      <c r="U948" s="4">
        <f>SUM(L948-T948)</f>
        <v>21874.6</v>
      </c>
      <c r="V948" s="43"/>
    </row>
    <row r="949" spans="1:22" hidden="1">
      <c r="A949" s="68"/>
      <c r="B949" s="53"/>
      <c r="C949" s="56"/>
      <c r="D949" s="49"/>
      <c r="E949" s="16" t="s">
        <v>460</v>
      </c>
      <c r="F949" s="10">
        <v>4235</v>
      </c>
      <c r="G949" s="10">
        <v>4235</v>
      </c>
      <c r="H949" s="10"/>
      <c r="I949" s="7">
        <f t="shared" si="180"/>
        <v>908.6</v>
      </c>
      <c r="J949" s="7">
        <f t="shared" si="180"/>
        <v>1615</v>
      </c>
      <c r="K949" s="7">
        <f t="shared" si="180"/>
        <v>2718</v>
      </c>
      <c r="L949" s="7">
        <f t="shared" si="180"/>
        <v>4000</v>
      </c>
      <c r="M949" s="41">
        <f t="shared" si="181"/>
        <v>22.7</v>
      </c>
      <c r="N949" s="41">
        <f t="shared" si="182"/>
        <v>40.4</v>
      </c>
      <c r="O949" s="41">
        <f t="shared" si="183"/>
        <v>68</v>
      </c>
      <c r="P949" s="4"/>
      <c r="Q949" s="4"/>
      <c r="R949" s="167"/>
      <c r="S949" s="4"/>
      <c r="T949" s="4"/>
      <c r="U949" s="4">
        <f>SUM(L949-T949)</f>
        <v>4000</v>
      </c>
      <c r="V949" s="43"/>
    </row>
    <row r="950" spans="1:22" hidden="1">
      <c r="A950" s="68"/>
      <c r="B950" s="53"/>
      <c r="C950" s="56"/>
      <c r="D950" s="49"/>
      <c r="E950" s="16" t="s">
        <v>511</v>
      </c>
      <c r="F950" s="10">
        <v>4236</v>
      </c>
      <c r="G950" s="10">
        <v>4236</v>
      </c>
      <c r="H950" s="10"/>
      <c r="I950" s="7">
        <f t="shared" si="180"/>
        <v>962.6</v>
      </c>
      <c r="J950" s="7">
        <f t="shared" si="180"/>
        <v>1290</v>
      </c>
      <c r="K950" s="7">
        <f t="shared" si="180"/>
        <v>2040.0000000000002</v>
      </c>
      <c r="L950" s="7">
        <f t="shared" si="180"/>
        <v>3000</v>
      </c>
      <c r="M950" s="41">
        <f t="shared" si="181"/>
        <v>32.1</v>
      </c>
      <c r="N950" s="41">
        <f t="shared" si="182"/>
        <v>43</v>
      </c>
      <c r="O950" s="41">
        <f t="shared" si="183"/>
        <v>68</v>
      </c>
      <c r="P950" s="4"/>
      <c r="Q950" s="4"/>
      <c r="R950" s="167"/>
      <c r="S950" s="4"/>
      <c r="T950" s="4"/>
      <c r="U950" s="4">
        <f>SUM(L950-T950)</f>
        <v>3000</v>
      </c>
      <c r="V950" s="43"/>
    </row>
    <row r="951" spans="1:22" hidden="1">
      <c r="A951" s="68"/>
      <c r="B951" s="53"/>
      <c r="C951" s="56"/>
      <c r="D951" s="49"/>
      <c r="E951" s="16" t="s">
        <v>512</v>
      </c>
      <c r="F951" s="10">
        <v>4237</v>
      </c>
      <c r="G951" s="10">
        <v>4237</v>
      </c>
      <c r="H951" s="10"/>
      <c r="I951" s="7">
        <f t="shared" si="180"/>
        <v>1806</v>
      </c>
      <c r="J951" s="7">
        <f t="shared" si="180"/>
        <v>3540</v>
      </c>
      <c r="K951" s="7">
        <f t="shared" si="180"/>
        <v>5896</v>
      </c>
      <c r="L951" s="7">
        <f t="shared" si="180"/>
        <v>7700</v>
      </c>
      <c r="M951" s="41">
        <f t="shared" si="181"/>
        <v>23.5</v>
      </c>
      <c r="N951" s="41">
        <f t="shared" si="182"/>
        <v>46</v>
      </c>
      <c r="O951" s="41">
        <f t="shared" si="183"/>
        <v>76.599999999999994</v>
      </c>
      <c r="P951" s="4"/>
      <c r="Q951" s="4"/>
      <c r="R951" s="167"/>
      <c r="S951" s="4"/>
      <c r="T951" s="4"/>
      <c r="U951" s="4">
        <f>SUM(L951-T951)</f>
        <v>7700</v>
      </c>
      <c r="V951" s="43"/>
    </row>
    <row r="952" spans="1:22" hidden="1">
      <c r="A952" s="68"/>
      <c r="B952" s="53"/>
      <c r="C952" s="56"/>
      <c r="D952" s="49"/>
      <c r="E952" s="16" t="s">
        <v>513</v>
      </c>
      <c r="F952" s="10" t="s">
        <v>399</v>
      </c>
      <c r="G952" s="10" t="s">
        <v>399</v>
      </c>
      <c r="H952" s="10"/>
      <c r="I952" s="7">
        <f t="shared" ref="I952:L969" si="184">SUMIF($F$973:$F$1187,$F952,I$973:I$1187)</f>
        <v>2562.8000000000002</v>
      </c>
      <c r="J952" s="7">
        <f t="shared" si="184"/>
        <v>3653.4</v>
      </c>
      <c r="K952" s="7">
        <f t="shared" si="184"/>
        <v>4244</v>
      </c>
      <c r="L952" s="7">
        <f t="shared" si="184"/>
        <v>5362.4</v>
      </c>
      <c r="M952" s="41">
        <f t="shared" si="181"/>
        <v>47.8</v>
      </c>
      <c r="N952" s="41">
        <f t="shared" si="182"/>
        <v>68.099999999999994</v>
      </c>
      <c r="O952" s="41">
        <f t="shared" si="183"/>
        <v>79.099999999999994</v>
      </c>
      <c r="P952" s="4"/>
      <c r="Q952" s="4"/>
      <c r="R952" s="167"/>
      <c r="S952" s="4"/>
      <c r="T952" s="4"/>
      <c r="U952" s="4">
        <f>SUM(L952-T952)</f>
        <v>5362.4</v>
      </c>
      <c r="V952" s="43"/>
    </row>
    <row r="953" spans="1:22" hidden="1">
      <c r="A953" s="68"/>
      <c r="B953" s="53"/>
      <c r="C953" s="56"/>
      <c r="D953" s="49"/>
      <c r="E953" s="16" t="s">
        <v>514</v>
      </c>
      <c r="F953" s="10">
        <v>4241</v>
      </c>
      <c r="G953" s="10">
        <v>4241</v>
      </c>
      <c r="H953" s="10"/>
      <c r="I953" s="7">
        <f t="shared" si="184"/>
        <v>3614.1000000000004</v>
      </c>
      <c r="J953" s="7">
        <f t="shared" si="184"/>
        <v>3753.7</v>
      </c>
      <c r="K953" s="7">
        <f t="shared" si="184"/>
        <v>6209.7</v>
      </c>
      <c r="L953" s="7">
        <f t="shared" si="184"/>
        <v>7636.8</v>
      </c>
      <c r="M953" s="41">
        <f t="shared" si="181"/>
        <v>47.3</v>
      </c>
      <c r="N953" s="41">
        <f t="shared" si="182"/>
        <v>49.2</v>
      </c>
      <c r="O953" s="41">
        <f t="shared" si="183"/>
        <v>81.3</v>
      </c>
      <c r="P953" s="4"/>
      <c r="Q953" s="4"/>
      <c r="R953" s="167"/>
      <c r="S953" s="4"/>
      <c r="T953" s="4"/>
      <c r="U953" s="4"/>
      <c r="V953" s="43"/>
    </row>
    <row r="954" spans="1:22" hidden="1">
      <c r="A954" s="68"/>
      <c r="B954" s="53"/>
      <c r="C954" s="56"/>
      <c r="D954" s="49"/>
      <c r="E954" s="16" t="s">
        <v>515</v>
      </c>
      <c r="F954" s="10">
        <v>4251</v>
      </c>
      <c r="G954" s="10">
        <v>4251</v>
      </c>
      <c r="H954" s="10"/>
      <c r="I954" s="7">
        <f t="shared" si="184"/>
        <v>11970</v>
      </c>
      <c r="J954" s="7">
        <f t="shared" si="184"/>
        <v>30213.9</v>
      </c>
      <c r="K954" s="7">
        <f t="shared" si="184"/>
        <v>61234.8</v>
      </c>
      <c r="L954" s="7">
        <f t="shared" si="184"/>
        <v>117480</v>
      </c>
      <c r="M954" s="41">
        <f t="shared" si="181"/>
        <v>10.199999999999999</v>
      </c>
      <c r="N954" s="41">
        <f t="shared" si="182"/>
        <v>25.7</v>
      </c>
      <c r="O954" s="41">
        <f t="shared" si="183"/>
        <v>52.1</v>
      </c>
      <c r="P954" s="4"/>
      <c r="Q954" s="4"/>
      <c r="R954" s="167"/>
      <c r="S954" s="4"/>
      <c r="T954" s="4"/>
      <c r="U954" s="4">
        <f t="shared" ref="U954:U961" si="185">SUM(L954-T954)</f>
        <v>117480</v>
      </c>
      <c r="V954" s="43"/>
    </row>
    <row r="955" spans="1:22" ht="27" hidden="1">
      <c r="A955" s="68"/>
      <c r="B955" s="53"/>
      <c r="C955" s="56"/>
      <c r="D955" s="49"/>
      <c r="E955" s="16" t="s">
        <v>516</v>
      </c>
      <c r="F955" s="10">
        <v>4252</v>
      </c>
      <c r="G955" s="10">
        <v>4252</v>
      </c>
      <c r="H955" s="10"/>
      <c r="I955" s="7">
        <f t="shared" si="184"/>
        <v>12977.800000000001</v>
      </c>
      <c r="J955" s="7">
        <f t="shared" si="184"/>
        <v>16577.599999999999</v>
      </c>
      <c r="K955" s="7">
        <f t="shared" si="184"/>
        <v>19124.2</v>
      </c>
      <c r="L955" s="7">
        <f t="shared" si="184"/>
        <v>22877.5</v>
      </c>
      <c r="M955" s="41">
        <f t="shared" si="181"/>
        <v>56.7</v>
      </c>
      <c r="N955" s="41">
        <f t="shared" si="182"/>
        <v>72.5</v>
      </c>
      <c r="O955" s="41">
        <f t="shared" si="183"/>
        <v>83.6</v>
      </c>
      <c r="P955" s="4"/>
      <c r="Q955" s="4"/>
      <c r="R955" s="167"/>
      <c r="S955" s="4"/>
      <c r="T955" s="4"/>
      <c r="U955" s="4">
        <f t="shared" si="185"/>
        <v>22877.5</v>
      </c>
      <c r="V955" s="43"/>
    </row>
    <row r="956" spans="1:22" hidden="1">
      <c r="A956" s="68"/>
      <c r="B956" s="53"/>
      <c r="C956" s="56"/>
      <c r="D956" s="49"/>
      <c r="E956" s="16" t="s">
        <v>517</v>
      </c>
      <c r="F956" s="10">
        <v>4261</v>
      </c>
      <c r="G956" s="10">
        <v>4261</v>
      </c>
      <c r="H956" s="10"/>
      <c r="I956" s="7">
        <f t="shared" si="184"/>
        <v>53535.5</v>
      </c>
      <c r="J956" s="7">
        <f t="shared" si="184"/>
        <v>104615.09999999999</v>
      </c>
      <c r="K956" s="7">
        <f t="shared" si="184"/>
        <v>146104</v>
      </c>
      <c r="L956" s="7">
        <f t="shared" si="184"/>
        <v>183929.7</v>
      </c>
      <c r="M956" s="41">
        <f t="shared" si="181"/>
        <v>29.1</v>
      </c>
      <c r="N956" s="41">
        <f t="shared" si="182"/>
        <v>56.9</v>
      </c>
      <c r="O956" s="41">
        <f t="shared" si="183"/>
        <v>79.400000000000006</v>
      </c>
      <c r="P956" s="4"/>
      <c r="Q956" s="4"/>
      <c r="R956" s="167"/>
      <c r="S956" s="4"/>
      <c r="T956" s="4"/>
      <c r="U956" s="4">
        <f t="shared" si="185"/>
        <v>183929.7</v>
      </c>
      <c r="V956" s="43"/>
    </row>
    <row r="957" spans="1:22" ht="27" hidden="1">
      <c r="A957" s="68"/>
      <c r="B957" s="53"/>
      <c r="C957" s="56"/>
      <c r="D957" s="49"/>
      <c r="E957" s="9" t="s">
        <v>518</v>
      </c>
      <c r="F957" s="10" t="s">
        <v>268</v>
      </c>
      <c r="G957" s="10" t="s">
        <v>268</v>
      </c>
      <c r="H957" s="10"/>
      <c r="I957" s="7">
        <f t="shared" si="184"/>
        <v>45</v>
      </c>
      <c r="J957" s="7">
        <f t="shared" si="184"/>
        <v>107.5</v>
      </c>
      <c r="K957" s="7">
        <f t="shared" si="184"/>
        <v>167.5</v>
      </c>
      <c r="L957" s="7">
        <f t="shared" si="184"/>
        <v>250</v>
      </c>
      <c r="M957" s="41">
        <f t="shared" si="181"/>
        <v>18</v>
      </c>
      <c r="N957" s="41">
        <f t="shared" si="182"/>
        <v>43</v>
      </c>
      <c r="O957" s="41">
        <f t="shared" si="183"/>
        <v>67</v>
      </c>
      <c r="P957" s="4"/>
      <c r="Q957" s="4"/>
      <c r="R957" s="167"/>
      <c r="S957" s="4"/>
      <c r="T957" s="4"/>
      <c r="U957" s="4">
        <f t="shared" si="185"/>
        <v>250</v>
      </c>
      <c r="V957" s="43"/>
    </row>
    <row r="958" spans="1:22" hidden="1">
      <c r="A958" s="68"/>
      <c r="B958" s="53"/>
      <c r="C958" s="56"/>
      <c r="D958" s="49"/>
      <c r="E958" s="16" t="s">
        <v>519</v>
      </c>
      <c r="F958" s="10">
        <v>4264</v>
      </c>
      <c r="G958" s="10">
        <v>4264</v>
      </c>
      <c r="H958" s="10"/>
      <c r="I958" s="7">
        <f t="shared" si="184"/>
        <v>105017.9</v>
      </c>
      <c r="J958" s="7">
        <f t="shared" si="184"/>
        <v>164136.29999999999</v>
      </c>
      <c r="K958" s="7">
        <f t="shared" si="184"/>
        <v>205734.40000000002</v>
      </c>
      <c r="L958" s="7">
        <f t="shared" si="184"/>
        <v>251250</v>
      </c>
      <c r="M958" s="41">
        <f t="shared" si="181"/>
        <v>41.8</v>
      </c>
      <c r="N958" s="41">
        <f t="shared" si="182"/>
        <v>65.3</v>
      </c>
      <c r="O958" s="41">
        <f t="shared" si="183"/>
        <v>81.900000000000006</v>
      </c>
      <c r="P958" s="4"/>
      <c r="Q958" s="4"/>
      <c r="R958" s="167"/>
      <c r="S958" s="4"/>
      <c r="T958" s="4"/>
      <c r="U958" s="4">
        <f t="shared" si="185"/>
        <v>251250</v>
      </c>
      <c r="V958" s="43"/>
    </row>
    <row r="959" spans="1:22" hidden="1">
      <c r="A959" s="68"/>
      <c r="B959" s="53"/>
      <c r="C959" s="56"/>
      <c r="D959" s="49"/>
      <c r="E959" s="9" t="s">
        <v>520</v>
      </c>
      <c r="F959" s="10" t="s">
        <v>401</v>
      </c>
      <c r="G959" s="10" t="s">
        <v>401</v>
      </c>
      <c r="H959" s="10"/>
      <c r="I959" s="7">
        <f t="shared" si="184"/>
        <v>1170.3</v>
      </c>
      <c r="J959" s="7">
        <f t="shared" si="184"/>
        <v>1800.4</v>
      </c>
      <c r="K959" s="7">
        <f t="shared" si="184"/>
        <v>2410.4</v>
      </c>
      <c r="L959" s="7">
        <f t="shared" si="184"/>
        <v>3180</v>
      </c>
      <c r="M959" s="41">
        <f t="shared" si="181"/>
        <v>36.799999999999997</v>
      </c>
      <c r="N959" s="41">
        <f t="shared" si="182"/>
        <v>56.6</v>
      </c>
      <c r="O959" s="41">
        <f t="shared" si="183"/>
        <v>75.8</v>
      </c>
      <c r="P959" s="4"/>
      <c r="Q959" s="4"/>
      <c r="R959" s="167"/>
      <c r="S959" s="4"/>
      <c r="T959" s="4"/>
      <c r="U959" s="4">
        <f t="shared" si="185"/>
        <v>3180</v>
      </c>
      <c r="V959" s="43"/>
    </row>
    <row r="960" spans="1:22" hidden="1">
      <c r="A960" s="68"/>
      <c r="B960" s="53"/>
      <c r="C960" s="56"/>
      <c r="D960" s="49"/>
      <c r="E960" s="9" t="s">
        <v>521</v>
      </c>
      <c r="F960" s="10">
        <v>4267</v>
      </c>
      <c r="G960" s="10">
        <v>4267</v>
      </c>
      <c r="H960" s="10"/>
      <c r="I960" s="7">
        <f t="shared" si="184"/>
        <v>4528.6000000000004</v>
      </c>
      <c r="J960" s="7">
        <f t="shared" si="184"/>
        <v>10586.1</v>
      </c>
      <c r="K960" s="7">
        <f t="shared" si="184"/>
        <v>16788.600000000002</v>
      </c>
      <c r="L960" s="7">
        <f t="shared" si="184"/>
        <v>24237</v>
      </c>
      <c r="M960" s="41">
        <f t="shared" si="181"/>
        <v>18.7</v>
      </c>
      <c r="N960" s="41">
        <f t="shared" si="182"/>
        <v>43.7</v>
      </c>
      <c r="O960" s="41">
        <f t="shared" si="183"/>
        <v>69.3</v>
      </c>
      <c r="P960" s="4"/>
      <c r="Q960" s="4"/>
      <c r="R960" s="167"/>
      <c r="S960" s="4"/>
      <c r="T960" s="4"/>
      <c r="U960" s="4">
        <f t="shared" si="185"/>
        <v>24237</v>
      </c>
      <c r="V960" s="43"/>
    </row>
    <row r="961" spans="1:191" hidden="1">
      <c r="A961" s="68"/>
      <c r="B961" s="53"/>
      <c r="C961" s="56"/>
      <c r="D961" s="49"/>
      <c r="E961" s="9" t="s">
        <v>522</v>
      </c>
      <c r="F961" s="10">
        <v>4269</v>
      </c>
      <c r="G961" s="10">
        <v>4269</v>
      </c>
      <c r="H961" s="10"/>
      <c r="I961" s="7">
        <f t="shared" si="184"/>
        <v>54006.6</v>
      </c>
      <c r="J961" s="7">
        <f t="shared" si="184"/>
        <v>106386.6</v>
      </c>
      <c r="K961" s="7">
        <f t="shared" si="184"/>
        <v>166052</v>
      </c>
      <c r="L961" s="7">
        <f t="shared" si="184"/>
        <v>190334.4</v>
      </c>
      <c r="M961" s="41">
        <f t="shared" si="181"/>
        <v>28.4</v>
      </c>
      <c r="N961" s="41">
        <f t="shared" si="182"/>
        <v>55.9</v>
      </c>
      <c r="O961" s="41">
        <f t="shared" si="183"/>
        <v>87.2</v>
      </c>
      <c r="P961" s="4"/>
      <c r="Q961" s="4"/>
      <c r="R961" s="167"/>
      <c r="S961" s="4"/>
      <c r="T961" s="4"/>
      <c r="U961" s="4">
        <f t="shared" si="185"/>
        <v>190334.4</v>
      </c>
    </row>
    <row r="962" spans="1:191" ht="27" hidden="1">
      <c r="A962" s="68"/>
      <c r="B962" s="53"/>
      <c r="C962" s="56"/>
      <c r="D962" s="49"/>
      <c r="E962" s="16" t="s">
        <v>504</v>
      </c>
      <c r="F962" s="10" t="s">
        <v>271</v>
      </c>
      <c r="G962" s="10" t="s">
        <v>271</v>
      </c>
      <c r="H962" s="10"/>
      <c r="I962" s="7">
        <f t="shared" si="184"/>
        <v>0</v>
      </c>
      <c r="J962" s="7">
        <f t="shared" si="184"/>
        <v>0</v>
      </c>
      <c r="K962" s="7">
        <f t="shared" si="184"/>
        <v>0</v>
      </c>
      <c r="L962" s="7">
        <f t="shared" si="184"/>
        <v>0</v>
      </c>
      <c r="M962" s="41" t="e">
        <f t="shared" si="181"/>
        <v>#DIV/0!</v>
      </c>
      <c r="N962" s="41" t="e">
        <f t="shared" si="182"/>
        <v>#DIV/0!</v>
      </c>
      <c r="O962" s="41" t="e">
        <f t="shared" si="183"/>
        <v>#DIV/0!</v>
      </c>
      <c r="P962" s="4"/>
      <c r="Q962" s="4"/>
      <c r="R962" s="167"/>
      <c r="S962" s="4"/>
      <c r="T962" s="4"/>
      <c r="U962" s="4"/>
    </row>
    <row r="963" spans="1:191" ht="27" hidden="1">
      <c r="A963" s="68"/>
      <c r="B963" s="53"/>
      <c r="C963" s="56"/>
      <c r="D963" s="49"/>
      <c r="E963" s="16" t="s">
        <v>535</v>
      </c>
      <c r="F963" s="10" t="s">
        <v>413</v>
      </c>
      <c r="G963" s="10" t="s">
        <v>413</v>
      </c>
      <c r="H963" s="10"/>
      <c r="I963" s="7">
        <f t="shared" si="184"/>
        <v>50</v>
      </c>
      <c r="J963" s="7">
        <f t="shared" si="184"/>
        <v>50</v>
      </c>
      <c r="K963" s="7">
        <f t="shared" si="184"/>
        <v>80</v>
      </c>
      <c r="L963" s="7">
        <f t="shared" si="184"/>
        <v>80</v>
      </c>
      <c r="M963" s="41">
        <f t="shared" si="181"/>
        <v>62.5</v>
      </c>
      <c r="N963" s="41">
        <f t="shared" si="182"/>
        <v>62.5</v>
      </c>
      <c r="O963" s="41">
        <f t="shared" si="183"/>
        <v>100</v>
      </c>
      <c r="P963" s="4"/>
      <c r="Q963" s="4"/>
      <c r="R963" s="167"/>
      <c r="S963" s="4"/>
      <c r="T963" s="4"/>
      <c r="U963" s="4"/>
    </row>
    <row r="964" spans="1:191" hidden="1">
      <c r="A964" s="68"/>
      <c r="B964" s="53"/>
      <c r="C964" s="56"/>
      <c r="D964" s="49"/>
      <c r="E964" s="9" t="s">
        <v>542</v>
      </c>
      <c r="F964" s="10" t="s">
        <v>272</v>
      </c>
      <c r="G964" s="10" t="s">
        <v>272</v>
      </c>
      <c r="H964" s="10"/>
      <c r="I964" s="7">
        <f t="shared" si="184"/>
        <v>49460</v>
      </c>
      <c r="J964" s="7">
        <f t="shared" si="184"/>
        <v>121025.5</v>
      </c>
      <c r="K964" s="7">
        <f t="shared" si="184"/>
        <v>188646</v>
      </c>
      <c r="L964" s="7">
        <f t="shared" si="184"/>
        <v>271304.2</v>
      </c>
      <c r="M964" s="41">
        <f t="shared" si="181"/>
        <v>18.2</v>
      </c>
      <c r="N964" s="41">
        <f t="shared" si="182"/>
        <v>44.6</v>
      </c>
      <c r="O964" s="41">
        <f t="shared" si="183"/>
        <v>69.5</v>
      </c>
      <c r="P964" s="4"/>
      <c r="Q964" s="4"/>
      <c r="R964" s="167"/>
      <c r="S964" s="4"/>
      <c r="T964" s="4"/>
      <c r="U964" s="4"/>
    </row>
    <row r="965" spans="1:191" hidden="1">
      <c r="A965" s="68"/>
      <c r="B965" s="53"/>
      <c r="C965" s="56"/>
      <c r="D965" s="49"/>
      <c r="E965" s="9" t="s">
        <v>548</v>
      </c>
      <c r="F965" s="10">
        <v>4728</v>
      </c>
      <c r="G965" s="10">
        <v>4728</v>
      </c>
      <c r="H965" s="10"/>
      <c r="I965" s="7">
        <f t="shared" si="184"/>
        <v>10444.4</v>
      </c>
      <c r="J965" s="7">
        <f t="shared" si="184"/>
        <v>25609.4</v>
      </c>
      <c r="K965" s="7">
        <f t="shared" si="184"/>
        <v>57478.400000000001</v>
      </c>
      <c r="L965" s="7">
        <f t="shared" si="184"/>
        <v>87480</v>
      </c>
      <c r="M965" s="41">
        <f t="shared" si="181"/>
        <v>11.9</v>
      </c>
      <c r="N965" s="41">
        <f t="shared" si="182"/>
        <v>29.3</v>
      </c>
      <c r="O965" s="41">
        <f t="shared" si="183"/>
        <v>65.7</v>
      </c>
      <c r="P965" s="4"/>
      <c r="Q965" s="4"/>
      <c r="R965" s="167"/>
      <c r="S965" s="4"/>
      <c r="T965" s="4"/>
      <c r="U965" s="4">
        <f>SUM(L965-T965)</f>
        <v>87480</v>
      </c>
    </row>
    <row r="966" spans="1:191" hidden="1">
      <c r="A966" s="68"/>
      <c r="B966" s="53"/>
      <c r="C966" s="56"/>
      <c r="D966" s="49"/>
      <c r="E966" s="16" t="s">
        <v>549</v>
      </c>
      <c r="F966" s="10">
        <v>4729</v>
      </c>
      <c r="G966" s="10">
        <v>4729</v>
      </c>
      <c r="H966" s="10"/>
      <c r="I966" s="7">
        <f t="shared" si="184"/>
        <v>20057.599999999999</v>
      </c>
      <c r="J966" s="7">
        <f t="shared" si="184"/>
        <v>49004.4</v>
      </c>
      <c r="K966" s="7">
        <f t="shared" si="184"/>
        <v>77525.2</v>
      </c>
      <c r="L966" s="7">
        <f t="shared" si="184"/>
        <v>114382</v>
      </c>
      <c r="M966" s="41">
        <f t="shared" si="181"/>
        <v>17.5</v>
      </c>
      <c r="N966" s="41">
        <f t="shared" si="182"/>
        <v>42.8</v>
      </c>
      <c r="O966" s="41">
        <f t="shared" si="183"/>
        <v>67.8</v>
      </c>
      <c r="P966" s="4"/>
      <c r="Q966" s="4"/>
      <c r="R966" s="167"/>
      <c r="S966" s="4"/>
      <c r="T966" s="4"/>
      <c r="U966" s="4">
        <f>SUM(L966-T966)</f>
        <v>114382</v>
      </c>
    </row>
    <row r="967" spans="1:191" hidden="1">
      <c r="A967" s="68"/>
      <c r="B967" s="53"/>
      <c r="C967" s="56"/>
      <c r="D967" s="49"/>
      <c r="E967" s="9" t="s">
        <v>553</v>
      </c>
      <c r="F967" s="10">
        <v>4823</v>
      </c>
      <c r="G967" s="10">
        <v>4823</v>
      </c>
      <c r="H967" s="10"/>
      <c r="I967" s="7">
        <f t="shared" si="184"/>
        <v>2612.1</v>
      </c>
      <c r="J967" s="7">
        <f t="shared" si="184"/>
        <v>2840</v>
      </c>
      <c r="K967" s="7">
        <f t="shared" si="184"/>
        <v>3473.1</v>
      </c>
      <c r="L967" s="7">
        <f t="shared" si="184"/>
        <v>3802.5</v>
      </c>
      <c r="M967" s="41">
        <f t="shared" si="181"/>
        <v>68.7</v>
      </c>
      <c r="N967" s="41">
        <f t="shared" si="182"/>
        <v>74.7</v>
      </c>
      <c r="O967" s="41">
        <f t="shared" si="183"/>
        <v>91.3</v>
      </c>
      <c r="P967" s="4"/>
      <c r="Q967" s="4"/>
      <c r="R967" s="167"/>
      <c r="S967" s="4"/>
      <c r="T967" s="4"/>
      <c r="U967" s="4">
        <f>SUM(L967-T967)</f>
        <v>3802.5</v>
      </c>
    </row>
    <row r="968" spans="1:191" hidden="1">
      <c r="A968" s="68"/>
      <c r="B968" s="53"/>
      <c r="C968" s="56"/>
      <c r="D968" s="49"/>
      <c r="E968" s="9" t="s">
        <v>554</v>
      </c>
      <c r="F968" s="10">
        <v>4861</v>
      </c>
      <c r="G968" s="10">
        <v>4861</v>
      </c>
      <c r="H968" s="10"/>
      <c r="I968" s="7">
        <f t="shared" si="184"/>
        <v>2215985.2999999998</v>
      </c>
      <c r="J968" s="7">
        <f t="shared" si="184"/>
        <v>5290155.0999999996</v>
      </c>
      <c r="K968" s="7">
        <f t="shared" si="184"/>
        <v>8364437.9000000004</v>
      </c>
      <c r="L968" s="7">
        <f t="shared" si="184"/>
        <v>12301290.499999998</v>
      </c>
      <c r="M968" s="41">
        <f t="shared" si="181"/>
        <v>18</v>
      </c>
      <c r="N968" s="41">
        <f t="shared" si="182"/>
        <v>43</v>
      </c>
      <c r="O968" s="41">
        <f t="shared" si="183"/>
        <v>68</v>
      </c>
      <c r="P968" s="4"/>
      <c r="Q968" s="4"/>
      <c r="R968" s="167"/>
      <c r="S968" s="4"/>
      <c r="T968" s="4"/>
      <c r="U968" s="4">
        <f>SUM(L968-T968)</f>
        <v>12301290.499999998</v>
      </c>
    </row>
    <row r="969" spans="1:191" hidden="1">
      <c r="A969" s="68"/>
      <c r="B969" s="53"/>
      <c r="C969" s="56"/>
      <c r="D969" s="49"/>
      <c r="E969" s="9" t="s">
        <v>556</v>
      </c>
      <c r="F969" s="10" t="s">
        <v>419</v>
      </c>
      <c r="G969" s="10" t="s">
        <v>419</v>
      </c>
      <c r="H969" s="10"/>
      <c r="I969" s="7">
        <f t="shared" si="184"/>
        <v>0</v>
      </c>
      <c r="J969" s="7">
        <f t="shared" si="184"/>
        <v>4500</v>
      </c>
      <c r="K969" s="7">
        <f t="shared" si="184"/>
        <v>6222</v>
      </c>
      <c r="L969" s="7">
        <f>SUMIF($F$973:$F$1187,$F969,L$973:L$1187)</f>
        <v>9150</v>
      </c>
      <c r="M969" s="41"/>
      <c r="N969" s="41"/>
      <c r="O969" s="41"/>
      <c r="P969" s="4"/>
      <c r="Q969" s="4"/>
      <c r="R969" s="167"/>
      <c r="S969" s="4"/>
      <c r="T969" s="4"/>
      <c r="U969" s="4"/>
    </row>
    <row r="970" spans="1:191" hidden="1">
      <c r="A970" s="68"/>
      <c r="B970" s="53"/>
      <c r="C970" s="56"/>
      <c r="D970" s="49"/>
      <c r="E970" s="9" t="s">
        <v>559</v>
      </c>
      <c r="F970" s="10" t="s">
        <v>402</v>
      </c>
      <c r="G970" s="10" t="s">
        <v>402</v>
      </c>
      <c r="H970" s="10"/>
      <c r="I970" s="7">
        <f t="shared" ref="I970:K970" si="186">SUMIF($F$973:$F$1187,$F970,I$973:I$1187)</f>
        <v>0</v>
      </c>
      <c r="J970" s="7">
        <f t="shared" si="186"/>
        <v>0</v>
      </c>
      <c r="K970" s="7">
        <f t="shared" si="186"/>
        <v>0</v>
      </c>
      <c r="L970" s="7">
        <f>SUMIF($F$973:$F$1187,$F970,L$973:L$1187)</f>
        <v>0</v>
      </c>
      <c r="M970" s="41" t="e">
        <f t="shared" si="181"/>
        <v>#DIV/0!</v>
      </c>
      <c r="N970" s="41" t="e">
        <f t="shared" si="182"/>
        <v>#DIV/0!</v>
      </c>
      <c r="O970" s="41" t="e">
        <f t="shared" si="183"/>
        <v>#DIV/0!</v>
      </c>
      <c r="P970" s="4"/>
      <c r="Q970" s="4"/>
      <c r="R970" s="167"/>
      <c r="S970" s="4"/>
      <c r="T970" s="4"/>
      <c r="U970" s="4">
        <f t="shared" ref="U970:U975" si="187">SUM(L970-T970)</f>
        <v>0</v>
      </c>
    </row>
    <row r="971" spans="1:191" hidden="1">
      <c r="A971" s="68"/>
      <c r="B971" s="53"/>
      <c r="C971" s="56"/>
      <c r="D971" s="49"/>
      <c r="E971" s="9" t="s">
        <v>560</v>
      </c>
      <c r="F971" s="10">
        <v>5122</v>
      </c>
      <c r="G971" s="10">
        <v>5122</v>
      </c>
      <c r="H971" s="10"/>
      <c r="I971" s="7">
        <f t="shared" ref="I971:K972" si="188">SUMIF($F$973:$F$1187,$F971,I$973:I$1187)</f>
        <v>9470</v>
      </c>
      <c r="J971" s="7">
        <f t="shared" si="188"/>
        <v>34125</v>
      </c>
      <c r="K971" s="7">
        <f t="shared" si="188"/>
        <v>48885</v>
      </c>
      <c r="L971" s="7">
        <f>SUMIF($F$973:$F$1187,$F971,L$973:L$1187)</f>
        <v>68950</v>
      </c>
      <c r="M971" s="41">
        <f t="shared" si="181"/>
        <v>13.7</v>
      </c>
      <c r="N971" s="41">
        <f t="shared" si="182"/>
        <v>49.5</v>
      </c>
      <c r="O971" s="41">
        <f t="shared" si="183"/>
        <v>70.900000000000006</v>
      </c>
      <c r="P971" s="4"/>
      <c r="Q971" s="4"/>
      <c r="R971" s="167"/>
      <c r="S971" s="4"/>
      <c r="T971" s="4"/>
      <c r="U971" s="4">
        <f t="shared" si="187"/>
        <v>68950</v>
      </c>
    </row>
    <row r="972" spans="1:191" hidden="1">
      <c r="A972" s="68"/>
      <c r="B972" s="53"/>
      <c r="C972" s="56"/>
      <c r="D972" s="49"/>
      <c r="E972" s="9" t="s">
        <v>561</v>
      </c>
      <c r="F972" s="10">
        <v>5129</v>
      </c>
      <c r="G972" s="10">
        <v>5129</v>
      </c>
      <c r="H972" s="10"/>
      <c r="I972" s="7">
        <f t="shared" si="188"/>
        <v>26726.9</v>
      </c>
      <c r="J972" s="7">
        <f t="shared" si="188"/>
        <v>31480</v>
      </c>
      <c r="K972" s="7">
        <f t="shared" si="188"/>
        <v>33780</v>
      </c>
      <c r="L972" s="7">
        <f>SUMIF($F$973:$F$1187,$F972,L$973:L$1187)</f>
        <v>40000</v>
      </c>
      <c r="M972" s="41">
        <f t="shared" si="181"/>
        <v>66.8</v>
      </c>
      <c r="N972" s="41">
        <f t="shared" si="182"/>
        <v>78.7</v>
      </c>
      <c r="O972" s="41">
        <f t="shared" si="183"/>
        <v>84.5</v>
      </c>
      <c r="P972" s="4"/>
      <c r="Q972" s="4"/>
      <c r="R972" s="167"/>
      <c r="S972" s="4"/>
      <c r="T972" s="4"/>
      <c r="U972" s="4">
        <f t="shared" si="187"/>
        <v>40000</v>
      </c>
    </row>
    <row r="973" spans="1:191">
      <c r="A973" s="224"/>
      <c r="B973" s="193" t="s">
        <v>525</v>
      </c>
      <c r="C973" s="200"/>
      <c r="D973" s="188" t="s">
        <v>310</v>
      </c>
      <c r="E973" s="194" t="s">
        <v>6</v>
      </c>
      <c r="F973" s="89"/>
      <c r="G973" s="89"/>
      <c r="H973" s="10" t="s">
        <v>394</v>
      </c>
      <c r="I973" s="203">
        <f>SUM(I974,I1027)</f>
        <v>3217643.6999999997</v>
      </c>
      <c r="J973" s="203">
        <f>SUM(J974,J1027)</f>
        <v>7722248.6999999993</v>
      </c>
      <c r="K973" s="203">
        <f>SUM(K974,K1027)</f>
        <v>12270051.600000001</v>
      </c>
      <c r="L973" s="203">
        <f>SUM(L974,L1027)</f>
        <v>18149578.199999999</v>
      </c>
      <c r="M973" s="41">
        <f t="shared" si="181"/>
        <v>17.7</v>
      </c>
      <c r="N973" s="41">
        <f t="shared" si="182"/>
        <v>42.5</v>
      </c>
      <c r="O973" s="41">
        <f t="shared" si="183"/>
        <v>67.599999999999994</v>
      </c>
      <c r="P973" s="120"/>
      <c r="Q973" s="120"/>
      <c r="R973" s="167"/>
      <c r="S973" s="120"/>
      <c r="T973" s="120"/>
      <c r="U973" s="4">
        <f t="shared" si="187"/>
        <v>18149578.199999999</v>
      </c>
      <c r="W973" s="43" t="s">
        <v>394</v>
      </c>
      <c r="AA973" s="209"/>
      <c r="AB973" s="209"/>
      <c r="AC973" s="209"/>
      <c r="AD973" s="209"/>
      <c r="AE973" s="209"/>
      <c r="AF973" s="209"/>
      <c r="AG973" s="209"/>
      <c r="AH973" s="209"/>
      <c r="AI973" s="209"/>
      <c r="AJ973" s="209"/>
      <c r="AK973" s="209"/>
      <c r="AL973" s="209"/>
      <c r="AM973" s="209"/>
      <c r="AN973" s="209"/>
      <c r="AO973" s="209"/>
      <c r="AP973" s="209"/>
      <c r="AQ973" s="209"/>
      <c r="AR973" s="209"/>
      <c r="AS973" s="209"/>
      <c r="AT973" s="209"/>
      <c r="AU973" s="209"/>
      <c r="AV973" s="209"/>
      <c r="AW973" s="209"/>
      <c r="AX973" s="209"/>
      <c r="AY973" s="209"/>
      <c r="AZ973" s="209"/>
      <c r="BA973" s="209"/>
      <c r="BB973" s="209"/>
      <c r="BC973" s="209"/>
      <c r="BD973" s="209"/>
      <c r="BE973" s="209"/>
      <c r="BF973" s="209"/>
      <c r="BG973" s="209"/>
      <c r="BH973" s="209"/>
      <c r="BI973" s="209"/>
      <c r="BJ973" s="209"/>
      <c r="BK973" s="209"/>
      <c r="BL973" s="209"/>
      <c r="BM973" s="209"/>
      <c r="BN973" s="209"/>
      <c r="BO973" s="209"/>
      <c r="BP973" s="209"/>
      <c r="BQ973" s="209"/>
      <c r="BR973" s="209"/>
      <c r="BS973" s="209"/>
      <c r="BT973" s="209"/>
      <c r="BU973" s="209"/>
      <c r="BV973" s="209"/>
      <c r="BW973" s="209"/>
      <c r="BX973" s="209"/>
      <c r="BY973" s="209"/>
      <c r="BZ973" s="209"/>
      <c r="CA973" s="209"/>
      <c r="CB973" s="209"/>
      <c r="CC973" s="209"/>
      <c r="CD973" s="209"/>
      <c r="CE973" s="209"/>
      <c r="CF973" s="209"/>
      <c r="CG973" s="209"/>
      <c r="CH973" s="209"/>
      <c r="CI973" s="209"/>
      <c r="CJ973" s="209"/>
      <c r="CK973" s="209"/>
      <c r="CL973" s="209"/>
      <c r="CM973" s="209"/>
      <c r="CN973" s="209"/>
      <c r="CO973" s="209"/>
      <c r="CP973" s="209"/>
      <c r="CQ973" s="209"/>
      <c r="CR973" s="209"/>
      <c r="CS973" s="209"/>
      <c r="CT973" s="209"/>
      <c r="CU973" s="209"/>
      <c r="CV973" s="209"/>
      <c r="CW973" s="209"/>
      <c r="CX973" s="209"/>
      <c r="CY973" s="209"/>
      <c r="CZ973" s="209"/>
      <c r="DA973" s="209"/>
      <c r="DB973" s="209"/>
      <c r="DC973" s="209"/>
      <c r="DD973" s="209"/>
      <c r="DE973" s="209"/>
      <c r="DF973" s="209"/>
      <c r="DG973" s="209"/>
      <c r="DH973" s="209"/>
      <c r="DI973" s="209"/>
      <c r="DJ973" s="209"/>
      <c r="DK973" s="209"/>
      <c r="DL973" s="209"/>
      <c r="DM973" s="209"/>
      <c r="DN973" s="209"/>
      <c r="DO973" s="209"/>
      <c r="DP973" s="209"/>
      <c r="DQ973" s="209"/>
      <c r="DR973" s="209"/>
      <c r="DS973" s="209"/>
      <c r="DT973" s="209"/>
      <c r="DU973" s="209"/>
      <c r="DV973" s="209"/>
      <c r="DW973" s="209"/>
      <c r="DX973" s="209"/>
      <c r="DY973" s="209"/>
      <c r="DZ973" s="209"/>
      <c r="EA973" s="209"/>
      <c r="EB973" s="209"/>
      <c r="EC973" s="209"/>
      <c r="ED973" s="209"/>
      <c r="EE973" s="209"/>
      <c r="EF973" s="209"/>
      <c r="EG973" s="209"/>
      <c r="EH973" s="209"/>
      <c r="EI973" s="209"/>
      <c r="EJ973" s="209"/>
      <c r="EK973" s="209"/>
      <c r="EL973" s="209"/>
      <c r="EM973" s="209"/>
      <c r="EN973" s="209"/>
      <c r="EO973" s="209"/>
      <c r="EP973" s="209"/>
      <c r="EQ973" s="209"/>
      <c r="ER973" s="209"/>
      <c r="ES973" s="209"/>
      <c r="ET973" s="209"/>
      <c r="EU973" s="209"/>
      <c r="EV973" s="209"/>
      <c r="EW973" s="209"/>
      <c r="EX973" s="209"/>
      <c r="EY973" s="209"/>
      <c r="EZ973" s="209"/>
      <c r="FA973" s="209"/>
      <c r="FB973" s="209"/>
      <c r="FC973" s="209"/>
      <c r="FD973" s="209"/>
      <c r="FE973" s="209"/>
      <c r="FF973" s="209"/>
      <c r="FG973" s="209"/>
      <c r="FH973" s="209"/>
      <c r="FI973" s="209"/>
      <c r="FJ973" s="209"/>
      <c r="FK973" s="209"/>
      <c r="FL973" s="209"/>
      <c r="FM973" s="209"/>
      <c r="FN973" s="209"/>
      <c r="FO973" s="209"/>
      <c r="FP973" s="209"/>
      <c r="FQ973" s="209"/>
      <c r="FR973" s="209"/>
      <c r="FS973" s="209"/>
      <c r="FT973" s="209"/>
      <c r="FU973" s="209"/>
      <c r="FV973" s="209"/>
      <c r="FW973" s="209"/>
      <c r="FX973" s="209"/>
      <c r="FY973" s="209"/>
      <c r="FZ973" s="209"/>
      <c r="GA973" s="209"/>
      <c r="GB973" s="209"/>
      <c r="GC973" s="209"/>
      <c r="GD973" s="209"/>
      <c r="GE973" s="209"/>
      <c r="GF973" s="209"/>
      <c r="GG973" s="209"/>
      <c r="GH973" s="209"/>
      <c r="GI973" s="209"/>
    </row>
    <row r="974" spans="1:191">
      <c r="A974" s="225"/>
      <c r="B974" s="196"/>
      <c r="C974" s="197" t="s">
        <v>525</v>
      </c>
      <c r="D974" s="198" t="s">
        <v>311</v>
      </c>
      <c r="E974" s="199" t="s">
        <v>7</v>
      </c>
      <c r="F974" s="13"/>
      <c r="G974" s="13"/>
      <c r="H974" s="10" t="s">
        <v>394</v>
      </c>
      <c r="I974" s="204">
        <f>SUM(I975,I1024)</f>
        <v>1010301.7999999999</v>
      </c>
      <c r="J974" s="204">
        <f>SUM(J975,J1024)</f>
        <v>2449154.0999999996</v>
      </c>
      <c r="K974" s="204">
        <f>SUM(K975,K1024)</f>
        <v>3931204.4000000004</v>
      </c>
      <c r="L974" s="205">
        <f>SUM(L975,L1024)</f>
        <v>5886567.5999999996</v>
      </c>
      <c r="M974" s="41">
        <f t="shared" si="181"/>
        <v>17.2</v>
      </c>
      <c r="N974" s="41">
        <f t="shared" si="182"/>
        <v>41.6</v>
      </c>
      <c r="O974" s="41">
        <f t="shared" si="183"/>
        <v>66.8</v>
      </c>
      <c r="P974" s="14"/>
      <c r="Q974" s="14"/>
      <c r="R974" s="167"/>
      <c r="S974" s="14"/>
      <c r="T974" s="14"/>
      <c r="U974" s="4">
        <f t="shared" si="187"/>
        <v>5886567.5999999996</v>
      </c>
      <c r="AA974" s="209"/>
      <c r="AB974" s="209"/>
      <c r="AC974" s="209"/>
      <c r="AD974" s="209"/>
      <c r="AE974" s="209"/>
      <c r="AF974" s="209"/>
      <c r="AG974" s="209"/>
      <c r="AH974" s="209"/>
      <c r="AI974" s="209"/>
      <c r="AJ974" s="209"/>
      <c r="AK974" s="209"/>
      <c r="AL974" s="209"/>
      <c r="AM974" s="209"/>
      <c r="AN974" s="209"/>
      <c r="AO974" s="209"/>
      <c r="AP974" s="209"/>
      <c r="AQ974" s="209"/>
      <c r="AR974" s="209"/>
      <c r="AS974" s="209"/>
      <c r="AT974" s="209"/>
      <c r="AU974" s="209"/>
      <c r="AV974" s="209"/>
      <c r="AW974" s="209"/>
      <c r="AX974" s="209"/>
      <c r="AY974" s="209"/>
      <c r="AZ974" s="209"/>
      <c r="BA974" s="209"/>
      <c r="BB974" s="209"/>
      <c r="BC974" s="209"/>
      <c r="BD974" s="209"/>
      <c r="BE974" s="209"/>
      <c r="BF974" s="209"/>
      <c r="BG974" s="209"/>
      <c r="BH974" s="209"/>
      <c r="BI974" s="209"/>
      <c r="BJ974" s="209"/>
      <c r="BK974" s="209"/>
      <c r="BL974" s="209"/>
      <c r="BM974" s="209"/>
      <c r="BN974" s="209"/>
      <c r="BO974" s="209"/>
      <c r="BP974" s="209"/>
      <c r="BQ974" s="209"/>
      <c r="BR974" s="209"/>
      <c r="BS974" s="209"/>
      <c r="BT974" s="209"/>
      <c r="BU974" s="209"/>
      <c r="BV974" s="209"/>
      <c r="BW974" s="209"/>
      <c r="BX974" s="209"/>
      <c r="BY974" s="209"/>
      <c r="BZ974" s="209"/>
      <c r="CA974" s="209"/>
      <c r="CB974" s="209"/>
      <c r="CC974" s="209"/>
      <c r="CD974" s="209"/>
      <c r="CE974" s="209"/>
      <c r="CF974" s="209"/>
      <c r="CG974" s="209"/>
      <c r="CH974" s="209"/>
      <c r="CI974" s="209"/>
      <c r="CJ974" s="209"/>
      <c r="CK974" s="209"/>
      <c r="CL974" s="209"/>
      <c r="CM974" s="209"/>
      <c r="CN974" s="209"/>
      <c r="CO974" s="209"/>
      <c r="CP974" s="209"/>
      <c r="CQ974" s="209"/>
      <c r="CR974" s="209"/>
      <c r="CS974" s="209"/>
      <c r="CT974" s="209"/>
      <c r="CU974" s="209"/>
      <c r="CV974" s="209"/>
      <c r="CW974" s="209"/>
      <c r="CX974" s="209"/>
      <c r="CY974" s="209"/>
      <c r="CZ974" s="209"/>
      <c r="DA974" s="209"/>
      <c r="DB974" s="209"/>
      <c r="DC974" s="209"/>
      <c r="DD974" s="209"/>
      <c r="DE974" s="209"/>
      <c r="DF974" s="209"/>
      <c r="DG974" s="209"/>
      <c r="DH974" s="209"/>
      <c r="DI974" s="209"/>
      <c r="DJ974" s="209"/>
      <c r="DK974" s="209"/>
      <c r="DL974" s="209"/>
      <c r="DM974" s="209"/>
      <c r="DN974" s="209"/>
      <c r="DO974" s="209"/>
      <c r="DP974" s="209"/>
      <c r="DQ974" s="209"/>
      <c r="DR974" s="209"/>
      <c r="DS974" s="209"/>
      <c r="DT974" s="209"/>
      <c r="DU974" s="209"/>
      <c r="DV974" s="209"/>
      <c r="DW974" s="209"/>
      <c r="DX974" s="209"/>
      <c r="DY974" s="209"/>
      <c r="DZ974" s="209"/>
      <c r="EA974" s="209"/>
      <c r="EB974" s="209"/>
      <c r="EC974" s="209"/>
      <c r="ED974" s="209"/>
      <c r="EE974" s="209"/>
      <c r="EF974" s="209"/>
      <c r="EG974" s="209"/>
      <c r="EH974" s="209"/>
      <c r="EI974" s="209"/>
      <c r="EJ974" s="209"/>
      <c r="EK974" s="209"/>
      <c r="EL974" s="209"/>
      <c r="EM974" s="209"/>
      <c r="EN974" s="209"/>
      <c r="EO974" s="209"/>
      <c r="EP974" s="209"/>
      <c r="EQ974" s="209"/>
      <c r="ER974" s="209"/>
      <c r="ES974" s="209"/>
      <c r="ET974" s="209"/>
      <c r="EU974" s="209"/>
      <c r="EV974" s="209"/>
      <c r="EW974" s="209"/>
      <c r="EX974" s="209"/>
      <c r="EY974" s="209"/>
      <c r="EZ974" s="209"/>
      <c r="FA974" s="209"/>
      <c r="FB974" s="209"/>
      <c r="FC974" s="209"/>
      <c r="FD974" s="209"/>
      <c r="FE974" s="209"/>
      <c r="FF974" s="209"/>
      <c r="FG974" s="209"/>
      <c r="FH974" s="209"/>
      <c r="FI974" s="209"/>
      <c r="FJ974" s="209"/>
      <c r="FK974" s="209"/>
      <c r="FL974" s="209"/>
      <c r="FM974" s="209"/>
      <c r="FN974" s="209"/>
      <c r="FO974" s="209"/>
      <c r="FP974" s="209"/>
      <c r="FQ974" s="209"/>
      <c r="FR974" s="209"/>
      <c r="FS974" s="209"/>
      <c r="FT974" s="209"/>
      <c r="FU974" s="209"/>
      <c r="FV974" s="209"/>
      <c r="FW974" s="209"/>
      <c r="FX974" s="209"/>
      <c r="FY974" s="209"/>
      <c r="FZ974" s="209"/>
      <c r="GA974" s="209"/>
      <c r="GB974" s="209"/>
      <c r="GC974" s="209"/>
      <c r="GD974" s="209"/>
      <c r="GE974" s="209"/>
      <c r="GF974" s="209"/>
      <c r="GG974" s="209"/>
      <c r="GH974" s="209"/>
      <c r="GI974" s="209"/>
    </row>
    <row r="975" spans="1:191">
      <c r="A975" s="225"/>
      <c r="B975" s="196"/>
      <c r="C975" s="200"/>
      <c r="D975" s="201" t="s">
        <v>280</v>
      </c>
      <c r="E975" s="199" t="s">
        <v>127</v>
      </c>
      <c r="F975" s="2"/>
      <c r="G975" s="2"/>
      <c r="H975" s="10" t="s">
        <v>394</v>
      </c>
      <c r="I975" s="204">
        <f>SUM(I976,I993)</f>
        <v>963601.79999999993</v>
      </c>
      <c r="J975" s="204">
        <f>SUM(J976,J993)</f>
        <v>2355754.0999999996</v>
      </c>
      <c r="K975" s="204">
        <f>SUM(K976,K993)</f>
        <v>3782854.4000000004</v>
      </c>
      <c r="L975" s="205">
        <f>SUM(L976,L993)</f>
        <v>5718157.5999999996</v>
      </c>
      <c r="M975" s="59">
        <f t="shared" si="181"/>
        <v>16.899999999999999</v>
      </c>
      <c r="N975" s="59">
        <f t="shared" si="182"/>
        <v>41.2</v>
      </c>
      <c r="O975" s="59">
        <f t="shared" si="183"/>
        <v>66.2</v>
      </c>
      <c r="P975" s="14"/>
      <c r="Q975" s="14"/>
      <c r="R975" s="167"/>
      <c r="S975" s="14"/>
      <c r="T975" s="14"/>
      <c r="U975" s="4">
        <f t="shared" si="187"/>
        <v>5718157.5999999996</v>
      </c>
      <c r="AA975" s="209"/>
      <c r="AB975" s="209"/>
      <c r="AC975" s="209"/>
      <c r="AD975" s="209"/>
      <c r="AE975" s="209"/>
      <c r="AF975" s="209"/>
      <c r="AG975" s="209"/>
      <c r="AH975" s="209"/>
      <c r="AI975" s="209"/>
      <c r="AJ975" s="209"/>
      <c r="AK975" s="209"/>
      <c r="AL975" s="209"/>
      <c r="AM975" s="209"/>
      <c r="AN975" s="209"/>
      <c r="AO975" s="209"/>
      <c r="AP975" s="209"/>
      <c r="AQ975" s="209"/>
      <c r="AR975" s="209"/>
      <c r="AS975" s="209"/>
      <c r="AT975" s="209"/>
      <c r="AU975" s="209"/>
      <c r="AV975" s="209"/>
      <c r="AW975" s="209"/>
      <c r="AX975" s="209"/>
      <c r="AY975" s="209"/>
      <c r="AZ975" s="209"/>
      <c r="BA975" s="209"/>
      <c r="BB975" s="209"/>
      <c r="BC975" s="209"/>
      <c r="BD975" s="209"/>
      <c r="BE975" s="209"/>
      <c r="BF975" s="209"/>
      <c r="BG975" s="209"/>
      <c r="BH975" s="209"/>
      <c r="BI975" s="209"/>
      <c r="BJ975" s="209"/>
      <c r="BK975" s="209"/>
      <c r="BL975" s="209"/>
      <c r="BM975" s="209"/>
      <c r="BN975" s="209"/>
      <c r="BO975" s="209"/>
      <c r="BP975" s="209"/>
      <c r="BQ975" s="209"/>
      <c r="BR975" s="209"/>
      <c r="BS975" s="209"/>
      <c r="BT975" s="209"/>
      <c r="BU975" s="209"/>
      <c r="BV975" s="209"/>
      <c r="BW975" s="209"/>
      <c r="BX975" s="209"/>
      <c r="BY975" s="209"/>
      <c r="BZ975" s="209"/>
      <c r="CA975" s="209"/>
      <c r="CB975" s="209"/>
      <c r="CC975" s="209"/>
      <c r="CD975" s="209"/>
      <c r="CE975" s="209"/>
      <c r="CF975" s="209"/>
      <c r="CG975" s="209"/>
      <c r="CH975" s="209"/>
      <c r="CI975" s="209"/>
      <c r="CJ975" s="209"/>
      <c r="CK975" s="209"/>
      <c r="CL975" s="209"/>
      <c r="CM975" s="209"/>
      <c r="CN975" s="209"/>
      <c r="CO975" s="209"/>
      <c r="CP975" s="209"/>
      <c r="CQ975" s="209"/>
      <c r="CR975" s="209"/>
      <c r="CS975" s="209"/>
      <c r="CT975" s="209"/>
      <c r="CU975" s="209"/>
      <c r="CV975" s="209"/>
      <c r="CW975" s="209"/>
      <c r="CX975" s="209"/>
      <c r="CY975" s="209"/>
      <c r="CZ975" s="209"/>
      <c r="DA975" s="209"/>
      <c r="DB975" s="209"/>
      <c r="DC975" s="209"/>
      <c r="DD975" s="209"/>
      <c r="DE975" s="209"/>
      <c r="DF975" s="209"/>
      <c r="DG975" s="209"/>
      <c r="DH975" s="209"/>
      <c r="DI975" s="209"/>
      <c r="DJ975" s="209"/>
      <c r="DK975" s="209"/>
      <c r="DL975" s="209"/>
      <c r="DM975" s="209"/>
      <c r="DN975" s="209"/>
      <c r="DO975" s="209"/>
      <c r="DP975" s="209"/>
      <c r="DQ975" s="209"/>
      <c r="DR975" s="209"/>
      <c r="DS975" s="209"/>
      <c r="DT975" s="209"/>
      <c r="DU975" s="209"/>
      <c r="DV975" s="209"/>
      <c r="DW975" s="209"/>
      <c r="DX975" s="209"/>
      <c r="DY975" s="209"/>
      <c r="DZ975" s="209"/>
      <c r="EA975" s="209"/>
      <c r="EB975" s="209"/>
      <c r="EC975" s="209"/>
      <c r="ED975" s="209"/>
      <c r="EE975" s="209"/>
      <c r="EF975" s="209"/>
      <c r="EG975" s="209"/>
      <c r="EH975" s="209"/>
      <c r="EI975" s="209"/>
      <c r="EJ975" s="209"/>
      <c r="EK975" s="209"/>
      <c r="EL975" s="209"/>
      <c r="EM975" s="209"/>
      <c r="EN975" s="209"/>
      <c r="EO975" s="209"/>
      <c r="EP975" s="209"/>
      <c r="EQ975" s="209"/>
      <c r="ER975" s="209"/>
      <c r="ES975" s="209"/>
      <c r="ET975" s="209"/>
      <c r="EU975" s="209"/>
      <c r="EV975" s="209"/>
      <c r="EW975" s="209"/>
      <c r="EX975" s="209"/>
      <c r="EY975" s="209"/>
      <c r="EZ975" s="209"/>
      <c r="FA975" s="209"/>
      <c r="FB975" s="209"/>
      <c r="FC975" s="209"/>
      <c r="FD975" s="209"/>
      <c r="FE975" s="209"/>
      <c r="FF975" s="209"/>
      <c r="FG975" s="209"/>
      <c r="FH975" s="209"/>
      <c r="FI975" s="209"/>
      <c r="FJ975" s="209"/>
      <c r="FK975" s="209"/>
      <c r="FL975" s="209"/>
      <c r="FM975" s="209"/>
      <c r="FN975" s="209"/>
      <c r="FO975" s="209"/>
      <c r="FP975" s="209"/>
      <c r="FQ975" s="209"/>
      <c r="FR975" s="209"/>
      <c r="FS975" s="209"/>
      <c r="FT975" s="209"/>
      <c r="FU975" s="209"/>
      <c r="FV975" s="209"/>
      <c r="FW975" s="209"/>
      <c r="FX975" s="209"/>
      <c r="FY975" s="209"/>
      <c r="FZ975" s="209"/>
      <c r="GA975" s="209"/>
      <c r="GB975" s="209"/>
      <c r="GC975" s="209"/>
      <c r="GD975" s="209"/>
      <c r="GE975" s="209"/>
      <c r="GF975" s="209"/>
      <c r="GG975" s="209"/>
      <c r="GH975" s="209"/>
      <c r="GI975" s="209"/>
    </row>
    <row r="976" spans="1:191">
      <c r="A976" s="225"/>
      <c r="B976" s="196"/>
      <c r="C976" s="200"/>
      <c r="D976" s="201"/>
      <c r="E976" s="80" t="s">
        <v>608</v>
      </c>
      <c r="F976" s="18" t="s">
        <v>398</v>
      </c>
      <c r="G976" s="2"/>
      <c r="H976" s="10" t="s">
        <v>394</v>
      </c>
      <c r="I976" s="207">
        <f t="shared" ref="I976:K976" si="189">SUM(I977:I992)</f>
        <v>9820.9</v>
      </c>
      <c r="J976" s="207">
        <f t="shared" si="189"/>
        <v>24830.799999999999</v>
      </c>
      <c r="K976" s="207">
        <f t="shared" si="189"/>
        <v>40525.1</v>
      </c>
      <c r="L976" s="207">
        <f>SUM(L977:L992)</f>
        <v>61485.5</v>
      </c>
      <c r="M976" s="59">
        <f t="shared" ref="M976:M992" si="190">ROUND(I976/L976*100,1)</f>
        <v>16</v>
      </c>
      <c r="N976" s="59">
        <f t="shared" ref="N976:N992" si="191">ROUND(J976/L976*100,1)</f>
        <v>40.4</v>
      </c>
      <c r="O976" s="59">
        <f t="shared" ref="O976:O992" si="192">ROUND(K976/L976*100,1)</f>
        <v>65.900000000000006</v>
      </c>
      <c r="P976" s="14"/>
      <c r="Q976" s="14"/>
      <c r="R976" s="167"/>
      <c r="S976" s="14"/>
      <c r="T976" s="14"/>
      <c r="U976" s="4"/>
      <c r="AA976" s="209"/>
      <c r="AB976" s="209"/>
      <c r="AC976" s="209"/>
      <c r="AD976" s="209"/>
      <c r="AE976" s="209"/>
      <c r="AF976" s="209"/>
      <c r="AG976" s="209"/>
      <c r="AH976" s="209"/>
      <c r="AI976" s="209"/>
      <c r="AJ976" s="209"/>
      <c r="AK976" s="209"/>
      <c r="AL976" s="209"/>
      <c r="AM976" s="209"/>
      <c r="AN976" s="209"/>
      <c r="AO976" s="209"/>
      <c r="AP976" s="209"/>
      <c r="AQ976" s="209"/>
      <c r="AR976" s="209"/>
      <c r="AS976" s="209"/>
      <c r="AT976" s="209"/>
      <c r="AU976" s="209"/>
      <c r="AV976" s="209"/>
      <c r="AW976" s="209"/>
      <c r="AX976" s="209"/>
      <c r="AY976" s="209"/>
      <c r="AZ976" s="209"/>
      <c r="BA976" s="209"/>
      <c r="BB976" s="209"/>
      <c r="BC976" s="209"/>
      <c r="BD976" s="209"/>
      <c r="BE976" s="209"/>
      <c r="BF976" s="209"/>
      <c r="BG976" s="209"/>
      <c r="BH976" s="209"/>
      <c r="BI976" s="209"/>
      <c r="BJ976" s="209"/>
      <c r="BK976" s="209"/>
      <c r="BL976" s="209"/>
      <c r="BM976" s="209"/>
      <c r="BN976" s="209"/>
      <c r="BO976" s="209"/>
      <c r="BP976" s="209"/>
      <c r="BQ976" s="209"/>
      <c r="BR976" s="209"/>
      <c r="BS976" s="209"/>
      <c r="BT976" s="209"/>
      <c r="BU976" s="209"/>
      <c r="BV976" s="209"/>
      <c r="BW976" s="209"/>
      <c r="BX976" s="209"/>
      <c r="BY976" s="209"/>
      <c r="BZ976" s="209"/>
      <c r="CA976" s="209"/>
      <c r="CB976" s="209"/>
      <c r="CC976" s="209"/>
      <c r="CD976" s="209"/>
      <c r="CE976" s="209"/>
      <c r="CF976" s="209"/>
      <c r="CG976" s="209"/>
      <c r="CH976" s="209"/>
      <c r="CI976" s="209"/>
      <c r="CJ976" s="209"/>
      <c r="CK976" s="209"/>
      <c r="CL976" s="209"/>
      <c r="CM976" s="209"/>
      <c r="CN976" s="209"/>
      <c r="CO976" s="209"/>
      <c r="CP976" s="209"/>
      <c r="CQ976" s="209"/>
      <c r="CR976" s="209"/>
      <c r="CS976" s="209"/>
      <c r="CT976" s="209"/>
      <c r="CU976" s="209"/>
      <c r="CV976" s="209"/>
      <c r="CW976" s="209"/>
      <c r="CX976" s="209"/>
      <c r="CY976" s="209"/>
      <c r="CZ976" s="209"/>
      <c r="DA976" s="209"/>
      <c r="DB976" s="209"/>
      <c r="DC976" s="209"/>
      <c r="DD976" s="209"/>
      <c r="DE976" s="209"/>
      <c r="DF976" s="209"/>
      <c r="DG976" s="209"/>
      <c r="DH976" s="209"/>
      <c r="DI976" s="209"/>
      <c r="DJ976" s="209"/>
      <c r="DK976" s="209"/>
      <c r="DL976" s="209"/>
      <c r="DM976" s="209"/>
      <c r="DN976" s="209"/>
      <c r="DO976" s="209"/>
      <c r="DP976" s="209"/>
      <c r="DQ976" s="209"/>
      <c r="DR976" s="209"/>
      <c r="DS976" s="209"/>
      <c r="DT976" s="209"/>
      <c r="DU976" s="209"/>
      <c r="DV976" s="209"/>
      <c r="DW976" s="209"/>
      <c r="DX976" s="209"/>
      <c r="DY976" s="209"/>
      <c r="DZ976" s="209"/>
      <c r="EA976" s="209"/>
      <c r="EB976" s="209"/>
      <c r="EC976" s="209"/>
      <c r="ED976" s="209"/>
      <c r="EE976" s="209"/>
      <c r="EF976" s="209"/>
      <c r="EG976" s="209"/>
      <c r="EH976" s="209"/>
      <c r="EI976" s="209"/>
      <c r="EJ976" s="209"/>
      <c r="EK976" s="209"/>
      <c r="EL976" s="209"/>
      <c r="EM976" s="209"/>
      <c r="EN976" s="209"/>
      <c r="EO976" s="209"/>
      <c r="EP976" s="209"/>
      <c r="EQ976" s="209"/>
      <c r="ER976" s="209"/>
      <c r="ES976" s="209"/>
      <c r="ET976" s="209"/>
      <c r="EU976" s="209"/>
      <c r="EV976" s="209"/>
      <c r="EW976" s="209"/>
      <c r="EX976" s="209"/>
      <c r="EY976" s="209"/>
      <c r="EZ976" s="209"/>
      <c r="FA976" s="209"/>
      <c r="FB976" s="209"/>
      <c r="FC976" s="209"/>
      <c r="FD976" s="209"/>
      <c r="FE976" s="209"/>
      <c r="FF976" s="209"/>
      <c r="FG976" s="209"/>
      <c r="FH976" s="209"/>
      <c r="FI976" s="209"/>
      <c r="FJ976" s="209"/>
      <c r="FK976" s="209"/>
      <c r="FL976" s="209"/>
      <c r="FM976" s="209"/>
      <c r="FN976" s="209"/>
      <c r="FO976" s="209"/>
      <c r="FP976" s="209"/>
      <c r="FQ976" s="209"/>
      <c r="FR976" s="209"/>
      <c r="FS976" s="209"/>
      <c r="FT976" s="209"/>
      <c r="FU976" s="209"/>
      <c r="FV976" s="209"/>
      <c r="FW976" s="209"/>
      <c r="FX976" s="209"/>
      <c r="FY976" s="209"/>
      <c r="FZ976" s="209"/>
      <c r="GA976" s="209"/>
      <c r="GB976" s="209"/>
      <c r="GC976" s="209"/>
      <c r="GD976" s="209"/>
      <c r="GE976" s="209"/>
      <c r="GF976" s="209"/>
      <c r="GG976" s="209"/>
      <c r="GH976" s="209"/>
      <c r="GI976" s="209"/>
    </row>
    <row r="977" spans="1:21" s="43" customFormat="1" hidden="1">
      <c r="A977" s="64"/>
      <c r="B977" s="53"/>
      <c r="C977" s="56"/>
      <c r="D977" s="57"/>
      <c r="E977" s="16" t="s">
        <v>431</v>
      </c>
      <c r="F977" s="10">
        <v>4111</v>
      </c>
      <c r="G977" s="2"/>
      <c r="H977" s="10"/>
      <c r="I977" s="12">
        <v>7833.4</v>
      </c>
      <c r="J977" s="12">
        <v>19910.7</v>
      </c>
      <c r="K977" s="12">
        <v>31768.9</v>
      </c>
      <c r="L977" s="34">
        <v>47000.3</v>
      </c>
      <c r="M977" s="59">
        <f t="shared" si="190"/>
        <v>16.7</v>
      </c>
      <c r="N977" s="59">
        <f t="shared" si="191"/>
        <v>42.4</v>
      </c>
      <c r="O977" s="59">
        <f t="shared" si="192"/>
        <v>67.599999999999994</v>
      </c>
      <c r="P977" s="14"/>
      <c r="Q977" s="14"/>
      <c r="R977" s="167"/>
      <c r="S977" s="14"/>
      <c r="T977" s="14"/>
      <c r="U977" s="4"/>
    </row>
    <row r="978" spans="1:21" s="43" customFormat="1" ht="27" hidden="1">
      <c r="A978" s="64"/>
      <c r="B978" s="53"/>
      <c r="C978" s="56"/>
      <c r="D978" s="57"/>
      <c r="E978" s="16" t="s">
        <v>432</v>
      </c>
      <c r="F978" s="10">
        <v>4112</v>
      </c>
      <c r="G978" s="2"/>
      <c r="H978" s="10"/>
      <c r="I978" s="12">
        <v>200</v>
      </c>
      <c r="J978" s="12">
        <v>1500</v>
      </c>
      <c r="K978" s="12">
        <v>3000</v>
      </c>
      <c r="L978" s="34">
        <v>5483.6</v>
      </c>
      <c r="M978" s="59">
        <f t="shared" si="190"/>
        <v>3.6</v>
      </c>
      <c r="N978" s="59">
        <f t="shared" si="191"/>
        <v>27.4</v>
      </c>
      <c r="O978" s="59">
        <f t="shared" si="192"/>
        <v>54.7</v>
      </c>
      <c r="P978" s="14"/>
      <c r="Q978" s="14"/>
      <c r="R978" s="167"/>
      <c r="S978" s="14"/>
      <c r="T978" s="14"/>
      <c r="U978" s="4"/>
    </row>
    <row r="979" spans="1:21" s="43" customFormat="1" ht="27" hidden="1">
      <c r="A979" s="64"/>
      <c r="B979" s="53"/>
      <c r="C979" s="56"/>
      <c r="D979" s="57"/>
      <c r="E979" s="16" t="s">
        <v>433</v>
      </c>
      <c r="F979" s="10" t="s">
        <v>406</v>
      </c>
      <c r="G979" s="2"/>
      <c r="H979" s="10"/>
      <c r="I979" s="12">
        <v>551.1</v>
      </c>
      <c r="J979" s="12">
        <v>551.1</v>
      </c>
      <c r="K979" s="12">
        <v>1102.2</v>
      </c>
      <c r="L979" s="153">
        <v>1102.2</v>
      </c>
      <c r="M979" s="59">
        <f t="shared" si="190"/>
        <v>50</v>
      </c>
      <c r="N979" s="59">
        <f t="shared" si="191"/>
        <v>50</v>
      </c>
      <c r="O979" s="59">
        <f t="shared" si="192"/>
        <v>100</v>
      </c>
      <c r="P979" s="14"/>
      <c r="Q979" s="14"/>
      <c r="R979" s="167"/>
      <c r="S979" s="14"/>
      <c r="T979" s="14"/>
      <c r="U979" s="4"/>
    </row>
    <row r="980" spans="1:21" s="43" customFormat="1" hidden="1">
      <c r="A980" s="64"/>
      <c r="B980" s="53"/>
      <c r="C980" s="56"/>
      <c r="D980" s="57"/>
      <c r="E980" s="9" t="s">
        <v>439</v>
      </c>
      <c r="F980" s="10">
        <v>4214</v>
      </c>
      <c r="G980" s="2"/>
      <c r="H980" s="10"/>
      <c r="I980" s="12">
        <v>44.8</v>
      </c>
      <c r="J980" s="12">
        <v>51</v>
      </c>
      <c r="K980" s="12">
        <v>58</v>
      </c>
      <c r="L980" s="34">
        <v>448.40000000000003</v>
      </c>
      <c r="M980" s="59">
        <f t="shared" si="190"/>
        <v>10</v>
      </c>
      <c r="N980" s="59">
        <f t="shared" si="191"/>
        <v>11.4</v>
      </c>
      <c r="O980" s="59">
        <f t="shared" si="192"/>
        <v>12.9</v>
      </c>
      <c r="P980" s="14"/>
      <c r="Q980" s="14"/>
      <c r="R980" s="167"/>
      <c r="S980" s="14"/>
      <c r="T980" s="14"/>
      <c r="U980" s="4"/>
    </row>
    <row r="981" spans="1:21" s="43" customFormat="1" hidden="1">
      <c r="A981" s="64"/>
      <c r="B981" s="53"/>
      <c r="C981" s="56"/>
      <c r="D981" s="57"/>
      <c r="E981" s="9" t="s">
        <v>440</v>
      </c>
      <c r="F981" s="10" t="s">
        <v>415</v>
      </c>
      <c r="G981" s="2"/>
      <c r="H981" s="10"/>
      <c r="I981" s="12">
        <v>15</v>
      </c>
      <c r="J981" s="12">
        <v>60</v>
      </c>
      <c r="K981" s="12">
        <v>70</v>
      </c>
      <c r="L981" s="34">
        <v>160</v>
      </c>
      <c r="M981" s="59">
        <f t="shared" si="190"/>
        <v>9.4</v>
      </c>
      <c r="N981" s="59">
        <f t="shared" si="191"/>
        <v>37.5</v>
      </c>
      <c r="O981" s="59">
        <f t="shared" si="192"/>
        <v>43.8</v>
      </c>
      <c r="P981" s="14"/>
      <c r="Q981" s="14"/>
      <c r="R981" s="167"/>
      <c r="S981" s="14"/>
      <c r="T981" s="14"/>
      <c r="U981" s="4"/>
    </row>
    <row r="982" spans="1:21" s="43" customFormat="1" hidden="1">
      <c r="A982" s="64"/>
      <c r="B982" s="53"/>
      <c r="C982" s="56"/>
      <c r="D982" s="57"/>
      <c r="E982" s="9" t="s">
        <v>443</v>
      </c>
      <c r="F982" s="10">
        <v>4221</v>
      </c>
      <c r="G982" s="2"/>
      <c r="H982" s="10"/>
      <c r="I982" s="12">
        <v>166.6</v>
      </c>
      <c r="J982" s="12">
        <v>992</v>
      </c>
      <c r="K982" s="12">
        <v>1200</v>
      </c>
      <c r="L982" s="34">
        <v>2480</v>
      </c>
      <c r="M982" s="59">
        <f t="shared" si="190"/>
        <v>6.7</v>
      </c>
      <c r="N982" s="59">
        <f t="shared" si="191"/>
        <v>40</v>
      </c>
      <c r="O982" s="59">
        <f t="shared" si="192"/>
        <v>48.4</v>
      </c>
      <c r="P982" s="14"/>
      <c r="Q982" s="14"/>
      <c r="R982" s="167"/>
      <c r="S982" s="14"/>
      <c r="T982" s="14"/>
      <c r="U982" s="4"/>
    </row>
    <row r="983" spans="1:21" s="43" customFormat="1" hidden="1">
      <c r="A983" s="64"/>
      <c r="B983" s="53"/>
      <c r="C983" s="56"/>
      <c r="D983" s="57"/>
      <c r="E983" s="16" t="s">
        <v>457</v>
      </c>
      <c r="F983" s="10" t="s">
        <v>404</v>
      </c>
      <c r="G983" s="2"/>
      <c r="H983" s="10"/>
      <c r="I983" s="12">
        <v>10</v>
      </c>
      <c r="J983" s="12">
        <v>21</v>
      </c>
      <c r="K983" s="12">
        <v>50</v>
      </c>
      <c r="L983" s="34">
        <v>105</v>
      </c>
      <c r="M983" s="59">
        <f t="shared" si="190"/>
        <v>9.5</v>
      </c>
      <c r="N983" s="59">
        <f t="shared" si="191"/>
        <v>20</v>
      </c>
      <c r="O983" s="59">
        <f t="shared" si="192"/>
        <v>47.6</v>
      </c>
      <c r="P983" s="14"/>
      <c r="Q983" s="14"/>
      <c r="R983" s="167"/>
      <c r="S983" s="14"/>
      <c r="T983" s="14"/>
      <c r="U983" s="4"/>
    </row>
    <row r="984" spans="1:21" s="43" customFormat="1" hidden="1">
      <c r="A984" s="64"/>
      <c r="B984" s="53"/>
      <c r="C984" s="56"/>
      <c r="D984" s="57"/>
      <c r="E984" s="16" t="s">
        <v>459</v>
      </c>
      <c r="F984" s="10" t="s">
        <v>266</v>
      </c>
      <c r="G984" s="2"/>
      <c r="H984" s="10"/>
      <c r="I984" s="12">
        <v>5</v>
      </c>
      <c r="J984" s="12">
        <v>15</v>
      </c>
      <c r="K984" s="12">
        <v>30</v>
      </c>
      <c r="L984" s="34">
        <v>50</v>
      </c>
      <c r="M984" s="59">
        <f t="shared" si="190"/>
        <v>10</v>
      </c>
      <c r="N984" s="59">
        <f t="shared" si="191"/>
        <v>30</v>
      </c>
      <c r="O984" s="59">
        <f t="shared" si="192"/>
        <v>60</v>
      </c>
      <c r="P984" s="14"/>
      <c r="Q984" s="14"/>
      <c r="R984" s="167"/>
      <c r="S984" s="14"/>
      <c r="T984" s="14"/>
      <c r="U984" s="4"/>
    </row>
    <row r="985" spans="1:21" s="43" customFormat="1" hidden="1">
      <c r="A985" s="64"/>
      <c r="B985" s="53"/>
      <c r="C985" s="56"/>
      <c r="D985" s="57"/>
      <c r="E985" s="16" t="s">
        <v>512</v>
      </c>
      <c r="F985" s="10">
        <v>4237</v>
      </c>
      <c r="G985" s="2"/>
      <c r="H985" s="10"/>
      <c r="I985" s="12">
        <v>50</v>
      </c>
      <c r="J985" s="12">
        <v>200</v>
      </c>
      <c r="K985" s="12">
        <v>600</v>
      </c>
      <c r="L985" s="34">
        <v>700</v>
      </c>
      <c r="M985" s="59">
        <f t="shared" si="190"/>
        <v>7.1</v>
      </c>
      <c r="N985" s="59">
        <f t="shared" si="191"/>
        <v>28.6</v>
      </c>
      <c r="O985" s="59">
        <f t="shared" si="192"/>
        <v>85.7</v>
      </c>
      <c r="P985" s="14"/>
      <c r="Q985" s="14"/>
      <c r="R985" s="167"/>
      <c r="S985" s="14"/>
      <c r="T985" s="14"/>
      <c r="U985" s="4"/>
    </row>
    <row r="986" spans="1:21" s="43" customFormat="1" hidden="1">
      <c r="A986" s="64"/>
      <c r="B986" s="53"/>
      <c r="C986" s="56"/>
      <c r="D986" s="57"/>
      <c r="E986" s="16" t="s">
        <v>514</v>
      </c>
      <c r="F986" s="10" t="s">
        <v>410</v>
      </c>
      <c r="G986" s="2"/>
      <c r="H986" s="10"/>
      <c r="I986" s="12"/>
      <c r="J986" s="12"/>
      <c r="K986" s="12">
        <v>6</v>
      </c>
      <c r="L986" s="34">
        <v>6</v>
      </c>
      <c r="M986" s="59">
        <f t="shared" si="190"/>
        <v>0</v>
      </c>
      <c r="N986" s="59">
        <f t="shared" si="191"/>
        <v>0</v>
      </c>
      <c r="O986" s="59">
        <f t="shared" si="192"/>
        <v>100</v>
      </c>
      <c r="P986" s="14"/>
      <c r="Q986" s="14"/>
      <c r="R986" s="167"/>
      <c r="S986" s="14"/>
      <c r="T986" s="14"/>
      <c r="U986" s="4"/>
    </row>
    <row r="987" spans="1:21" s="43" customFormat="1" ht="27" hidden="1">
      <c r="A987" s="64"/>
      <c r="B987" s="53"/>
      <c r="C987" s="56"/>
      <c r="D987" s="57"/>
      <c r="E987" s="16" t="s">
        <v>516</v>
      </c>
      <c r="F987" s="10">
        <v>4252</v>
      </c>
      <c r="G987" s="2"/>
      <c r="H987" s="10"/>
      <c r="I987" s="12">
        <v>130</v>
      </c>
      <c r="J987" s="12">
        <v>400</v>
      </c>
      <c r="K987" s="12">
        <v>600</v>
      </c>
      <c r="L987" s="34">
        <v>1320</v>
      </c>
      <c r="M987" s="59">
        <f t="shared" si="190"/>
        <v>9.8000000000000007</v>
      </c>
      <c r="N987" s="59">
        <f t="shared" si="191"/>
        <v>30.3</v>
      </c>
      <c r="O987" s="59">
        <f t="shared" si="192"/>
        <v>45.5</v>
      </c>
      <c r="P987" s="14"/>
      <c r="Q987" s="14"/>
      <c r="R987" s="167"/>
      <c r="S987" s="14"/>
      <c r="T987" s="14"/>
      <c r="U987" s="4"/>
    </row>
    <row r="988" spans="1:21" s="43" customFormat="1" hidden="1">
      <c r="A988" s="64"/>
      <c r="B988" s="53"/>
      <c r="C988" s="56"/>
      <c r="D988" s="57"/>
      <c r="E988" s="16" t="s">
        <v>517</v>
      </c>
      <c r="F988" s="10">
        <v>4261</v>
      </c>
      <c r="G988" s="2"/>
      <c r="H988" s="10"/>
      <c r="I988" s="12">
        <v>100</v>
      </c>
      <c r="J988" s="12">
        <v>160</v>
      </c>
      <c r="K988" s="12">
        <v>200</v>
      </c>
      <c r="L988" s="34">
        <v>210</v>
      </c>
      <c r="M988" s="59">
        <f t="shared" si="190"/>
        <v>47.6</v>
      </c>
      <c r="N988" s="59">
        <f t="shared" si="191"/>
        <v>76.2</v>
      </c>
      <c r="O988" s="59">
        <f t="shared" si="192"/>
        <v>95.2</v>
      </c>
      <c r="P988" s="14"/>
      <c r="Q988" s="14"/>
      <c r="R988" s="167"/>
      <c r="S988" s="14"/>
      <c r="T988" s="14"/>
      <c r="U988" s="4"/>
    </row>
    <row r="989" spans="1:21" s="43" customFormat="1" hidden="1">
      <c r="A989" s="64"/>
      <c r="B989" s="53"/>
      <c r="C989" s="56"/>
      <c r="D989" s="57"/>
      <c r="E989" s="16" t="s">
        <v>519</v>
      </c>
      <c r="F989" s="10">
        <v>4264</v>
      </c>
      <c r="G989" s="2"/>
      <c r="H989" s="10"/>
      <c r="I989" s="12">
        <v>700</v>
      </c>
      <c r="J989" s="12">
        <v>900</v>
      </c>
      <c r="K989" s="12">
        <v>1400</v>
      </c>
      <c r="L989" s="34">
        <v>1800</v>
      </c>
      <c r="M989" s="59">
        <f t="shared" si="190"/>
        <v>38.9</v>
      </c>
      <c r="N989" s="59">
        <f t="shared" si="191"/>
        <v>50</v>
      </c>
      <c r="O989" s="59">
        <f t="shared" si="192"/>
        <v>77.8</v>
      </c>
      <c r="P989" s="14"/>
      <c r="Q989" s="14"/>
      <c r="R989" s="167"/>
      <c r="S989" s="14"/>
      <c r="T989" s="14"/>
      <c r="U989" s="4"/>
    </row>
    <row r="990" spans="1:21" s="43" customFormat="1" hidden="1">
      <c r="A990" s="64"/>
      <c r="B990" s="53"/>
      <c r="C990" s="56"/>
      <c r="D990" s="57"/>
      <c r="E990" s="16" t="s">
        <v>521</v>
      </c>
      <c r="F990" s="10" t="s">
        <v>277</v>
      </c>
      <c r="G990" s="2"/>
      <c r="H990" s="10"/>
      <c r="I990" s="12">
        <v>5</v>
      </c>
      <c r="J990" s="12">
        <v>20</v>
      </c>
      <c r="K990" s="12">
        <v>40</v>
      </c>
      <c r="L990" s="34">
        <v>50</v>
      </c>
      <c r="M990" s="59">
        <f t="shared" si="190"/>
        <v>10</v>
      </c>
      <c r="N990" s="59">
        <f t="shared" si="191"/>
        <v>40</v>
      </c>
      <c r="O990" s="59">
        <f t="shared" si="192"/>
        <v>80</v>
      </c>
      <c r="P990" s="14"/>
      <c r="Q990" s="14"/>
      <c r="R990" s="167"/>
      <c r="S990" s="14"/>
      <c r="T990" s="14"/>
      <c r="U990" s="4"/>
    </row>
    <row r="991" spans="1:21" s="43" customFormat="1" hidden="1">
      <c r="A991" s="64"/>
      <c r="B991" s="53"/>
      <c r="C991" s="56"/>
      <c r="D991" s="57"/>
      <c r="E991" s="16" t="s">
        <v>553</v>
      </c>
      <c r="F991" s="10">
        <v>4823</v>
      </c>
      <c r="G991" s="2"/>
      <c r="H991" s="10"/>
      <c r="I991" s="12">
        <v>10</v>
      </c>
      <c r="J991" s="12">
        <v>50</v>
      </c>
      <c r="K991" s="12">
        <v>100</v>
      </c>
      <c r="L991" s="34">
        <v>120</v>
      </c>
      <c r="M991" s="59">
        <f t="shared" si="190"/>
        <v>8.3000000000000007</v>
      </c>
      <c r="N991" s="59">
        <f t="shared" si="191"/>
        <v>41.7</v>
      </c>
      <c r="O991" s="59">
        <f t="shared" si="192"/>
        <v>83.3</v>
      </c>
      <c r="P991" s="14"/>
      <c r="Q991" s="14"/>
      <c r="R991" s="167"/>
      <c r="S991" s="14"/>
      <c r="T991" s="14"/>
      <c r="U991" s="4"/>
    </row>
    <row r="992" spans="1:21" s="43" customFormat="1" hidden="1">
      <c r="A992" s="64"/>
      <c r="B992" s="53"/>
      <c r="C992" s="56"/>
      <c r="D992" s="57"/>
      <c r="E992" s="16" t="s">
        <v>560</v>
      </c>
      <c r="F992" s="10">
        <v>5122</v>
      </c>
      <c r="G992" s="2"/>
      <c r="H992" s="10"/>
      <c r="I992" s="12"/>
      <c r="J992" s="12"/>
      <c r="K992" s="12">
        <v>300</v>
      </c>
      <c r="L992" s="34">
        <v>450</v>
      </c>
      <c r="M992" s="59">
        <f t="shared" si="190"/>
        <v>0</v>
      </c>
      <c r="N992" s="59">
        <f t="shared" si="191"/>
        <v>0</v>
      </c>
      <c r="O992" s="59">
        <f t="shared" si="192"/>
        <v>66.7</v>
      </c>
      <c r="P992" s="14"/>
      <c r="Q992" s="14"/>
      <c r="R992" s="167"/>
      <c r="S992" s="14"/>
      <c r="T992" s="14"/>
      <c r="U992" s="4"/>
    </row>
    <row r="993" spans="1:191">
      <c r="A993" s="225"/>
      <c r="B993" s="196"/>
      <c r="C993" s="200"/>
      <c r="D993" s="201"/>
      <c r="E993" s="80" t="s">
        <v>92</v>
      </c>
      <c r="F993" s="18" t="s">
        <v>398</v>
      </c>
      <c r="G993" s="123"/>
      <c r="H993" s="10" t="s">
        <v>394</v>
      </c>
      <c r="I993" s="207">
        <f t="shared" ref="I993:K993" si="193">SUM(I994:I1023)</f>
        <v>953780.89999999991</v>
      </c>
      <c r="J993" s="207">
        <f t="shared" si="193"/>
        <v>2330923.2999999998</v>
      </c>
      <c r="K993" s="207">
        <f t="shared" si="193"/>
        <v>3742329.3000000003</v>
      </c>
      <c r="L993" s="207">
        <f>SUM(L994:L1023)</f>
        <v>5656672.0999999996</v>
      </c>
      <c r="M993" s="59">
        <f t="shared" ref="M993:M1025" si="194">ROUND(I993/L993*100,1)</f>
        <v>16.899999999999999</v>
      </c>
      <c r="N993" s="59">
        <f t="shared" ref="N993:N1025" si="195">ROUND(J993/L993*100,1)</f>
        <v>41.2</v>
      </c>
      <c r="O993" s="59">
        <f t="shared" ref="O993:O1025" si="196">ROUND(K993/L993*100,1)</f>
        <v>66.2</v>
      </c>
      <c r="P993" s="15"/>
      <c r="Q993" s="15"/>
      <c r="R993" s="167"/>
      <c r="S993" s="15"/>
      <c r="T993" s="15"/>
      <c r="U993" s="4">
        <f>SUM(L993-T993)</f>
        <v>5656672.0999999996</v>
      </c>
      <c r="W993" s="43" t="s">
        <v>394</v>
      </c>
      <c r="Z993" s="43">
        <v>1</v>
      </c>
      <c r="AA993" s="209"/>
      <c r="AB993" s="209"/>
      <c r="AC993" s="209"/>
      <c r="AD993" s="209"/>
      <c r="AE993" s="209"/>
      <c r="AF993" s="209"/>
      <c r="AG993" s="209"/>
      <c r="AH993" s="209"/>
      <c r="AI993" s="209"/>
      <c r="AJ993" s="209"/>
      <c r="AK993" s="209"/>
      <c r="AL993" s="209"/>
      <c r="AM993" s="209"/>
      <c r="AN993" s="209"/>
      <c r="AO993" s="209"/>
      <c r="AP993" s="209"/>
      <c r="AQ993" s="209"/>
      <c r="AR993" s="209"/>
      <c r="AS993" s="209"/>
      <c r="AT993" s="209"/>
      <c r="AU993" s="209"/>
      <c r="AV993" s="209"/>
      <c r="AW993" s="209"/>
      <c r="AX993" s="209"/>
      <c r="AY993" s="209"/>
      <c r="AZ993" s="209"/>
      <c r="BA993" s="209"/>
      <c r="BB993" s="209"/>
      <c r="BC993" s="209"/>
      <c r="BD993" s="209"/>
      <c r="BE993" s="209"/>
      <c r="BF993" s="209"/>
      <c r="BG993" s="209"/>
      <c r="BH993" s="209"/>
      <c r="BI993" s="209"/>
      <c r="BJ993" s="209"/>
      <c r="BK993" s="209"/>
      <c r="BL993" s="209"/>
      <c r="BM993" s="209"/>
      <c r="BN993" s="209"/>
      <c r="BO993" s="209"/>
      <c r="BP993" s="209"/>
      <c r="BQ993" s="209"/>
      <c r="BR993" s="209"/>
      <c r="BS993" s="209"/>
      <c r="BT993" s="209"/>
      <c r="BU993" s="209"/>
      <c r="BV993" s="209"/>
      <c r="BW993" s="209"/>
      <c r="BX993" s="209"/>
      <c r="BY993" s="209"/>
      <c r="BZ993" s="209"/>
      <c r="CA993" s="209"/>
      <c r="CB993" s="209"/>
      <c r="CC993" s="209"/>
      <c r="CD993" s="209"/>
      <c r="CE993" s="209"/>
      <c r="CF993" s="209"/>
      <c r="CG993" s="209"/>
      <c r="CH993" s="209"/>
      <c r="CI993" s="209"/>
      <c r="CJ993" s="209"/>
      <c r="CK993" s="209"/>
      <c r="CL993" s="209"/>
      <c r="CM993" s="209"/>
      <c r="CN993" s="209"/>
      <c r="CO993" s="209"/>
      <c r="CP993" s="209"/>
      <c r="CQ993" s="209"/>
      <c r="CR993" s="209"/>
      <c r="CS993" s="209"/>
      <c r="CT993" s="209"/>
      <c r="CU993" s="209"/>
      <c r="CV993" s="209"/>
      <c r="CW993" s="209"/>
      <c r="CX993" s="209"/>
      <c r="CY993" s="209"/>
      <c r="CZ993" s="209"/>
      <c r="DA993" s="209"/>
      <c r="DB993" s="209"/>
      <c r="DC993" s="209"/>
      <c r="DD993" s="209"/>
      <c r="DE993" s="209"/>
      <c r="DF993" s="209"/>
      <c r="DG993" s="209"/>
      <c r="DH993" s="209"/>
      <c r="DI993" s="209"/>
      <c r="DJ993" s="209"/>
      <c r="DK993" s="209"/>
      <c r="DL993" s="209"/>
      <c r="DM993" s="209"/>
      <c r="DN993" s="209"/>
      <c r="DO993" s="209"/>
      <c r="DP993" s="209"/>
      <c r="DQ993" s="209"/>
      <c r="DR993" s="209"/>
      <c r="DS993" s="209"/>
      <c r="DT993" s="209"/>
      <c r="DU993" s="209"/>
      <c r="DV993" s="209"/>
      <c r="DW993" s="209"/>
      <c r="DX993" s="209"/>
      <c r="DY993" s="209"/>
      <c r="DZ993" s="209"/>
      <c r="EA993" s="209"/>
      <c r="EB993" s="209"/>
      <c r="EC993" s="209"/>
      <c r="ED993" s="209"/>
      <c r="EE993" s="209"/>
      <c r="EF993" s="209"/>
      <c r="EG993" s="209"/>
      <c r="EH993" s="209"/>
      <c r="EI993" s="209"/>
      <c r="EJ993" s="209"/>
      <c r="EK993" s="209"/>
      <c r="EL993" s="209"/>
      <c r="EM993" s="209"/>
      <c r="EN993" s="209"/>
      <c r="EO993" s="209"/>
      <c r="EP993" s="209"/>
      <c r="EQ993" s="209"/>
      <c r="ER993" s="209"/>
      <c r="ES993" s="209"/>
      <c r="ET993" s="209"/>
      <c r="EU993" s="209"/>
      <c r="EV993" s="209"/>
      <c r="EW993" s="209"/>
      <c r="EX993" s="209"/>
      <c r="EY993" s="209"/>
      <c r="EZ993" s="209"/>
      <c r="FA993" s="209"/>
      <c r="FB993" s="209"/>
      <c r="FC993" s="209"/>
      <c r="FD993" s="209"/>
      <c r="FE993" s="209"/>
      <c r="FF993" s="209"/>
      <c r="FG993" s="209"/>
      <c r="FH993" s="209"/>
      <c r="FI993" s="209"/>
      <c r="FJ993" s="209"/>
      <c r="FK993" s="209"/>
      <c r="FL993" s="209"/>
      <c r="FM993" s="209"/>
      <c r="FN993" s="209"/>
      <c r="FO993" s="209"/>
      <c r="FP993" s="209"/>
      <c r="FQ993" s="209"/>
      <c r="FR993" s="209"/>
      <c r="FS993" s="209"/>
      <c r="FT993" s="209"/>
      <c r="FU993" s="209"/>
      <c r="FV993" s="209"/>
      <c r="FW993" s="209"/>
      <c r="FX993" s="209"/>
      <c r="FY993" s="209"/>
      <c r="FZ993" s="209"/>
      <c r="GA993" s="209"/>
      <c r="GB993" s="209"/>
      <c r="GC993" s="209"/>
      <c r="GD993" s="209"/>
      <c r="GE993" s="209"/>
      <c r="GF993" s="209"/>
      <c r="GG993" s="209"/>
      <c r="GH993" s="209"/>
      <c r="GI993" s="209"/>
    </row>
    <row r="994" spans="1:191" hidden="1">
      <c r="A994" s="64"/>
      <c r="B994" s="53"/>
      <c r="C994" s="56"/>
      <c r="D994" s="57"/>
      <c r="E994" s="16" t="s">
        <v>431</v>
      </c>
      <c r="F994" s="10">
        <v>4111</v>
      </c>
      <c r="G994" s="10"/>
      <c r="H994" s="10"/>
      <c r="I994" s="174">
        <v>689596</v>
      </c>
      <c r="J994" s="174">
        <v>1791796.1</v>
      </c>
      <c r="K994" s="40">
        <v>2928225.7000000007</v>
      </c>
      <c r="L994" s="40">
        <v>4435743</v>
      </c>
      <c r="M994" s="41">
        <f t="shared" si="194"/>
        <v>15.5</v>
      </c>
      <c r="N994" s="41">
        <f t="shared" si="195"/>
        <v>40.4</v>
      </c>
      <c r="O994" s="41">
        <f t="shared" si="196"/>
        <v>66</v>
      </c>
      <c r="P994" s="15"/>
      <c r="Q994" s="15"/>
      <c r="R994" s="167"/>
      <c r="S994" s="15"/>
      <c r="T994" s="15"/>
      <c r="U994" s="4">
        <f>SUM(L994-T994)</f>
        <v>4435743</v>
      </c>
    </row>
    <row r="995" spans="1:191" ht="27" hidden="1">
      <c r="A995" s="64"/>
      <c r="B995" s="53"/>
      <c r="C995" s="56"/>
      <c r="D995" s="57"/>
      <c r="E995" s="16" t="s">
        <v>432</v>
      </c>
      <c r="F995" s="10" t="s">
        <v>270</v>
      </c>
      <c r="G995" s="10"/>
      <c r="H995" s="10"/>
      <c r="I995" s="40">
        <v>25000</v>
      </c>
      <c r="J995" s="40">
        <v>140000</v>
      </c>
      <c r="K995" s="40">
        <v>260000</v>
      </c>
      <c r="L995" s="7">
        <v>476776</v>
      </c>
      <c r="M995" s="41">
        <f t="shared" si="194"/>
        <v>5.2</v>
      </c>
      <c r="N995" s="41">
        <f t="shared" si="195"/>
        <v>29.4</v>
      </c>
      <c r="O995" s="41">
        <f t="shared" si="196"/>
        <v>54.5</v>
      </c>
      <c r="P995" s="15"/>
      <c r="Q995" s="15"/>
      <c r="R995" s="167"/>
      <c r="S995" s="15"/>
      <c r="T995" s="15"/>
      <c r="U995" s="4"/>
    </row>
    <row r="996" spans="1:191" hidden="1">
      <c r="A996" s="64"/>
      <c r="B996" s="53"/>
      <c r="C996" s="56"/>
      <c r="D996" s="57"/>
      <c r="E996" s="16" t="s">
        <v>437</v>
      </c>
      <c r="F996" s="10">
        <v>4212</v>
      </c>
      <c r="G996" s="10"/>
      <c r="H996" s="10"/>
      <c r="I996" s="174">
        <v>26077.200000000001</v>
      </c>
      <c r="J996" s="40">
        <v>28607.7</v>
      </c>
      <c r="K996" s="40">
        <v>45240.1</v>
      </c>
      <c r="L996" s="40">
        <v>66529.5</v>
      </c>
      <c r="M996" s="41">
        <f t="shared" si="194"/>
        <v>39.200000000000003</v>
      </c>
      <c r="N996" s="41">
        <f t="shared" si="195"/>
        <v>43</v>
      </c>
      <c r="O996" s="41">
        <f t="shared" si="196"/>
        <v>68</v>
      </c>
      <c r="P996" s="15"/>
      <c r="Q996" s="15"/>
      <c r="R996" s="167"/>
      <c r="S996" s="15"/>
      <c r="T996" s="15"/>
      <c r="U996" s="4">
        <f>SUM(L996-T996)</f>
        <v>66529.5</v>
      </c>
    </row>
    <row r="997" spans="1:191" hidden="1">
      <c r="A997" s="64"/>
      <c r="B997" s="53"/>
      <c r="C997" s="56"/>
      <c r="D997" s="57"/>
      <c r="E997" s="9" t="s">
        <v>438</v>
      </c>
      <c r="F997" s="10">
        <v>4213</v>
      </c>
      <c r="G997" s="10"/>
      <c r="H997" s="10"/>
      <c r="I997" s="174">
        <v>1442.6</v>
      </c>
      <c r="J997" s="40">
        <v>1787.9</v>
      </c>
      <c r="K997" s="40">
        <v>2827.3</v>
      </c>
      <c r="L997" s="40">
        <v>4157.8</v>
      </c>
      <c r="M997" s="41">
        <f t="shared" si="194"/>
        <v>34.700000000000003</v>
      </c>
      <c r="N997" s="41">
        <f t="shared" si="195"/>
        <v>43</v>
      </c>
      <c r="O997" s="41">
        <f t="shared" si="196"/>
        <v>68</v>
      </c>
      <c r="P997" s="15"/>
      <c r="Q997" s="15"/>
      <c r="R997" s="167"/>
      <c r="S997" s="15"/>
      <c r="T997" s="15"/>
      <c r="U997" s="4">
        <f>SUM(L997-T997)</f>
        <v>4157.8</v>
      </c>
      <c r="V997" s="43"/>
    </row>
    <row r="998" spans="1:191" hidden="1">
      <c r="A998" s="64"/>
      <c r="B998" s="53"/>
      <c r="C998" s="56"/>
      <c r="D998" s="57"/>
      <c r="E998" s="9" t="s">
        <v>439</v>
      </c>
      <c r="F998" s="10">
        <v>4214</v>
      </c>
      <c r="G998" s="10"/>
      <c r="H998" s="10"/>
      <c r="I998" s="174">
        <v>8963.1</v>
      </c>
      <c r="J998" s="40">
        <v>9069.2000000000007</v>
      </c>
      <c r="K998" s="40">
        <v>14342</v>
      </c>
      <c r="L998" s="40">
        <v>21091.200000000001</v>
      </c>
      <c r="M998" s="41">
        <f t="shared" si="194"/>
        <v>42.5</v>
      </c>
      <c r="N998" s="41">
        <f t="shared" si="195"/>
        <v>43</v>
      </c>
      <c r="O998" s="41">
        <f t="shared" si="196"/>
        <v>68</v>
      </c>
      <c r="P998" s="15"/>
      <c r="Q998" s="15"/>
      <c r="R998" s="167"/>
      <c r="S998" s="15"/>
      <c r="T998" s="15"/>
      <c r="U998" s="4">
        <f>SUM(L998-T998)</f>
        <v>21091.200000000001</v>
      </c>
      <c r="V998" s="43"/>
    </row>
    <row r="999" spans="1:191" hidden="1">
      <c r="A999" s="64"/>
      <c r="B999" s="53"/>
      <c r="C999" s="56"/>
      <c r="D999" s="57"/>
      <c r="E999" s="9" t="s">
        <v>440</v>
      </c>
      <c r="F999" s="10" t="s">
        <v>415</v>
      </c>
      <c r="G999" s="10"/>
      <c r="H999" s="10"/>
      <c r="I999" s="174">
        <v>3060</v>
      </c>
      <c r="J999" s="174">
        <v>3060</v>
      </c>
      <c r="K999" s="174">
        <v>3060</v>
      </c>
      <c r="L999" s="40">
        <v>3060</v>
      </c>
      <c r="M999" s="41">
        <f t="shared" si="194"/>
        <v>100</v>
      </c>
      <c r="N999" s="41">
        <f t="shared" si="195"/>
        <v>100</v>
      </c>
      <c r="O999" s="41">
        <f t="shared" si="196"/>
        <v>100</v>
      </c>
      <c r="P999" s="15"/>
      <c r="Q999" s="15"/>
      <c r="R999" s="167"/>
      <c r="S999" s="15"/>
      <c r="T999" s="15"/>
      <c r="U999" s="4"/>
      <c r="V999" s="43"/>
    </row>
    <row r="1000" spans="1:191" hidden="1">
      <c r="A1000" s="64"/>
      <c r="B1000" s="53"/>
      <c r="C1000" s="56"/>
      <c r="D1000" s="57"/>
      <c r="E1000" s="16" t="s">
        <v>441</v>
      </c>
      <c r="F1000" s="10" t="s">
        <v>407</v>
      </c>
      <c r="G1000" s="10"/>
      <c r="H1000" s="10"/>
      <c r="I1000" s="174">
        <v>1062.9000000000001</v>
      </c>
      <c r="J1000" s="40">
        <v>1929.1</v>
      </c>
      <c r="K1000" s="40">
        <v>3100</v>
      </c>
      <c r="L1000" s="40">
        <v>3556</v>
      </c>
      <c r="M1000" s="41">
        <f t="shared" si="194"/>
        <v>29.9</v>
      </c>
      <c r="N1000" s="41">
        <f t="shared" si="195"/>
        <v>54.2</v>
      </c>
      <c r="O1000" s="41">
        <f t="shared" si="196"/>
        <v>87.2</v>
      </c>
      <c r="P1000" s="15"/>
      <c r="Q1000" s="15"/>
      <c r="R1000" s="167"/>
      <c r="S1000" s="15"/>
      <c r="T1000" s="15"/>
      <c r="U1000" s="4"/>
      <c r="V1000" s="43"/>
    </row>
    <row r="1001" spans="1:191" hidden="1">
      <c r="A1001" s="64"/>
      <c r="B1001" s="53"/>
      <c r="C1001" s="56"/>
      <c r="D1001" s="57"/>
      <c r="E1001" s="16" t="s">
        <v>443</v>
      </c>
      <c r="F1001" s="10">
        <v>4221</v>
      </c>
      <c r="G1001" s="10"/>
      <c r="H1001" s="10"/>
      <c r="I1001" s="40">
        <v>8000</v>
      </c>
      <c r="J1001" s="40">
        <v>18365</v>
      </c>
      <c r="K1001" s="40">
        <v>24500</v>
      </c>
      <c r="L1001" s="40">
        <v>35500</v>
      </c>
      <c r="M1001" s="41">
        <f t="shared" si="194"/>
        <v>22.5</v>
      </c>
      <c r="N1001" s="41">
        <f t="shared" si="195"/>
        <v>51.7</v>
      </c>
      <c r="O1001" s="41">
        <f t="shared" si="196"/>
        <v>69</v>
      </c>
      <c r="P1001" s="15"/>
      <c r="Q1001" s="15"/>
      <c r="R1001" s="167"/>
      <c r="S1001" s="15"/>
      <c r="T1001" s="15"/>
      <c r="U1001" s="4">
        <f>SUM(L1001-T1001)</f>
        <v>35500</v>
      </c>
      <c r="V1001" s="43"/>
    </row>
    <row r="1002" spans="1:191" hidden="1">
      <c r="A1002" s="64"/>
      <c r="B1002" s="53"/>
      <c r="C1002" s="56"/>
      <c r="D1002" s="57"/>
      <c r="E1002" s="16" t="s">
        <v>456</v>
      </c>
      <c r="F1002" s="10">
        <v>4231</v>
      </c>
      <c r="G1002" s="10"/>
      <c r="H1002" s="10"/>
      <c r="I1002" s="174">
        <v>790</v>
      </c>
      <c r="J1002" s="174">
        <v>900</v>
      </c>
      <c r="K1002" s="40">
        <v>1200</v>
      </c>
      <c r="L1002" s="40">
        <v>1500</v>
      </c>
      <c r="M1002" s="41">
        <f t="shared" si="194"/>
        <v>52.7</v>
      </c>
      <c r="N1002" s="41">
        <f t="shared" si="195"/>
        <v>60</v>
      </c>
      <c r="O1002" s="41">
        <f t="shared" si="196"/>
        <v>80</v>
      </c>
      <c r="P1002" s="15"/>
      <c r="Q1002" s="15"/>
      <c r="R1002" s="167"/>
      <c r="S1002" s="15"/>
      <c r="T1002" s="15"/>
      <c r="U1002" s="4">
        <f>SUM(L1002-T1002)</f>
        <v>1500</v>
      </c>
      <c r="V1002" s="43"/>
    </row>
    <row r="1003" spans="1:191" hidden="1">
      <c r="A1003" s="64"/>
      <c r="B1003" s="53"/>
      <c r="C1003" s="56"/>
      <c r="D1003" s="57"/>
      <c r="E1003" s="16" t="s">
        <v>457</v>
      </c>
      <c r="F1003" s="10" t="s">
        <v>404</v>
      </c>
      <c r="G1003" s="10"/>
      <c r="H1003" s="10"/>
      <c r="I1003" s="174">
        <v>500</v>
      </c>
      <c r="J1003" s="174">
        <v>500</v>
      </c>
      <c r="K1003" s="174">
        <v>500</v>
      </c>
      <c r="L1003" s="40">
        <v>500</v>
      </c>
      <c r="M1003" s="41">
        <f t="shared" si="194"/>
        <v>100</v>
      </c>
      <c r="N1003" s="41">
        <f t="shared" si="195"/>
        <v>100</v>
      </c>
      <c r="O1003" s="41">
        <f t="shared" si="196"/>
        <v>100</v>
      </c>
      <c r="P1003" s="15"/>
      <c r="Q1003" s="15"/>
      <c r="R1003" s="167"/>
      <c r="S1003" s="15"/>
      <c r="T1003" s="15"/>
      <c r="U1003" s="4"/>
      <c r="V1003" s="43"/>
    </row>
    <row r="1004" spans="1:191" hidden="1">
      <c r="A1004" s="64"/>
      <c r="B1004" s="53"/>
      <c r="C1004" s="56"/>
      <c r="D1004" s="57"/>
      <c r="E1004" s="16" t="s">
        <v>459</v>
      </c>
      <c r="F1004" s="10">
        <v>4234</v>
      </c>
      <c r="G1004" s="10"/>
      <c r="H1004" s="10"/>
      <c r="I1004" s="174">
        <v>7413.4</v>
      </c>
      <c r="J1004" s="174">
        <v>8500</v>
      </c>
      <c r="K1004" s="40">
        <v>9974.6</v>
      </c>
      <c r="L1004" s="40">
        <v>14668.6</v>
      </c>
      <c r="M1004" s="41">
        <f t="shared" si="194"/>
        <v>50.5</v>
      </c>
      <c r="N1004" s="41">
        <f t="shared" si="195"/>
        <v>57.9</v>
      </c>
      <c r="O1004" s="41">
        <f t="shared" si="196"/>
        <v>68</v>
      </c>
      <c r="P1004" s="15"/>
      <c r="Q1004" s="15"/>
      <c r="R1004" s="167"/>
      <c r="S1004" s="15"/>
      <c r="T1004" s="15"/>
      <c r="U1004" s="4">
        <f>SUM(L1004-T1004)</f>
        <v>14668.6</v>
      </c>
      <c r="V1004" s="43"/>
    </row>
    <row r="1005" spans="1:191" hidden="1">
      <c r="A1005" s="64"/>
      <c r="B1005" s="53"/>
      <c r="C1005" s="56"/>
      <c r="D1005" s="57"/>
      <c r="E1005" s="16" t="s">
        <v>460</v>
      </c>
      <c r="F1005" s="10">
        <v>4235</v>
      </c>
      <c r="G1005" s="10"/>
      <c r="H1005" s="10"/>
      <c r="I1005" s="174">
        <v>422.6</v>
      </c>
      <c r="J1005" s="40">
        <v>559</v>
      </c>
      <c r="K1005" s="40">
        <v>884.00000000000011</v>
      </c>
      <c r="L1005" s="40">
        <v>1300</v>
      </c>
      <c r="M1005" s="41">
        <f t="shared" si="194"/>
        <v>32.5</v>
      </c>
      <c r="N1005" s="41">
        <f t="shared" si="195"/>
        <v>43</v>
      </c>
      <c r="O1005" s="41">
        <f t="shared" si="196"/>
        <v>68</v>
      </c>
      <c r="P1005" s="15"/>
      <c r="Q1005" s="15"/>
      <c r="R1005" s="167"/>
      <c r="S1005" s="15"/>
      <c r="T1005" s="15"/>
      <c r="U1005" s="4">
        <f>SUM(L1005-T1005)</f>
        <v>1300</v>
      </c>
      <c r="V1005" s="43"/>
    </row>
    <row r="1006" spans="1:191" hidden="1">
      <c r="A1006" s="64"/>
      <c r="B1006" s="53"/>
      <c r="C1006" s="56"/>
      <c r="D1006" s="57"/>
      <c r="E1006" s="16" t="s">
        <v>511</v>
      </c>
      <c r="F1006" s="10">
        <v>4236</v>
      </c>
      <c r="G1006" s="10"/>
      <c r="H1006" s="10"/>
      <c r="I1006" s="174">
        <v>962.6</v>
      </c>
      <c r="J1006" s="40">
        <v>1290</v>
      </c>
      <c r="K1006" s="40">
        <v>2040.0000000000002</v>
      </c>
      <c r="L1006" s="40">
        <v>3000</v>
      </c>
      <c r="M1006" s="41">
        <f t="shared" si="194"/>
        <v>32.1</v>
      </c>
      <c r="N1006" s="41">
        <f t="shared" si="195"/>
        <v>43</v>
      </c>
      <c r="O1006" s="41">
        <f t="shared" si="196"/>
        <v>68</v>
      </c>
      <c r="P1006" s="15"/>
      <c r="Q1006" s="15"/>
      <c r="R1006" s="167"/>
      <c r="S1006" s="15"/>
      <c r="T1006" s="15"/>
      <c r="U1006" s="4">
        <f>SUM(L1006-T1006)</f>
        <v>3000</v>
      </c>
      <c r="V1006" s="43"/>
    </row>
    <row r="1007" spans="1:191" hidden="1">
      <c r="A1007" s="64"/>
      <c r="B1007" s="53"/>
      <c r="C1007" s="56"/>
      <c r="D1007" s="57"/>
      <c r="E1007" s="16" t="s">
        <v>512</v>
      </c>
      <c r="F1007" s="10">
        <v>4237</v>
      </c>
      <c r="G1007" s="10"/>
      <c r="H1007" s="10"/>
      <c r="I1007" s="40">
        <v>600</v>
      </c>
      <c r="J1007" s="40">
        <v>1000</v>
      </c>
      <c r="K1007" s="40">
        <v>1500</v>
      </c>
      <c r="L1007" s="40">
        <v>2000</v>
      </c>
      <c r="M1007" s="41">
        <f t="shared" si="194"/>
        <v>30</v>
      </c>
      <c r="N1007" s="41">
        <f t="shared" si="195"/>
        <v>50</v>
      </c>
      <c r="O1007" s="41">
        <f t="shared" si="196"/>
        <v>75</v>
      </c>
      <c r="P1007" s="15"/>
      <c r="Q1007" s="15"/>
      <c r="R1007" s="167"/>
      <c r="S1007" s="15"/>
      <c r="T1007" s="15"/>
      <c r="U1007" s="4">
        <f>SUM(L1007-T1007)</f>
        <v>2000</v>
      </c>
      <c r="V1007" s="43"/>
    </row>
    <row r="1008" spans="1:191" hidden="1">
      <c r="A1008" s="64"/>
      <c r="B1008" s="53"/>
      <c r="C1008" s="56"/>
      <c r="D1008" s="57"/>
      <c r="E1008" s="16" t="s">
        <v>513</v>
      </c>
      <c r="F1008" s="10">
        <v>4239</v>
      </c>
      <c r="G1008" s="10"/>
      <c r="H1008" s="10"/>
      <c r="I1008" s="40">
        <v>2500</v>
      </c>
      <c r="J1008" s="40">
        <v>3500</v>
      </c>
      <c r="K1008" s="40">
        <v>4000</v>
      </c>
      <c r="L1008" s="40">
        <v>5000</v>
      </c>
      <c r="M1008" s="41">
        <f t="shared" si="194"/>
        <v>50</v>
      </c>
      <c r="N1008" s="41">
        <f t="shared" si="195"/>
        <v>70</v>
      </c>
      <c r="O1008" s="41">
        <f t="shared" si="196"/>
        <v>80</v>
      </c>
      <c r="P1008" s="15"/>
      <c r="Q1008" s="15"/>
      <c r="R1008" s="167"/>
      <c r="S1008" s="15"/>
      <c r="T1008" s="15"/>
      <c r="U1008" s="4"/>
      <c r="V1008" s="43"/>
    </row>
    <row r="1009" spans="1:191" hidden="1">
      <c r="A1009" s="64"/>
      <c r="B1009" s="53"/>
      <c r="C1009" s="56"/>
      <c r="D1009" s="57"/>
      <c r="E1009" s="16" t="s">
        <v>514</v>
      </c>
      <c r="F1009" s="10">
        <v>4241</v>
      </c>
      <c r="G1009" s="10"/>
      <c r="H1009" s="10"/>
      <c r="I1009" s="174">
        <v>3100</v>
      </c>
      <c r="J1009" s="40">
        <v>3100</v>
      </c>
      <c r="K1009" s="40">
        <v>5500</v>
      </c>
      <c r="L1009" s="40">
        <v>6856</v>
      </c>
      <c r="M1009" s="41">
        <f t="shared" si="194"/>
        <v>45.2</v>
      </c>
      <c r="N1009" s="41">
        <f t="shared" si="195"/>
        <v>45.2</v>
      </c>
      <c r="O1009" s="41">
        <f t="shared" si="196"/>
        <v>80.2</v>
      </c>
      <c r="P1009" s="15"/>
      <c r="Q1009" s="15"/>
      <c r="R1009" s="167"/>
      <c r="S1009" s="15"/>
      <c r="T1009" s="15"/>
      <c r="U1009" s="4"/>
      <c r="V1009" s="43"/>
    </row>
    <row r="1010" spans="1:191" hidden="1">
      <c r="A1010" s="64"/>
      <c r="B1010" s="53"/>
      <c r="C1010" s="56"/>
      <c r="D1010" s="57"/>
      <c r="E1010" s="16" t="s">
        <v>515</v>
      </c>
      <c r="F1010" s="10" t="s">
        <v>408</v>
      </c>
      <c r="G1010" s="10"/>
      <c r="H1010" s="10"/>
      <c r="I1010" s="174">
        <v>5370</v>
      </c>
      <c r="J1010" s="174">
        <v>15641.900000000001</v>
      </c>
      <c r="K1010" s="174">
        <v>38838.800000000003</v>
      </c>
      <c r="L1010" s="40">
        <v>86500</v>
      </c>
      <c r="M1010" s="41">
        <f t="shared" si="194"/>
        <v>6.2</v>
      </c>
      <c r="N1010" s="41">
        <f t="shared" si="195"/>
        <v>18.100000000000001</v>
      </c>
      <c r="O1010" s="41">
        <f t="shared" si="196"/>
        <v>44.9</v>
      </c>
      <c r="P1010" s="15"/>
      <c r="Q1010" s="15"/>
      <c r="R1010" s="167"/>
      <c r="S1010" s="15"/>
      <c r="T1010" s="15"/>
      <c r="U1010" s="4"/>
      <c r="V1010" s="43"/>
    </row>
    <row r="1011" spans="1:191" ht="27" hidden="1">
      <c r="A1011" s="64"/>
      <c r="B1011" s="53"/>
      <c r="C1011" s="56"/>
      <c r="D1011" s="57"/>
      <c r="E1011" s="16" t="s">
        <v>516</v>
      </c>
      <c r="F1011" s="10">
        <v>4252</v>
      </c>
      <c r="G1011" s="10"/>
      <c r="H1011" s="10"/>
      <c r="I1011" s="174">
        <v>10433.6</v>
      </c>
      <c r="J1011" s="174">
        <v>10650</v>
      </c>
      <c r="K1011" s="174">
        <v>10650</v>
      </c>
      <c r="L1011" s="40">
        <v>10650</v>
      </c>
      <c r="M1011" s="41">
        <f t="shared" si="194"/>
        <v>98</v>
      </c>
      <c r="N1011" s="41">
        <f t="shared" si="195"/>
        <v>100</v>
      </c>
      <c r="O1011" s="41">
        <f t="shared" si="196"/>
        <v>100</v>
      </c>
      <c r="P1011" s="15"/>
      <c r="Q1011" s="15"/>
      <c r="R1011" s="167"/>
      <c r="S1011" s="15"/>
      <c r="T1011" s="15"/>
      <c r="U1011" s="4">
        <f>SUM(L1011-T1011)</f>
        <v>10650</v>
      </c>
      <c r="V1011" s="43"/>
    </row>
    <row r="1012" spans="1:191" hidden="1">
      <c r="A1012" s="64"/>
      <c r="B1012" s="53"/>
      <c r="C1012" s="56"/>
      <c r="D1012" s="57"/>
      <c r="E1012" s="16" t="s">
        <v>517</v>
      </c>
      <c r="F1012" s="10">
        <v>4261</v>
      </c>
      <c r="G1012" s="10"/>
      <c r="H1012" s="10"/>
      <c r="I1012" s="40">
        <v>35184.5</v>
      </c>
      <c r="J1012" s="40">
        <v>80163</v>
      </c>
      <c r="K1012" s="40">
        <v>113300</v>
      </c>
      <c r="L1012" s="40">
        <v>139914</v>
      </c>
      <c r="M1012" s="41">
        <f t="shared" si="194"/>
        <v>25.1</v>
      </c>
      <c r="N1012" s="41">
        <f t="shared" si="195"/>
        <v>57.3</v>
      </c>
      <c r="O1012" s="41">
        <f t="shared" si="196"/>
        <v>81</v>
      </c>
      <c r="P1012" s="15"/>
      <c r="Q1012" s="15"/>
      <c r="R1012" s="167"/>
      <c r="S1012" s="15"/>
      <c r="T1012" s="15"/>
      <c r="U1012" s="4">
        <f>SUM(L1012-T1012)</f>
        <v>139914</v>
      </c>
      <c r="V1012" s="43"/>
    </row>
    <row r="1013" spans="1:191" hidden="1">
      <c r="A1013" s="64"/>
      <c r="B1013" s="53"/>
      <c r="C1013" s="56"/>
      <c r="D1013" s="57"/>
      <c r="E1013" s="16" t="s">
        <v>519</v>
      </c>
      <c r="F1013" s="10">
        <v>4264</v>
      </c>
      <c r="G1013" s="10"/>
      <c r="H1013" s="10"/>
      <c r="I1013" s="174">
        <v>72907.199999999997</v>
      </c>
      <c r="J1013" s="174">
        <v>106500</v>
      </c>
      <c r="K1013" s="174">
        <v>116500</v>
      </c>
      <c r="L1013" s="40">
        <v>123040</v>
      </c>
      <c r="M1013" s="41">
        <f t="shared" si="194"/>
        <v>59.3</v>
      </c>
      <c r="N1013" s="41">
        <f t="shared" si="195"/>
        <v>86.6</v>
      </c>
      <c r="O1013" s="41">
        <f t="shared" si="196"/>
        <v>94.7</v>
      </c>
      <c r="P1013" s="15"/>
      <c r="Q1013" s="15"/>
      <c r="R1013" s="167"/>
      <c r="S1013" s="15"/>
      <c r="T1013" s="15"/>
      <c r="U1013" s="4">
        <f>SUM(L1013-T1013)</f>
        <v>123040</v>
      </c>
      <c r="V1013" s="43"/>
    </row>
    <row r="1014" spans="1:191" hidden="1">
      <c r="A1014" s="64"/>
      <c r="B1014" s="53"/>
      <c r="C1014" s="56"/>
      <c r="D1014" s="57"/>
      <c r="E1014" s="16" t="s">
        <v>520</v>
      </c>
      <c r="F1014" s="10" t="s">
        <v>401</v>
      </c>
      <c r="G1014" s="10"/>
      <c r="H1014" s="10"/>
      <c r="I1014" s="174">
        <v>410.3</v>
      </c>
      <c r="J1014" s="40">
        <v>980.4</v>
      </c>
      <c r="K1014" s="40">
        <v>1550.4</v>
      </c>
      <c r="L1014" s="40">
        <v>2280</v>
      </c>
      <c r="M1014" s="41">
        <f t="shared" si="194"/>
        <v>18</v>
      </c>
      <c r="N1014" s="41">
        <f t="shared" si="195"/>
        <v>43</v>
      </c>
      <c r="O1014" s="41">
        <f t="shared" si="196"/>
        <v>68</v>
      </c>
      <c r="P1014" s="15"/>
      <c r="Q1014" s="15"/>
      <c r="R1014" s="167"/>
      <c r="S1014" s="15"/>
      <c r="T1014" s="15"/>
      <c r="U1014" s="4"/>
    </row>
    <row r="1015" spans="1:191" hidden="1">
      <c r="A1015" s="64"/>
      <c r="B1015" s="53"/>
      <c r="C1015" s="56"/>
      <c r="D1015" s="57"/>
      <c r="E1015" s="9" t="s">
        <v>521</v>
      </c>
      <c r="F1015" s="10">
        <v>4267</v>
      </c>
      <c r="G1015" s="10"/>
      <c r="H1015" s="10"/>
      <c r="I1015" s="40">
        <v>3690</v>
      </c>
      <c r="J1015" s="40">
        <v>8815</v>
      </c>
      <c r="K1015" s="40">
        <v>13940.000000000002</v>
      </c>
      <c r="L1015" s="40">
        <v>20500</v>
      </c>
      <c r="M1015" s="41">
        <f t="shared" si="194"/>
        <v>18</v>
      </c>
      <c r="N1015" s="41">
        <f t="shared" si="195"/>
        <v>43</v>
      </c>
      <c r="O1015" s="41">
        <f t="shared" si="196"/>
        <v>68</v>
      </c>
      <c r="P1015" s="15"/>
      <c r="Q1015" s="15"/>
      <c r="R1015" s="167"/>
      <c r="S1015" s="15"/>
      <c r="T1015" s="15"/>
      <c r="U1015" s="4">
        <f t="shared" ref="U1015:U1020" si="197">SUM(L1015-T1015)</f>
        <v>20500</v>
      </c>
    </row>
    <row r="1016" spans="1:191" hidden="1">
      <c r="A1016" s="64"/>
      <c r="B1016" s="53"/>
      <c r="C1016" s="56"/>
      <c r="D1016" s="57"/>
      <c r="E1016" s="9" t="s">
        <v>522</v>
      </c>
      <c r="F1016" s="10">
        <v>4269</v>
      </c>
      <c r="G1016" s="10"/>
      <c r="H1016" s="10"/>
      <c r="I1016" s="40">
        <v>6099.6</v>
      </c>
      <c r="J1016" s="40">
        <v>10404.6</v>
      </c>
      <c r="K1016" s="40">
        <v>14220</v>
      </c>
      <c r="L1016" s="40">
        <v>17220</v>
      </c>
      <c r="M1016" s="41">
        <f t="shared" si="194"/>
        <v>35.4</v>
      </c>
      <c r="N1016" s="41">
        <f t="shared" si="195"/>
        <v>60.4</v>
      </c>
      <c r="O1016" s="41">
        <f t="shared" si="196"/>
        <v>82.6</v>
      </c>
      <c r="P1016" s="15"/>
      <c r="Q1016" s="15"/>
      <c r="R1016" s="167"/>
      <c r="S1016" s="15"/>
      <c r="T1016" s="15"/>
      <c r="U1016" s="4">
        <f t="shared" si="197"/>
        <v>17220</v>
      </c>
    </row>
    <row r="1017" spans="1:191" hidden="1">
      <c r="A1017" s="64"/>
      <c r="B1017" s="53"/>
      <c r="C1017" s="56"/>
      <c r="D1017" s="57"/>
      <c r="E1017" s="9" t="s">
        <v>548</v>
      </c>
      <c r="F1017" s="10">
        <v>4728</v>
      </c>
      <c r="G1017" s="10"/>
      <c r="H1017" s="10"/>
      <c r="I1017" s="40">
        <v>6694.4</v>
      </c>
      <c r="J1017" s="174">
        <v>16264.4</v>
      </c>
      <c r="K1017" s="40">
        <v>41534.400000000001</v>
      </c>
      <c r="L1017" s="40">
        <v>61080</v>
      </c>
      <c r="M1017" s="41">
        <f t="shared" si="194"/>
        <v>11</v>
      </c>
      <c r="N1017" s="41">
        <f t="shared" si="195"/>
        <v>26.6</v>
      </c>
      <c r="O1017" s="41">
        <f t="shared" si="196"/>
        <v>68</v>
      </c>
      <c r="P1017" s="15"/>
      <c r="Q1017" s="15"/>
      <c r="R1017" s="167"/>
      <c r="S1017" s="15"/>
      <c r="T1017" s="15"/>
      <c r="U1017" s="4">
        <f t="shared" si="197"/>
        <v>61080</v>
      </c>
    </row>
    <row r="1018" spans="1:191" hidden="1">
      <c r="A1018" s="64"/>
      <c r="B1018" s="53"/>
      <c r="C1018" s="56"/>
      <c r="D1018" s="57"/>
      <c r="E1018" s="16" t="s">
        <v>549</v>
      </c>
      <c r="F1018" s="10">
        <v>4729</v>
      </c>
      <c r="G1018" s="10"/>
      <c r="H1018" s="10"/>
      <c r="I1018" s="40">
        <v>4500</v>
      </c>
      <c r="J1018" s="40">
        <v>10750</v>
      </c>
      <c r="K1018" s="40">
        <v>17000</v>
      </c>
      <c r="L1018" s="40">
        <v>25000</v>
      </c>
      <c r="M1018" s="41">
        <f t="shared" si="194"/>
        <v>18</v>
      </c>
      <c r="N1018" s="41">
        <f t="shared" si="195"/>
        <v>43</v>
      </c>
      <c r="O1018" s="41">
        <f t="shared" si="196"/>
        <v>68</v>
      </c>
      <c r="P1018" s="15"/>
      <c r="Q1018" s="15"/>
      <c r="R1018" s="167"/>
      <c r="S1018" s="15"/>
      <c r="T1018" s="15"/>
      <c r="U1018" s="4">
        <f t="shared" si="197"/>
        <v>25000</v>
      </c>
    </row>
    <row r="1019" spans="1:191" hidden="1">
      <c r="A1019" s="64"/>
      <c r="B1019" s="53"/>
      <c r="C1019" s="56"/>
      <c r="D1019" s="57"/>
      <c r="E1019" s="9" t="s">
        <v>553</v>
      </c>
      <c r="F1019" s="10">
        <v>4823</v>
      </c>
      <c r="G1019" s="10"/>
      <c r="H1019" s="10"/>
      <c r="I1019" s="174">
        <v>849</v>
      </c>
      <c r="J1019" s="174">
        <v>890</v>
      </c>
      <c r="K1019" s="174">
        <v>1000</v>
      </c>
      <c r="L1019" s="40">
        <v>1100</v>
      </c>
      <c r="M1019" s="41">
        <f t="shared" si="194"/>
        <v>77.2</v>
      </c>
      <c r="N1019" s="41">
        <f t="shared" si="195"/>
        <v>80.900000000000006</v>
      </c>
      <c r="O1019" s="41">
        <f t="shared" si="196"/>
        <v>90.9</v>
      </c>
      <c r="P1019" s="15"/>
      <c r="Q1019" s="15"/>
      <c r="R1019" s="167"/>
      <c r="S1019" s="15"/>
      <c r="T1019" s="15"/>
      <c r="U1019" s="4">
        <f t="shared" si="197"/>
        <v>1100</v>
      </c>
    </row>
    <row r="1020" spans="1:191" hidden="1">
      <c r="A1020" s="64"/>
      <c r="B1020" s="53"/>
      <c r="C1020" s="56"/>
      <c r="D1020" s="57"/>
      <c r="E1020" s="9" t="s">
        <v>554</v>
      </c>
      <c r="F1020" s="10">
        <v>4861</v>
      </c>
      <c r="G1020" s="10"/>
      <c r="H1020" s="10"/>
      <c r="I1020" s="174">
        <v>2000</v>
      </c>
      <c r="J1020" s="174">
        <v>2400</v>
      </c>
      <c r="K1020" s="174">
        <v>2800</v>
      </c>
      <c r="L1020" s="40">
        <v>3000</v>
      </c>
      <c r="M1020" s="41">
        <f t="shared" si="194"/>
        <v>66.7</v>
      </c>
      <c r="N1020" s="41">
        <f t="shared" si="195"/>
        <v>80</v>
      </c>
      <c r="O1020" s="41">
        <f t="shared" si="196"/>
        <v>93.3</v>
      </c>
      <c r="P1020" s="15"/>
      <c r="Q1020" s="15"/>
      <c r="R1020" s="167"/>
      <c r="S1020" s="15"/>
      <c r="T1020" s="15"/>
      <c r="U1020" s="4">
        <f t="shared" si="197"/>
        <v>3000</v>
      </c>
    </row>
    <row r="1021" spans="1:191" hidden="1">
      <c r="A1021" s="64"/>
      <c r="B1021" s="53"/>
      <c r="C1021" s="56"/>
      <c r="D1021" s="57"/>
      <c r="E1021" s="9" t="s">
        <v>556</v>
      </c>
      <c r="F1021" s="10" t="s">
        <v>419</v>
      </c>
      <c r="G1021" s="10"/>
      <c r="H1021" s="10"/>
      <c r="I1021" s="40">
        <v>0</v>
      </c>
      <c r="J1021" s="40">
        <v>4500</v>
      </c>
      <c r="K1021" s="40">
        <v>6222</v>
      </c>
      <c r="L1021" s="40">
        <v>9150</v>
      </c>
      <c r="M1021" s="41"/>
      <c r="N1021" s="41"/>
      <c r="O1021" s="41"/>
      <c r="P1021" s="15"/>
      <c r="Q1021" s="15"/>
      <c r="R1021" s="167"/>
      <c r="S1021" s="15"/>
      <c r="T1021" s="15"/>
      <c r="U1021" s="4"/>
    </row>
    <row r="1022" spans="1:191" hidden="1">
      <c r="A1022" s="64"/>
      <c r="B1022" s="53"/>
      <c r="C1022" s="56"/>
      <c r="D1022" s="57"/>
      <c r="E1022" s="9" t="s">
        <v>560</v>
      </c>
      <c r="F1022" s="10">
        <v>5122</v>
      </c>
      <c r="G1022" s="10"/>
      <c r="H1022" s="10"/>
      <c r="I1022" s="174">
        <v>705</v>
      </c>
      <c r="J1022" s="40">
        <v>20000</v>
      </c>
      <c r="K1022" s="40">
        <v>27880.000000000004</v>
      </c>
      <c r="L1022" s="40">
        <v>41000</v>
      </c>
      <c r="M1022" s="41">
        <f t="shared" si="194"/>
        <v>1.7</v>
      </c>
      <c r="N1022" s="41">
        <f t="shared" si="195"/>
        <v>48.8</v>
      </c>
      <c r="O1022" s="41">
        <f t="shared" si="196"/>
        <v>68</v>
      </c>
      <c r="P1022" s="15"/>
      <c r="Q1022" s="15"/>
      <c r="R1022" s="167"/>
      <c r="S1022" s="15"/>
      <c r="T1022" s="15"/>
      <c r="U1022" s="4">
        <f>SUM(L1022-T1022)</f>
        <v>41000</v>
      </c>
    </row>
    <row r="1023" spans="1:191" hidden="1">
      <c r="A1023" s="64"/>
      <c r="B1023" s="53"/>
      <c r="C1023" s="56"/>
      <c r="D1023" s="57"/>
      <c r="E1023" s="9" t="s">
        <v>561</v>
      </c>
      <c r="F1023" s="10" t="s">
        <v>471</v>
      </c>
      <c r="G1023" s="10"/>
      <c r="H1023" s="10"/>
      <c r="I1023" s="174">
        <v>25446.9</v>
      </c>
      <c r="J1023" s="174">
        <v>29000</v>
      </c>
      <c r="K1023" s="174">
        <v>30000</v>
      </c>
      <c r="L1023" s="40">
        <v>35000</v>
      </c>
      <c r="M1023" s="41">
        <f t="shared" si="194"/>
        <v>72.7</v>
      </c>
      <c r="N1023" s="41">
        <f t="shared" si="195"/>
        <v>82.9</v>
      </c>
      <c r="O1023" s="41">
        <f t="shared" si="196"/>
        <v>85.7</v>
      </c>
      <c r="P1023" s="15"/>
      <c r="Q1023" s="15"/>
      <c r="R1023" s="167"/>
      <c r="S1023" s="15"/>
      <c r="T1023" s="15"/>
      <c r="U1023" s="4"/>
    </row>
    <row r="1024" spans="1:191" ht="33">
      <c r="A1024" s="225"/>
      <c r="B1024" s="196"/>
      <c r="C1024" s="200"/>
      <c r="D1024" s="201" t="s">
        <v>284</v>
      </c>
      <c r="E1024" s="199" t="s">
        <v>607</v>
      </c>
      <c r="F1024" s="128"/>
      <c r="G1024" s="128"/>
      <c r="H1024" s="10" t="s">
        <v>394</v>
      </c>
      <c r="I1024" s="205">
        <f t="shared" ref="I1024:K1025" si="198">SUM(I1025)</f>
        <v>46700</v>
      </c>
      <c r="J1024" s="205">
        <f t="shared" si="198"/>
        <v>93400</v>
      </c>
      <c r="K1024" s="205">
        <f t="shared" si="198"/>
        <v>148350</v>
      </c>
      <c r="L1024" s="205">
        <f>SUM(L1025)</f>
        <v>168410</v>
      </c>
      <c r="M1024" s="59">
        <f t="shared" si="194"/>
        <v>27.7</v>
      </c>
      <c r="N1024" s="59">
        <f t="shared" si="195"/>
        <v>55.5</v>
      </c>
      <c r="O1024" s="59">
        <f t="shared" si="196"/>
        <v>88.1</v>
      </c>
      <c r="P1024" s="14"/>
      <c r="Q1024" s="14"/>
      <c r="R1024" s="167"/>
      <c r="S1024" s="14"/>
      <c r="T1024" s="14"/>
      <c r="U1024" s="4">
        <f t="shared" ref="U1024:U1035" si="199">SUM(L1024-T1024)</f>
        <v>168410</v>
      </c>
      <c r="W1024" s="43" t="s">
        <v>394</v>
      </c>
      <c r="AA1024" s="209"/>
      <c r="AB1024" s="209"/>
      <c r="AC1024" s="209"/>
      <c r="AD1024" s="209"/>
      <c r="AE1024" s="209"/>
      <c r="AF1024" s="209"/>
      <c r="AG1024" s="209"/>
      <c r="AH1024" s="209"/>
      <c r="AI1024" s="209"/>
      <c r="AJ1024" s="209"/>
      <c r="AK1024" s="209"/>
      <c r="AL1024" s="209"/>
      <c r="AM1024" s="209"/>
      <c r="AN1024" s="209"/>
      <c r="AO1024" s="209"/>
      <c r="AP1024" s="209"/>
      <c r="AQ1024" s="209"/>
      <c r="AR1024" s="209"/>
      <c r="AS1024" s="209"/>
      <c r="AT1024" s="209"/>
      <c r="AU1024" s="209"/>
      <c r="AV1024" s="209"/>
      <c r="AW1024" s="209"/>
      <c r="AX1024" s="209"/>
      <c r="AY1024" s="209"/>
      <c r="AZ1024" s="209"/>
      <c r="BA1024" s="209"/>
      <c r="BB1024" s="209"/>
      <c r="BC1024" s="209"/>
      <c r="BD1024" s="209"/>
      <c r="BE1024" s="209"/>
      <c r="BF1024" s="209"/>
      <c r="BG1024" s="209"/>
      <c r="BH1024" s="209"/>
      <c r="BI1024" s="209"/>
      <c r="BJ1024" s="209"/>
      <c r="BK1024" s="209"/>
      <c r="BL1024" s="209"/>
      <c r="BM1024" s="209"/>
      <c r="BN1024" s="209"/>
      <c r="BO1024" s="209"/>
      <c r="BP1024" s="209"/>
      <c r="BQ1024" s="209"/>
      <c r="BR1024" s="209"/>
      <c r="BS1024" s="209"/>
      <c r="BT1024" s="209"/>
      <c r="BU1024" s="209"/>
      <c r="BV1024" s="209"/>
      <c r="BW1024" s="209"/>
      <c r="BX1024" s="209"/>
      <c r="BY1024" s="209"/>
      <c r="BZ1024" s="209"/>
      <c r="CA1024" s="209"/>
      <c r="CB1024" s="209"/>
      <c r="CC1024" s="209"/>
      <c r="CD1024" s="209"/>
      <c r="CE1024" s="209"/>
      <c r="CF1024" s="209"/>
      <c r="CG1024" s="209"/>
      <c r="CH1024" s="209"/>
      <c r="CI1024" s="209"/>
      <c r="CJ1024" s="209"/>
      <c r="CK1024" s="209"/>
      <c r="CL1024" s="209"/>
      <c r="CM1024" s="209"/>
      <c r="CN1024" s="209"/>
      <c r="CO1024" s="209"/>
      <c r="CP1024" s="209"/>
      <c r="CQ1024" s="209"/>
      <c r="CR1024" s="209"/>
      <c r="CS1024" s="209"/>
      <c r="CT1024" s="209"/>
      <c r="CU1024" s="209"/>
      <c r="CV1024" s="209"/>
      <c r="CW1024" s="209"/>
      <c r="CX1024" s="209"/>
      <c r="CY1024" s="209"/>
      <c r="CZ1024" s="209"/>
      <c r="DA1024" s="209"/>
      <c r="DB1024" s="209"/>
      <c r="DC1024" s="209"/>
      <c r="DD1024" s="209"/>
      <c r="DE1024" s="209"/>
      <c r="DF1024" s="209"/>
      <c r="DG1024" s="209"/>
      <c r="DH1024" s="209"/>
      <c r="DI1024" s="209"/>
      <c r="DJ1024" s="209"/>
      <c r="DK1024" s="209"/>
      <c r="DL1024" s="209"/>
      <c r="DM1024" s="209"/>
      <c r="DN1024" s="209"/>
      <c r="DO1024" s="209"/>
      <c r="DP1024" s="209"/>
      <c r="DQ1024" s="209"/>
      <c r="DR1024" s="209"/>
      <c r="DS1024" s="209"/>
      <c r="DT1024" s="209"/>
      <c r="DU1024" s="209"/>
      <c r="DV1024" s="209"/>
      <c r="DW1024" s="209"/>
      <c r="DX1024" s="209"/>
      <c r="DY1024" s="209"/>
      <c r="DZ1024" s="209"/>
      <c r="EA1024" s="209"/>
      <c r="EB1024" s="209"/>
      <c r="EC1024" s="209"/>
      <c r="ED1024" s="209"/>
      <c r="EE1024" s="209"/>
      <c r="EF1024" s="209"/>
      <c r="EG1024" s="209"/>
      <c r="EH1024" s="209"/>
      <c r="EI1024" s="209"/>
      <c r="EJ1024" s="209"/>
      <c r="EK1024" s="209"/>
      <c r="EL1024" s="209"/>
      <c r="EM1024" s="209"/>
      <c r="EN1024" s="209"/>
      <c r="EO1024" s="209"/>
      <c r="EP1024" s="209"/>
      <c r="EQ1024" s="209"/>
      <c r="ER1024" s="209"/>
      <c r="ES1024" s="209"/>
      <c r="ET1024" s="209"/>
      <c r="EU1024" s="209"/>
      <c r="EV1024" s="209"/>
      <c r="EW1024" s="209"/>
      <c r="EX1024" s="209"/>
      <c r="EY1024" s="209"/>
      <c r="EZ1024" s="209"/>
      <c r="FA1024" s="209"/>
      <c r="FB1024" s="209"/>
      <c r="FC1024" s="209"/>
      <c r="FD1024" s="209"/>
      <c r="FE1024" s="209"/>
      <c r="FF1024" s="209"/>
      <c r="FG1024" s="209"/>
      <c r="FH1024" s="209"/>
      <c r="FI1024" s="209"/>
      <c r="FJ1024" s="209"/>
      <c r="FK1024" s="209"/>
      <c r="FL1024" s="209"/>
      <c r="FM1024" s="209"/>
      <c r="FN1024" s="209"/>
      <c r="FO1024" s="209"/>
      <c r="FP1024" s="209"/>
      <c r="FQ1024" s="209"/>
      <c r="FR1024" s="209"/>
      <c r="FS1024" s="209"/>
      <c r="FT1024" s="209"/>
      <c r="FU1024" s="209"/>
      <c r="FV1024" s="209"/>
      <c r="FW1024" s="209"/>
      <c r="FX1024" s="209"/>
      <c r="FY1024" s="209"/>
      <c r="FZ1024" s="209"/>
      <c r="GA1024" s="209"/>
      <c r="GB1024" s="209"/>
      <c r="GC1024" s="209"/>
      <c r="GD1024" s="209"/>
      <c r="GE1024" s="209"/>
      <c r="GF1024" s="209"/>
      <c r="GG1024" s="209"/>
      <c r="GH1024" s="209"/>
      <c r="GI1024" s="209"/>
    </row>
    <row r="1025" spans="1:191">
      <c r="A1025" s="225"/>
      <c r="B1025" s="196"/>
      <c r="C1025" s="200"/>
      <c r="D1025" s="201"/>
      <c r="E1025" s="80" t="s">
        <v>92</v>
      </c>
      <c r="F1025" s="18" t="s">
        <v>398</v>
      </c>
      <c r="G1025" s="18"/>
      <c r="H1025" s="10" t="s">
        <v>394</v>
      </c>
      <c r="I1025" s="206">
        <f t="shared" si="198"/>
        <v>46700</v>
      </c>
      <c r="J1025" s="206">
        <f t="shared" si="198"/>
        <v>93400</v>
      </c>
      <c r="K1025" s="206">
        <f t="shared" si="198"/>
        <v>148350</v>
      </c>
      <c r="L1025" s="207">
        <f>SUM(L1026)</f>
        <v>168410</v>
      </c>
      <c r="M1025" s="59">
        <f t="shared" si="194"/>
        <v>27.7</v>
      </c>
      <c r="N1025" s="59">
        <f t="shared" si="195"/>
        <v>55.5</v>
      </c>
      <c r="O1025" s="59">
        <f t="shared" si="196"/>
        <v>88.1</v>
      </c>
      <c r="P1025" s="15"/>
      <c r="Q1025" s="15"/>
      <c r="R1025" s="167"/>
      <c r="S1025" s="15"/>
      <c r="T1025" s="15"/>
      <c r="U1025" s="4">
        <f t="shared" si="199"/>
        <v>168410</v>
      </c>
      <c r="AA1025" s="209"/>
      <c r="AB1025" s="209"/>
      <c r="AC1025" s="209"/>
      <c r="AD1025" s="209"/>
      <c r="AE1025" s="209"/>
      <c r="AF1025" s="209"/>
      <c r="AG1025" s="209"/>
      <c r="AH1025" s="209"/>
      <c r="AI1025" s="209"/>
      <c r="AJ1025" s="209"/>
      <c r="AK1025" s="209"/>
      <c r="AL1025" s="209"/>
      <c r="AM1025" s="209"/>
      <c r="AN1025" s="209"/>
      <c r="AO1025" s="209"/>
      <c r="AP1025" s="209"/>
      <c r="AQ1025" s="209"/>
      <c r="AR1025" s="209"/>
      <c r="AS1025" s="209"/>
      <c r="AT1025" s="209"/>
      <c r="AU1025" s="209"/>
      <c r="AV1025" s="209"/>
      <c r="AW1025" s="209"/>
      <c r="AX1025" s="209"/>
      <c r="AY1025" s="209"/>
      <c r="AZ1025" s="209"/>
      <c r="BA1025" s="209"/>
      <c r="BB1025" s="209"/>
      <c r="BC1025" s="209"/>
      <c r="BD1025" s="209"/>
      <c r="BE1025" s="209"/>
      <c r="BF1025" s="209"/>
      <c r="BG1025" s="209"/>
      <c r="BH1025" s="209"/>
      <c r="BI1025" s="209"/>
      <c r="BJ1025" s="209"/>
      <c r="BK1025" s="209"/>
      <c r="BL1025" s="209"/>
      <c r="BM1025" s="209"/>
      <c r="BN1025" s="209"/>
      <c r="BO1025" s="209"/>
      <c r="BP1025" s="209"/>
      <c r="BQ1025" s="209"/>
      <c r="BR1025" s="209"/>
      <c r="BS1025" s="209"/>
      <c r="BT1025" s="209"/>
      <c r="BU1025" s="209"/>
      <c r="BV1025" s="209"/>
      <c r="BW1025" s="209"/>
      <c r="BX1025" s="209"/>
      <c r="BY1025" s="209"/>
      <c r="BZ1025" s="209"/>
      <c r="CA1025" s="209"/>
      <c r="CB1025" s="209"/>
      <c r="CC1025" s="209"/>
      <c r="CD1025" s="209"/>
      <c r="CE1025" s="209"/>
      <c r="CF1025" s="209"/>
      <c r="CG1025" s="209"/>
      <c r="CH1025" s="209"/>
      <c r="CI1025" s="209"/>
      <c r="CJ1025" s="209"/>
      <c r="CK1025" s="209"/>
      <c r="CL1025" s="209"/>
      <c r="CM1025" s="209"/>
      <c r="CN1025" s="209"/>
      <c r="CO1025" s="209"/>
      <c r="CP1025" s="209"/>
      <c r="CQ1025" s="209"/>
      <c r="CR1025" s="209"/>
      <c r="CS1025" s="209"/>
      <c r="CT1025" s="209"/>
      <c r="CU1025" s="209"/>
      <c r="CV1025" s="209"/>
      <c r="CW1025" s="209"/>
      <c r="CX1025" s="209"/>
      <c r="CY1025" s="209"/>
      <c r="CZ1025" s="209"/>
      <c r="DA1025" s="209"/>
      <c r="DB1025" s="209"/>
      <c r="DC1025" s="209"/>
      <c r="DD1025" s="209"/>
      <c r="DE1025" s="209"/>
      <c r="DF1025" s="209"/>
      <c r="DG1025" s="209"/>
      <c r="DH1025" s="209"/>
      <c r="DI1025" s="209"/>
      <c r="DJ1025" s="209"/>
      <c r="DK1025" s="209"/>
      <c r="DL1025" s="209"/>
      <c r="DM1025" s="209"/>
      <c r="DN1025" s="209"/>
      <c r="DO1025" s="209"/>
      <c r="DP1025" s="209"/>
      <c r="DQ1025" s="209"/>
      <c r="DR1025" s="209"/>
      <c r="DS1025" s="209"/>
      <c r="DT1025" s="209"/>
      <c r="DU1025" s="209"/>
      <c r="DV1025" s="209"/>
      <c r="DW1025" s="209"/>
      <c r="DX1025" s="209"/>
      <c r="DY1025" s="209"/>
      <c r="DZ1025" s="209"/>
      <c r="EA1025" s="209"/>
      <c r="EB1025" s="209"/>
      <c r="EC1025" s="209"/>
      <c r="ED1025" s="209"/>
      <c r="EE1025" s="209"/>
      <c r="EF1025" s="209"/>
      <c r="EG1025" s="209"/>
      <c r="EH1025" s="209"/>
      <c r="EI1025" s="209"/>
      <c r="EJ1025" s="209"/>
      <c r="EK1025" s="209"/>
      <c r="EL1025" s="209"/>
      <c r="EM1025" s="209"/>
      <c r="EN1025" s="209"/>
      <c r="EO1025" s="209"/>
      <c r="EP1025" s="209"/>
      <c r="EQ1025" s="209"/>
      <c r="ER1025" s="209"/>
      <c r="ES1025" s="209"/>
      <c r="ET1025" s="209"/>
      <c r="EU1025" s="209"/>
      <c r="EV1025" s="209"/>
      <c r="EW1025" s="209"/>
      <c r="EX1025" s="209"/>
      <c r="EY1025" s="209"/>
      <c r="EZ1025" s="209"/>
      <c r="FA1025" s="209"/>
      <c r="FB1025" s="209"/>
      <c r="FC1025" s="209"/>
      <c r="FD1025" s="209"/>
      <c r="FE1025" s="209"/>
      <c r="FF1025" s="209"/>
      <c r="FG1025" s="209"/>
      <c r="FH1025" s="209"/>
      <c r="FI1025" s="209"/>
      <c r="FJ1025" s="209"/>
      <c r="FK1025" s="209"/>
      <c r="FL1025" s="209"/>
      <c r="FM1025" s="209"/>
      <c r="FN1025" s="209"/>
      <c r="FO1025" s="209"/>
      <c r="FP1025" s="209"/>
      <c r="FQ1025" s="209"/>
      <c r="FR1025" s="209"/>
      <c r="FS1025" s="209"/>
      <c r="FT1025" s="209"/>
      <c r="FU1025" s="209"/>
      <c r="FV1025" s="209"/>
      <c r="FW1025" s="209"/>
      <c r="FX1025" s="209"/>
      <c r="FY1025" s="209"/>
      <c r="FZ1025" s="209"/>
      <c r="GA1025" s="209"/>
      <c r="GB1025" s="209"/>
      <c r="GC1025" s="209"/>
      <c r="GD1025" s="209"/>
      <c r="GE1025" s="209"/>
      <c r="GF1025" s="209"/>
      <c r="GG1025" s="209"/>
      <c r="GH1025" s="209"/>
      <c r="GI1025" s="209"/>
    </row>
    <row r="1026" spans="1:191" hidden="1">
      <c r="A1026" s="64"/>
      <c r="B1026" s="53"/>
      <c r="C1026" s="56"/>
      <c r="D1026" s="57"/>
      <c r="E1026" s="9" t="s">
        <v>522</v>
      </c>
      <c r="F1026" s="10">
        <v>4269</v>
      </c>
      <c r="G1026" s="10"/>
      <c r="H1026" s="10"/>
      <c r="I1026" s="7">
        <v>46700</v>
      </c>
      <c r="J1026" s="7">
        <v>93400</v>
      </c>
      <c r="K1026" s="7">
        <v>148350</v>
      </c>
      <c r="L1026" s="7">
        <v>168410</v>
      </c>
      <c r="M1026" s="59">
        <f t="shared" ref="M1026:M1032" si="200">ROUND(I1026/L1026*100,1)</f>
        <v>27.7</v>
      </c>
      <c r="N1026" s="59">
        <f t="shared" ref="N1026:N1032" si="201">ROUND(J1026/L1026*100,1)</f>
        <v>55.5</v>
      </c>
      <c r="O1026" s="59">
        <f t="shared" ref="O1026:O1032" si="202">ROUND(K1026/L1026*100,1)</f>
        <v>88.1</v>
      </c>
      <c r="P1026" s="15"/>
      <c r="Q1026" s="15"/>
      <c r="R1026" s="167"/>
      <c r="S1026" s="15"/>
      <c r="T1026" s="15"/>
      <c r="U1026" s="4">
        <f t="shared" si="199"/>
        <v>168410</v>
      </c>
    </row>
    <row r="1027" spans="1:191">
      <c r="A1027" s="225"/>
      <c r="B1027" s="196"/>
      <c r="C1027" s="197" t="s">
        <v>526</v>
      </c>
      <c r="D1027" s="198" t="s">
        <v>312</v>
      </c>
      <c r="E1027" s="199" t="s">
        <v>8</v>
      </c>
      <c r="F1027" s="2"/>
      <c r="G1027" s="2"/>
      <c r="H1027" s="10" t="s">
        <v>394</v>
      </c>
      <c r="I1027" s="205">
        <f t="shared" ref="I1027:L1029" si="203">SUM(I1028)</f>
        <v>2207341.9</v>
      </c>
      <c r="J1027" s="205">
        <f t="shared" si="203"/>
        <v>5273094.5999999996</v>
      </c>
      <c r="K1027" s="205">
        <f t="shared" si="203"/>
        <v>8338847.2000000002</v>
      </c>
      <c r="L1027" s="205">
        <f>SUM(L1028)</f>
        <v>12263010.6</v>
      </c>
      <c r="M1027" s="59">
        <f t="shared" si="200"/>
        <v>18</v>
      </c>
      <c r="N1027" s="59">
        <f t="shared" si="201"/>
        <v>43</v>
      </c>
      <c r="O1027" s="59">
        <f t="shared" si="202"/>
        <v>68</v>
      </c>
      <c r="P1027" s="14"/>
      <c r="Q1027" s="14"/>
      <c r="R1027" s="167"/>
      <c r="S1027" s="14"/>
      <c r="T1027" s="14"/>
      <c r="U1027" s="4">
        <f t="shared" si="199"/>
        <v>12263010.6</v>
      </c>
      <c r="AA1027" s="209"/>
      <c r="AB1027" s="209"/>
      <c r="AC1027" s="209"/>
      <c r="AD1027" s="209"/>
      <c r="AE1027" s="209"/>
      <c r="AF1027" s="209"/>
      <c r="AG1027" s="209"/>
      <c r="AH1027" s="209"/>
      <c r="AI1027" s="209"/>
      <c r="AJ1027" s="209"/>
      <c r="AK1027" s="209"/>
      <c r="AL1027" s="209"/>
      <c r="AM1027" s="209"/>
      <c r="AN1027" s="209"/>
      <c r="AO1027" s="209"/>
      <c r="AP1027" s="209"/>
      <c r="AQ1027" s="209"/>
      <c r="AR1027" s="209"/>
      <c r="AS1027" s="209"/>
      <c r="AT1027" s="209"/>
      <c r="AU1027" s="209"/>
      <c r="AV1027" s="209"/>
      <c r="AW1027" s="209"/>
      <c r="AX1027" s="209"/>
      <c r="AY1027" s="209"/>
      <c r="AZ1027" s="209"/>
      <c r="BA1027" s="209"/>
      <c r="BB1027" s="209"/>
      <c r="BC1027" s="209"/>
      <c r="BD1027" s="209"/>
      <c r="BE1027" s="209"/>
      <c r="BF1027" s="209"/>
      <c r="BG1027" s="209"/>
      <c r="BH1027" s="209"/>
      <c r="BI1027" s="209"/>
      <c r="BJ1027" s="209"/>
      <c r="BK1027" s="209"/>
      <c r="BL1027" s="209"/>
      <c r="BM1027" s="209"/>
      <c r="BN1027" s="209"/>
      <c r="BO1027" s="209"/>
      <c r="BP1027" s="209"/>
      <c r="BQ1027" s="209"/>
      <c r="BR1027" s="209"/>
      <c r="BS1027" s="209"/>
      <c r="BT1027" s="209"/>
      <c r="BU1027" s="209"/>
      <c r="BV1027" s="209"/>
      <c r="BW1027" s="209"/>
      <c r="BX1027" s="209"/>
      <c r="BY1027" s="209"/>
      <c r="BZ1027" s="209"/>
      <c r="CA1027" s="209"/>
      <c r="CB1027" s="209"/>
      <c r="CC1027" s="209"/>
      <c r="CD1027" s="209"/>
      <c r="CE1027" s="209"/>
      <c r="CF1027" s="209"/>
      <c r="CG1027" s="209"/>
      <c r="CH1027" s="209"/>
      <c r="CI1027" s="209"/>
      <c r="CJ1027" s="209"/>
      <c r="CK1027" s="209"/>
      <c r="CL1027" s="209"/>
      <c r="CM1027" s="209"/>
      <c r="CN1027" s="209"/>
      <c r="CO1027" s="209"/>
      <c r="CP1027" s="209"/>
      <c r="CQ1027" s="209"/>
      <c r="CR1027" s="209"/>
      <c r="CS1027" s="209"/>
      <c r="CT1027" s="209"/>
      <c r="CU1027" s="209"/>
      <c r="CV1027" s="209"/>
      <c r="CW1027" s="209"/>
      <c r="CX1027" s="209"/>
      <c r="CY1027" s="209"/>
      <c r="CZ1027" s="209"/>
      <c r="DA1027" s="209"/>
      <c r="DB1027" s="209"/>
      <c r="DC1027" s="209"/>
      <c r="DD1027" s="209"/>
      <c r="DE1027" s="209"/>
      <c r="DF1027" s="209"/>
      <c r="DG1027" s="209"/>
      <c r="DH1027" s="209"/>
      <c r="DI1027" s="209"/>
      <c r="DJ1027" s="209"/>
      <c r="DK1027" s="209"/>
      <c r="DL1027" s="209"/>
      <c r="DM1027" s="209"/>
      <c r="DN1027" s="209"/>
      <c r="DO1027" s="209"/>
      <c r="DP1027" s="209"/>
      <c r="DQ1027" s="209"/>
      <c r="DR1027" s="209"/>
      <c r="DS1027" s="209"/>
      <c r="DT1027" s="209"/>
      <c r="DU1027" s="209"/>
      <c r="DV1027" s="209"/>
      <c r="DW1027" s="209"/>
      <c r="DX1027" s="209"/>
      <c r="DY1027" s="209"/>
      <c r="DZ1027" s="209"/>
      <c r="EA1027" s="209"/>
      <c r="EB1027" s="209"/>
      <c r="EC1027" s="209"/>
      <c r="ED1027" s="209"/>
      <c r="EE1027" s="209"/>
      <c r="EF1027" s="209"/>
      <c r="EG1027" s="209"/>
      <c r="EH1027" s="209"/>
      <c r="EI1027" s="209"/>
      <c r="EJ1027" s="209"/>
      <c r="EK1027" s="209"/>
      <c r="EL1027" s="209"/>
      <c r="EM1027" s="209"/>
      <c r="EN1027" s="209"/>
      <c r="EO1027" s="209"/>
      <c r="EP1027" s="209"/>
      <c r="EQ1027" s="209"/>
      <c r="ER1027" s="209"/>
      <c r="ES1027" s="209"/>
      <c r="ET1027" s="209"/>
      <c r="EU1027" s="209"/>
      <c r="EV1027" s="209"/>
      <c r="EW1027" s="209"/>
      <c r="EX1027" s="209"/>
      <c r="EY1027" s="209"/>
      <c r="EZ1027" s="209"/>
      <c r="FA1027" s="209"/>
      <c r="FB1027" s="209"/>
      <c r="FC1027" s="209"/>
      <c r="FD1027" s="209"/>
      <c r="FE1027" s="209"/>
      <c r="FF1027" s="209"/>
      <c r="FG1027" s="209"/>
      <c r="FH1027" s="209"/>
      <c r="FI1027" s="209"/>
      <c r="FJ1027" s="209"/>
      <c r="FK1027" s="209"/>
      <c r="FL1027" s="209"/>
      <c r="FM1027" s="209"/>
      <c r="FN1027" s="209"/>
      <c r="FO1027" s="209"/>
      <c r="FP1027" s="209"/>
      <c r="FQ1027" s="209"/>
      <c r="FR1027" s="209"/>
      <c r="FS1027" s="209"/>
      <c r="FT1027" s="209"/>
      <c r="FU1027" s="209"/>
      <c r="FV1027" s="209"/>
      <c r="FW1027" s="209"/>
      <c r="FX1027" s="209"/>
      <c r="FY1027" s="209"/>
      <c r="FZ1027" s="209"/>
      <c r="GA1027" s="209"/>
      <c r="GB1027" s="209"/>
      <c r="GC1027" s="209"/>
      <c r="GD1027" s="209"/>
      <c r="GE1027" s="209"/>
      <c r="GF1027" s="209"/>
      <c r="GG1027" s="209"/>
      <c r="GH1027" s="209"/>
      <c r="GI1027" s="209"/>
    </row>
    <row r="1028" spans="1:191">
      <c r="A1028" s="225"/>
      <c r="B1028" s="196"/>
      <c r="C1028" s="200"/>
      <c r="D1028" s="201" t="s">
        <v>280</v>
      </c>
      <c r="E1028" s="199" t="s">
        <v>9</v>
      </c>
      <c r="F1028" s="13"/>
      <c r="G1028" s="13"/>
      <c r="H1028" s="10" t="s">
        <v>394</v>
      </c>
      <c r="I1028" s="205">
        <f t="shared" si="203"/>
        <v>2207341.9</v>
      </c>
      <c r="J1028" s="205">
        <f t="shared" si="203"/>
        <v>5273094.5999999996</v>
      </c>
      <c r="K1028" s="205">
        <f t="shared" si="203"/>
        <v>8338847.2000000002</v>
      </c>
      <c r="L1028" s="205">
        <f>SUM(L1029)</f>
        <v>12263010.6</v>
      </c>
      <c r="M1028" s="41">
        <f t="shared" si="200"/>
        <v>18</v>
      </c>
      <c r="N1028" s="41">
        <f t="shared" si="201"/>
        <v>43</v>
      </c>
      <c r="O1028" s="41">
        <f t="shared" si="202"/>
        <v>68</v>
      </c>
      <c r="P1028" s="14"/>
      <c r="Q1028" s="14"/>
      <c r="R1028" s="167"/>
      <c r="S1028" s="14"/>
      <c r="T1028" s="14"/>
      <c r="U1028" s="4">
        <f t="shared" si="199"/>
        <v>12263010.6</v>
      </c>
      <c r="AA1028" s="209"/>
      <c r="AB1028" s="209"/>
      <c r="AC1028" s="209"/>
      <c r="AD1028" s="209"/>
      <c r="AE1028" s="209"/>
      <c r="AF1028" s="209"/>
      <c r="AG1028" s="209"/>
      <c r="AH1028" s="209"/>
      <c r="AI1028" s="209"/>
      <c r="AJ1028" s="209"/>
      <c r="AK1028" s="209"/>
      <c r="AL1028" s="209"/>
      <c r="AM1028" s="209"/>
      <c r="AN1028" s="209"/>
      <c r="AO1028" s="209"/>
      <c r="AP1028" s="209"/>
      <c r="AQ1028" s="209"/>
      <c r="AR1028" s="209"/>
      <c r="AS1028" s="209"/>
      <c r="AT1028" s="209"/>
      <c r="AU1028" s="209"/>
      <c r="AV1028" s="209"/>
      <c r="AW1028" s="209"/>
      <c r="AX1028" s="209"/>
      <c r="AY1028" s="209"/>
      <c r="AZ1028" s="209"/>
      <c r="BA1028" s="209"/>
      <c r="BB1028" s="209"/>
      <c r="BC1028" s="209"/>
      <c r="BD1028" s="209"/>
      <c r="BE1028" s="209"/>
      <c r="BF1028" s="209"/>
      <c r="BG1028" s="209"/>
      <c r="BH1028" s="209"/>
      <c r="BI1028" s="209"/>
      <c r="BJ1028" s="209"/>
      <c r="BK1028" s="209"/>
      <c r="BL1028" s="209"/>
      <c r="BM1028" s="209"/>
      <c r="BN1028" s="209"/>
      <c r="BO1028" s="209"/>
      <c r="BP1028" s="209"/>
      <c r="BQ1028" s="209"/>
      <c r="BR1028" s="209"/>
      <c r="BS1028" s="209"/>
      <c r="BT1028" s="209"/>
      <c r="BU1028" s="209"/>
      <c r="BV1028" s="209"/>
      <c r="BW1028" s="209"/>
      <c r="BX1028" s="209"/>
      <c r="BY1028" s="209"/>
      <c r="BZ1028" s="209"/>
      <c r="CA1028" s="209"/>
      <c r="CB1028" s="209"/>
      <c r="CC1028" s="209"/>
      <c r="CD1028" s="209"/>
      <c r="CE1028" s="209"/>
      <c r="CF1028" s="209"/>
      <c r="CG1028" s="209"/>
      <c r="CH1028" s="209"/>
      <c r="CI1028" s="209"/>
      <c r="CJ1028" s="209"/>
      <c r="CK1028" s="209"/>
      <c r="CL1028" s="209"/>
      <c r="CM1028" s="209"/>
      <c r="CN1028" s="209"/>
      <c r="CO1028" s="209"/>
      <c r="CP1028" s="209"/>
      <c r="CQ1028" s="209"/>
      <c r="CR1028" s="209"/>
      <c r="CS1028" s="209"/>
      <c r="CT1028" s="209"/>
      <c r="CU1028" s="209"/>
      <c r="CV1028" s="209"/>
      <c r="CW1028" s="209"/>
      <c r="CX1028" s="209"/>
      <c r="CY1028" s="209"/>
      <c r="CZ1028" s="209"/>
      <c r="DA1028" s="209"/>
      <c r="DB1028" s="209"/>
      <c r="DC1028" s="209"/>
      <c r="DD1028" s="209"/>
      <c r="DE1028" s="209"/>
      <c r="DF1028" s="209"/>
      <c r="DG1028" s="209"/>
      <c r="DH1028" s="209"/>
      <c r="DI1028" s="209"/>
      <c r="DJ1028" s="209"/>
      <c r="DK1028" s="209"/>
      <c r="DL1028" s="209"/>
      <c r="DM1028" s="209"/>
      <c r="DN1028" s="209"/>
      <c r="DO1028" s="209"/>
      <c r="DP1028" s="209"/>
      <c r="DQ1028" s="209"/>
      <c r="DR1028" s="209"/>
      <c r="DS1028" s="209"/>
      <c r="DT1028" s="209"/>
      <c r="DU1028" s="209"/>
      <c r="DV1028" s="209"/>
      <c r="DW1028" s="209"/>
      <c r="DX1028" s="209"/>
      <c r="DY1028" s="209"/>
      <c r="DZ1028" s="209"/>
      <c r="EA1028" s="209"/>
      <c r="EB1028" s="209"/>
      <c r="EC1028" s="209"/>
      <c r="ED1028" s="209"/>
      <c r="EE1028" s="209"/>
      <c r="EF1028" s="209"/>
      <c r="EG1028" s="209"/>
      <c r="EH1028" s="209"/>
      <c r="EI1028" s="209"/>
      <c r="EJ1028" s="209"/>
      <c r="EK1028" s="209"/>
      <c r="EL1028" s="209"/>
      <c r="EM1028" s="209"/>
      <c r="EN1028" s="209"/>
      <c r="EO1028" s="209"/>
      <c r="EP1028" s="209"/>
      <c r="EQ1028" s="209"/>
      <c r="ER1028" s="209"/>
      <c r="ES1028" s="209"/>
      <c r="ET1028" s="209"/>
      <c r="EU1028" s="209"/>
      <c r="EV1028" s="209"/>
      <c r="EW1028" s="209"/>
      <c r="EX1028" s="209"/>
      <c r="EY1028" s="209"/>
      <c r="EZ1028" s="209"/>
      <c r="FA1028" s="209"/>
      <c r="FB1028" s="209"/>
      <c r="FC1028" s="209"/>
      <c r="FD1028" s="209"/>
      <c r="FE1028" s="209"/>
      <c r="FF1028" s="209"/>
      <c r="FG1028" s="209"/>
      <c r="FH1028" s="209"/>
      <c r="FI1028" s="209"/>
      <c r="FJ1028" s="209"/>
      <c r="FK1028" s="209"/>
      <c r="FL1028" s="209"/>
      <c r="FM1028" s="209"/>
      <c r="FN1028" s="209"/>
      <c r="FO1028" s="209"/>
      <c r="FP1028" s="209"/>
      <c r="FQ1028" s="209"/>
      <c r="FR1028" s="209"/>
      <c r="FS1028" s="209"/>
      <c r="FT1028" s="209"/>
      <c r="FU1028" s="209"/>
      <c r="FV1028" s="209"/>
      <c r="FW1028" s="209"/>
      <c r="FX1028" s="209"/>
      <c r="FY1028" s="209"/>
      <c r="FZ1028" s="209"/>
      <c r="GA1028" s="209"/>
      <c r="GB1028" s="209"/>
      <c r="GC1028" s="209"/>
      <c r="GD1028" s="209"/>
      <c r="GE1028" s="209"/>
      <c r="GF1028" s="209"/>
      <c r="GG1028" s="209"/>
      <c r="GH1028" s="209"/>
      <c r="GI1028" s="209"/>
    </row>
    <row r="1029" spans="1:191">
      <c r="A1029" s="225"/>
      <c r="B1029" s="196"/>
      <c r="C1029" s="200"/>
      <c r="D1029" s="201"/>
      <c r="E1029" s="80" t="s">
        <v>128</v>
      </c>
      <c r="F1029" s="123" t="s">
        <v>398</v>
      </c>
      <c r="G1029" s="123"/>
      <c r="H1029" s="10" t="s">
        <v>394</v>
      </c>
      <c r="I1029" s="206">
        <f>SUM(I1030)</f>
        <v>2207341.9</v>
      </c>
      <c r="J1029" s="206">
        <f t="shared" si="203"/>
        <v>5273094.5999999996</v>
      </c>
      <c r="K1029" s="206">
        <f t="shared" si="203"/>
        <v>8338847.2000000002</v>
      </c>
      <c r="L1029" s="207">
        <f t="shared" si="203"/>
        <v>12263010.6</v>
      </c>
      <c r="M1029" s="59">
        <f t="shared" si="200"/>
        <v>18</v>
      </c>
      <c r="N1029" s="59">
        <f t="shared" si="201"/>
        <v>43</v>
      </c>
      <c r="O1029" s="59">
        <f t="shared" si="202"/>
        <v>68</v>
      </c>
      <c r="P1029" s="15"/>
      <c r="Q1029" s="15"/>
      <c r="R1029" s="167"/>
      <c r="S1029" s="15"/>
      <c r="T1029" s="15"/>
      <c r="U1029" s="4">
        <f t="shared" si="199"/>
        <v>12263010.6</v>
      </c>
      <c r="W1029" s="43" t="s">
        <v>394</v>
      </c>
      <c r="Z1029" s="43">
        <v>1</v>
      </c>
      <c r="AA1029" s="209"/>
      <c r="AB1029" s="209"/>
      <c r="AC1029" s="209"/>
      <c r="AD1029" s="209"/>
      <c r="AE1029" s="209"/>
      <c r="AF1029" s="209"/>
      <c r="AG1029" s="209"/>
      <c r="AH1029" s="209"/>
      <c r="AI1029" s="209"/>
      <c r="AJ1029" s="209"/>
      <c r="AK1029" s="209"/>
      <c r="AL1029" s="209"/>
      <c r="AM1029" s="209"/>
      <c r="AN1029" s="209"/>
      <c r="AO1029" s="209"/>
      <c r="AP1029" s="209"/>
      <c r="AQ1029" s="209"/>
      <c r="AR1029" s="209"/>
      <c r="AS1029" s="209"/>
      <c r="AT1029" s="209"/>
      <c r="AU1029" s="209"/>
      <c r="AV1029" s="209"/>
      <c r="AW1029" s="209"/>
      <c r="AX1029" s="209"/>
      <c r="AY1029" s="209"/>
      <c r="AZ1029" s="209"/>
      <c r="BA1029" s="209"/>
      <c r="BB1029" s="209"/>
      <c r="BC1029" s="209"/>
      <c r="BD1029" s="209"/>
      <c r="BE1029" s="209"/>
      <c r="BF1029" s="209"/>
      <c r="BG1029" s="209"/>
      <c r="BH1029" s="209"/>
      <c r="BI1029" s="209"/>
      <c r="BJ1029" s="209"/>
      <c r="BK1029" s="209"/>
      <c r="BL1029" s="209"/>
      <c r="BM1029" s="209"/>
      <c r="BN1029" s="209"/>
      <c r="BO1029" s="209"/>
      <c r="BP1029" s="209"/>
      <c r="BQ1029" s="209"/>
      <c r="BR1029" s="209"/>
      <c r="BS1029" s="209"/>
      <c r="BT1029" s="209"/>
      <c r="BU1029" s="209"/>
      <c r="BV1029" s="209"/>
      <c r="BW1029" s="209"/>
      <c r="BX1029" s="209"/>
      <c r="BY1029" s="209"/>
      <c r="BZ1029" s="209"/>
      <c r="CA1029" s="209"/>
      <c r="CB1029" s="209"/>
      <c r="CC1029" s="209"/>
      <c r="CD1029" s="209"/>
      <c r="CE1029" s="209"/>
      <c r="CF1029" s="209"/>
      <c r="CG1029" s="209"/>
      <c r="CH1029" s="209"/>
      <c r="CI1029" s="209"/>
      <c r="CJ1029" s="209"/>
      <c r="CK1029" s="209"/>
      <c r="CL1029" s="209"/>
      <c r="CM1029" s="209"/>
      <c r="CN1029" s="209"/>
      <c r="CO1029" s="209"/>
      <c r="CP1029" s="209"/>
      <c r="CQ1029" s="209"/>
      <c r="CR1029" s="209"/>
      <c r="CS1029" s="209"/>
      <c r="CT1029" s="209"/>
      <c r="CU1029" s="209"/>
      <c r="CV1029" s="209"/>
      <c r="CW1029" s="209"/>
      <c r="CX1029" s="209"/>
      <c r="CY1029" s="209"/>
      <c r="CZ1029" s="209"/>
      <c r="DA1029" s="209"/>
      <c r="DB1029" s="209"/>
      <c r="DC1029" s="209"/>
      <c r="DD1029" s="209"/>
      <c r="DE1029" s="209"/>
      <c r="DF1029" s="209"/>
      <c r="DG1029" s="209"/>
      <c r="DH1029" s="209"/>
      <c r="DI1029" s="209"/>
      <c r="DJ1029" s="209"/>
      <c r="DK1029" s="209"/>
      <c r="DL1029" s="209"/>
      <c r="DM1029" s="209"/>
      <c r="DN1029" s="209"/>
      <c r="DO1029" s="209"/>
      <c r="DP1029" s="209"/>
      <c r="DQ1029" s="209"/>
      <c r="DR1029" s="209"/>
      <c r="DS1029" s="209"/>
      <c r="DT1029" s="209"/>
      <c r="DU1029" s="209"/>
      <c r="DV1029" s="209"/>
      <c r="DW1029" s="209"/>
      <c r="DX1029" s="209"/>
      <c r="DY1029" s="209"/>
      <c r="DZ1029" s="209"/>
      <c r="EA1029" s="209"/>
      <c r="EB1029" s="209"/>
      <c r="EC1029" s="209"/>
      <c r="ED1029" s="209"/>
      <c r="EE1029" s="209"/>
      <c r="EF1029" s="209"/>
      <c r="EG1029" s="209"/>
      <c r="EH1029" s="209"/>
      <c r="EI1029" s="209"/>
      <c r="EJ1029" s="209"/>
      <c r="EK1029" s="209"/>
      <c r="EL1029" s="209"/>
      <c r="EM1029" s="209"/>
      <c r="EN1029" s="209"/>
      <c r="EO1029" s="209"/>
      <c r="EP1029" s="209"/>
      <c r="EQ1029" s="209"/>
      <c r="ER1029" s="209"/>
      <c r="ES1029" s="209"/>
      <c r="ET1029" s="209"/>
      <c r="EU1029" s="209"/>
      <c r="EV1029" s="209"/>
      <c r="EW1029" s="209"/>
      <c r="EX1029" s="209"/>
      <c r="EY1029" s="209"/>
      <c r="EZ1029" s="209"/>
      <c r="FA1029" s="209"/>
      <c r="FB1029" s="209"/>
      <c r="FC1029" s="209"/>
      <c r="FD1029" s="209"/>
      <c r="FE1029" s="209"/>
      <c r="FF1029" s="209"/>
      <c r="FG1029" s="209"/>
      <c r="FH1029" s="209"/>
      <c r="FI1029" s="209"/>
      <c r="FJ1029" s="209"/>
      <c r="FK1029" s="209"/>
      <c r="FL1029" s="209"/>
      <c r="FM1029" s="209"/>
      <c r="FN1029" s="209"/>
      <c r="FO1029" s="209"/>
      <c r="FP1029" s="209"/>
      <c r="FQ1029" s="209"/>
      <c r="FR1029" s="209"/>
      <c r="FS1029" s="209"/>
      <c r="FT1029" s="209"/>
      <c r="FU1029" s="209"/>
      <c r="FV1029" s="209"/>
      <c r="FW1029" s="209"/>
      <c r="FX1029" s="209"/>
      <c r="FY1029" s="209"/>
      <c r="FZ1029" s="209"/>
      <c r="GA1029" s="209"/>
      <c r="GB1029" s="209"/>
      <c r="GC1029" s="209"/>
      <c r="GD1029" s="209"/>
      <c r="GE1029" s="209"/>
      <c r="GF1029" s="209"/>
      <c r="GG1029" s="209"/>
      <c r="GH1029" s="209"/>
      <c r="GI1029" s="209"/>
    </row>
    <row r="1030" spans="1:191" hidden="1">
      <c r="A1030" s="64"/>
      <c r="B1030" s="53"/>
      <c r="C1030" s="56"/>
      <c r="D1030" s="57"/>
      <c r="E1030" s="9" t="s">
        <v>554</v>
      </c>
      <c r="F1030" s="10">
        <v>4861</v>
      </c>
      <c r="G1030" s="10"/>
      <c r="H1030" s="10"/>
      <c r="I1030" s="34">
        <v>2207341.9</v>
      </c>
      <c r="J1030" s="34">
        <v>5273094.5999999996</v>
      </c>
      <c r="K1030" s="34">
        <v>8338847.2000000002</v>
      </c>
      <c r="L1030" s="40">
        <v>12263010.6</v>
      </c>
      <c r="M1030" s="41">
        <f t="shared" si="200"/>
        <v>18</v>
      </c>
      <c r="N1030" s="41">
        <f t="shared" si="201"/>
        <v>43</v>
      </c>
      <c r="O1030" s="41">
        <f t="shared" si="202"/>
        <v>68</v>
      </c>
      <c r="P1030" s="15"/>
      <c r="Q1030" s="15"/>
      <c r="R1030" s="167"/>
      <c r="S1030" s="15"/>
      <c r="T1030" s="15"/>
      <c r="U1030" s="4">
        <f t="shared" si="199"/>
        <v>12263010.6</v>
      </c>
    </row>
    <row r="1031" spans="1:191">
      <c r="A1031" s="224"/>
      <c r="B1031" s="193" t="s">
        <v>526</v>
      </c>
      <c r="C1031" s="200"/>
      <c r="D1031" s="188" t="s">
        <v>313</v>
      </c>
      <c r="E1031" s="194" t="s">
        <v>10</v>
      </c>
      <c r="F1031" s="89"/>
      <c r="G1031" s="89"/>
      <c r="H1031" s="10" t="s">
        <v>394</v>
      </c>
      <c r="I1031" s="203">
        <f t="shared" ref="I1031:K1031" si="204">SUM(I1032)</f>
        <v>399000.49999999994</v>
      </c>
      <c r="J1031" s="203">
        <f t="shared" si="204"/>
        <v>991505.40000000014</v>
      </c>
      <c r="K1031" s="203">
        <f t="shared" si="204"/>
        <v>1592792.9</v>
      </c>
      <c r="L1031" s="203">
        <f>SUM(L1032)</f>
        <v>2413484.3000000007</v>
      </c>
      <c r="M1031" s="41">
        <f t="shared" si="200"/>
        <v>16.5</v>
      </c>
      <c r="N1031" s="41">
        <f t="shared" si="201"/>
        <v>41.1</v>
      </c>
      <c r="O1031" s="41">
        <f t="shared" si="202"/>
        <v>66</v>
      </c>
      <c r="P1031" s="120"/>
      <c r="Q1031" s="120"/>
      <c r="R1031" s="167"/>
      <c r="S1031" s="120"/>
      <c r="T1031" s="120"/>
      <c r="U1031" s="4">
        <f t="shared" si="199"/>
        <v>2413484.3000000007</v>
      </c>
      <c r="W1031" s="43" t="s">
        <v>394</v>
      </c>
      <c r="AA1031" s="209"/>
      <c r="AB1031" s="209"/>
      <c r="AC1031" s="209"/>
      <c r="AD1031" s="209"/>
      <c r="AE1031" s="209"/>
      <c r="AF1031" s="209"/>
      <c r="AG1031" s="209"/>
      <c r="AH1031" s="209"/>
      <c r="AI1031" s="209"/>
      <c r="AJ1031" s="209"/>
      <c r="AK1031" s="209"/>
      <c r="AL1031" s="209"/>
      <c r="AM1031" s="209"/>
      <c r="AN1031" s="209"/>
      <c r="AO1031" s="209"/>
      <c r="AP1031" s="209"/>
      <c r="AQ1031" s="209"/>
      <c r="AR1031" s="209"/>
      <c r="AS1031" s="209"/>
      <c r="AT1031" s="209"/>
      <c r="AU1031" s="209"/>
      <c r="AV1031" s="209"/>
      <c r="AW1031" s="209"/>
      <c r="AX1031" s="209"/>
      <c r="AY1031" s="209"/>
      <c r="AZ1031" s="209"/>
      <c r="BA1031" s="209"/>
      <c r="BB1031" s="209"/>
      <c r="BC1031" s="209"/>
      <c r="BD1031" s="209"/>
      <c r="BE1031" s="209"/>
      <c r="BF1031" s="209"/>
      <c r="BG1031" s="209"/>
      <c r="BH1031" s="209"/>
      <c r="BI1031" s="209"/>
      <c r="BJ1031" s="209"/>
      <c r="BK1031" s="209"/>
      <c r="BL1031" s="209"/>
      <c r="BM1031" s="209"/>
      <c r="BN1031" s="209"/>
      <c r="BO1031" s="209"/>
      <c r="BP1031" s="209"/>
      <c r="BQ1031" s="209"/>
      <c r="BR1031" s="209"/>
      <c r="BS1031" s="209"/>
      <c r="BT1031" s="209"/>
      <c r="BU1031" s="209"/>
      <c r="BV1031" s="209"/>
      <c r="BW1031" s="209"/>
      <c r="BX1031" s="209"/>
      <c r="BY1031" s="209"/>
      <c r="BZ1031" s="209"/>
      <c r="CA1031" s="209"/>
      <c r="CB1031" s="209"/>
      <c r="CC1031" s="209"/>
      <c r="CD1031" s="209"/>
      <c r="CE1031" s="209"/>
      <c r="CF1031" s="209"/>
      <c r="CG1031" s="209"/>
      <c r="CH1031" s="209"/>
      <c r="CI1031" s="209"/>
      <c r="CJ1031" s="209"/>
      <c r="CK1031" s="209"/>
      <c r="CL1031" s="209"/>
      <c r="CM1031" s="209"/>
      <c r="CN1031" s="209"/>
      <c r="CO1031" s="209"/>
      <c r="CP1031" s="209"/>
      <c r="CQ1031" s="209"/>
      <c r="CR1031" s="209"/>
      <c r="CS1031" s="209"/>
      <c r="CT1031" s="209"/>
      <c r="CU1031" s="209"/>
      <c r="CV1031" s="209"/>
      <c r="CW1031" s="209"/>
      <c r="CX1031" s="209"/>
      <c r="CY1031" s="209"/>
      <c r="CZ1031" s="209"/>
      <c r="DA1031" s="209"/>
      <c r="DB1031" s="209"/>
      <c r="DC1031" s="209"/>
      <c r="DD1031" s="209"/>
      <c r="DE1031" s="209"/>
      <c r="DF1031" s="209"/>
      <c r="DG1031" s="209"/>
      <c r="DH1031" s="209"/>
      <c r="DI1031" s="209"/>
      <c r="DJ1031" s="209"/>
      <c r="DK1031" s="209"/>
      <c r="DL1031" s="209"/>
      <c r="DM1031" s="209"/>
      <c r="DN1031" s="209"/>
      <c r="DO1031" s="209"/>
      <c r="DP1031" s="209"/>
      <c r="DQ1031" s="209"/>
      <c r="DR1031" s="209"/>
      <c r="DS1031" s="209"/>
      <c r="DT1031" s="209"/>
      <c r="DU1031" s="209"/>
      <c r="DV1031" s="209"/>
      <c r="DW1031" s="209"/>
      <c r="DX1031" s="209"/>
      <c r="DY1031" s="209"/>
      <c r="DZ1031" s="209"/>
      <c r="EA1031" s="209"/>
      <c r="EB1031" s="209"/>
      <c r="EC1031" s="209"/>
      <c r="ED1031" s="209"/>
      <c r="EE1031" s="209"/>
      <c r="EF1031" s="209"/>
      <c r="EG1031" s="209"/>
      <c r="EH1031" s="209"/>
      <c r="EI1031" s="209"/>
      <c r="EJ1031" s="209"/>
      <c r="EK1031" s="209"/>
      <c r="EL1031" s="209"/>
      <c r="EM1031" s="209"/>
      <c r="EN1031" s="209"/>
      <c r="EO1031" s="209"/>
      <c r="EP1031" s="209"/>
      <c r="EQ1031" s="209"/>
      <c r="ER1031" s="209"/>
      <c r="ES1031" s="209"/>
      <c r="ET1031" s="209"/>
      <c r="EU1031" s="209"/>
      <c r="EV1031" s="209"/>
      <c r="EW1031" s="209"/>
      <c r="EX1031" s="209"/>
      <c r="EY1031" s="209"/>
      <c r="EZ1031" s="209"/>
      <c r="FA1031" s="209"/>
      <c r="FB1031" s="209"/>
      <c r="FC1031" s="209"/>
      <c r="FD1031" s="209"/>
      <c r="FE1031" s="209"/>
      <c r="FF1031" s="209"/>
      <c r="FG1031" s="209"/>
      <c r="FH1031" s="209"/>
      <c r="FI1031" s="209"/>
      <c r="FJ1031" s="209"/>
      <c r="FK1031" s="209"/>
      <c r="FL1031" s="209"/>
      <c r="FM1031" s="209"/>
      <c r="FN1031" s="209"/>
      <c r="FO1031" s="209"/>
      <c r="FP1031" s="209"/>
      <c r="FQ1031" s="209"/>
      <c r="FR1031" s="209"/>
      <c r="FS1031" s="209"/>
      <c r="FT1031" s="209"/>
      <c r="FU1031" s="209"/>
      <c r="FV1031" s="209"/>
      <c r="FW1031" s="209"/>
      <c r="FX1031" s="209"/>
      <c r="FY1031" s="209"/>
      <c r="FZ1031" s="209"/>
      <c r="GA1031" s="209"/>
      <c r="GB1031" s="209"/>
      <c r="GC1031" s="209"/>
      <c r="GD1031" s="209"/>
      <c r="GE1031" s="209"/>
      <c r="GF1031" s="209"/>
      <c r="GG1031" s="209"/>
      <c r="GH1031" s="209"/>
      <c r="GI1031" s="209"/>
    </row>
    <row r="1032" spans="1:191">
      <c r="A1032" s="225"/>
      <c r="B1032" s="196"/>
      <c r="C1032" s="197" t="s">
        <v>525</v>
      </c>
      <c r="D1032" s="198" t="s">
        <v>314</v>
      </c>
      <c r="E1032" s="199" t="s">
        <v>10</v>
      </c>
      <c r="F1032" s="2"/>
      <c r="G1032" s="2"/>
      <c r="H1032" s="10" t="s">
        <v>394</v>
      </c>
      <c r="I1032" s="204">
        <f>SUM(I1033,I1064)</f>
        <v>399000.49999999994</v>
      </c>
      <c r="J1032" s="204">
        <f>SUM(J1033,J1064)</f>
        <v>991505.40000000014</v>
      </c>
      <c r="K1032" s="204">
        <f>SUM(K1033,K1064)</f>
        <v>1592792.9</v>
      </c>
      <c r="L1032" s="205">
        <f>SUM(L1033,L1064)</f>
        <v>2413484.3000000007</v>
      </c>
      <c r="M1032" s="41">
        <f t="shared" si="200"/>
        <v>16.5</v>
      </c>
      <c r="N1032" s="41">
        <f t="shared" si="201"/>
        <v>41.1</v>
      </c>
      <c r="O1032" s="41">
        <f t="shared" si="202"/>
        <v>66</v>
      </c>
      <c r="P1032" s="14"/>
      <c r="Q1032" s="14"/>
      <c r="R1032" s="167"/>
      <c r="S1032" s="14"/>
      <c r="T1032" s="14"/>
      <c r="U1032" s="4">
        <f t="shared" si="199"/>
        <v>2413484.3000000007</v>
      </c>
      <c r="AA1032" s="209"/>
      <c r="AB1032" s="209"/>
      <c r="AC1032" s="209"/>
      <c r="AD1032" s="209"/>
      <c r="AE1032" s="209"/>
      <c r="AF1032" s="209"/>
      <c r="AG1032" s="209"/>
      <c r="AH1032" s="209"/>
      <c r="AI1032" s="209"/>
      <c r="AJ1032" s="209"/>
      <c r="AK1032" s="209"/>
      <c r="AL1032" s="209"/>
      <c r="AM1032" s="209"/>
      <c r="AN1032" s="209"/>
      <c r="AO1032" s="209"/>
      <c r="AP1032" s="209"/>
      <c r="AQ1032" s="209"/>
      <c r="AR1032" s="209"/>
      <c r="AS1032" s="209"/>
      <c r="AT1032" s="209"/>
      <c r="AU1032" s="209"/>
      <c r="AV1032" s="209"/>
      <c r="AW1032" s="209"/>
      <c r="AX1032" s="209"/>
      <c r="AY1032" s="209"/>
      <c r="AZ1032" s="209"/>
      <c r="BA1032" s="209"/>
      <c r="BB1032" s="209"/>
      <c r="BC1032" s="209"/>
      <c r="BD1032" s="209"/>
      <c r="BE1032" s="209"/>
      <c r="BF1032" s="209"/>
      <c r="BG1032" s="209"/>
      <c r="BH1032" s="209"/>
      <c r="BI1032" s="209"/>
      <c r="BJ1032" s="209"/>
      <c r="BK1032" s="209"/>
      <c r="BL1032" s="209"/>
      <c r="BM1032" s="209"/>
      <c r="BN1032" s="209"/>
      <c r="BO1032" s="209"/>
      <c r="BP1032" s="209"/>
      <c r="BQ1032" s="209"/>
      <c r="BR1032" s="209"/>
      <c r="BS1032" s="209"/>
      <c r="BT1032" s="209"/>
      <c r="BU1032" s="209"/>
      <c r="BV1032" s="209"/>
      <c r="BW1032" s="209"/>
      <c r="BX1032" s="209"/>
      <c r="BY1032" s="209"/>
      <c r="BZ1032" s="209"/>
      <c r="CA1032" s="209"/>
      <c r="CB1032" s="209"/>
      <c r="CC1032" s="209"/>
      <c r="CD1032" s="209"/>
      <c r="CE1032" s="209"/>
      <c r="CF1032" s="209"/>
      <c r="CG1032" s="209"/>
      <c r="CH1032" s="209"/>
      <c r="CI1032" s="209"/>
      <c r="CJ1032" s="209"/>
      <c r="CK1032" s="209"/>
      <c r="CL1032" s="209"/>
      <c r="CM1032" s="209"/>
      <c r="CN1032" s="209"/>
      <c r="CO1032" s="209"/>
      <c r="CP1032" s="209"/>
      <c r="CQ1032" s="209"/>
      <c r="CR1032" s="209"/>
      <c r="CS1032" s="209"/>
      <c r="CT1032" s="209"/>
      <c r="CU1032" s="209"/>
      <c r="CV1032" s="209"/>
      <c r="CW1032" s="209"/>
      <c r="CX1032" s="209"/>
      <c r="CY1032" s="209"/>
      <c r="CZ1032" s="209"/>
      <c r="DA1032" s="209"/>
      <c r="DB1032" s="209"/>
      <c r="DC1032" s="209"/>
      <c r="DD1032" s="209"/>
      <c r="DE1032" s="209"/>
      <c r="DF1032" s="209"/>
      <c r="DG1032" s="209"/>
      <c r="DH1032" s="209"/>
      <c r="DI1032" s="209"/>
      <c r="DJ1032" s="209"/>
      <c r="DK1032" s="209"/>
      <c r="DL1032" s="209"/>
      <c r="DM1032" s="209"/>
      <c r="DN1032" s="209"/>
      <c r="DO1032" s="209"/>
      <c r="DP1032" s="209"/>
      <c r="DQ1032" s="209"/>
      <c r="DR1032" s="209"/>
      <c r="DS1032" s="209"/>
      <c r="DT1032" s="209"/>
      <c r="DU1032" s="209"/>
      <c r="DV1032" s="209"/>
      <c r="DW1032" s="209"/>
      <c r="DX1032" s="209"/>
      <c r="DY1032" s="209"/>
      <c r="DZ1032" s="209"/>
      <c r="EA1032" s="209"/>
      <c r="EB1032" s="209"/>
      <c r="EC1032" s="209"/>
      <c r="ED1032" s="209"/>
      <c r="EE1032" s="209"/>
      <c r="EF1032" s="209"/>
      <c r="EG1032" s="209"/>
      <c r="EH1032" s="209"/>
      <c r="EI1032" s="209"/>
      <c r="EJ1032" s="209"/>
      <c r="EK1032" s="209"/>
      <c r="EL1032" s="209"/>
      <c r="EM1032" s="209"/>
      <c r="EN1032" s="209"/>
      <c r="EO1032" s="209"/>
      <c r="EP1032" s="209"/>
      <c r="EQ1032" s="209"/>
      <c r="ER1032" s="209"/>
      <c r="ES1032" s="209"/>
      <c r="ET1032" s="209"/>
      <c r="EU1032" s="209"/>
      <c r="EV1032" s="209"/>
      <c r="EW1032" s="209"/>
      <c r="EX1032" s="209"/>
      <c r="EY1032" s="209"/>
      <c r="EZ1032" s="209"/>
      <c r="FA1032" s="209"/>
      <c r="FB1032" s="209"/>
      <c r="FC1032" s="209"/>
      <c r="FD1032" s="209"/>
      <c r="FE1032" s="209"/>
      <c r="FF1032" s="209"/>
      <c r="FG1032" s="209"/>
      <c r="FH1032" s="209"/>
      <c r="FI1032" s="209"/>
      <c r="FJ1032" s="209"/>
      <c r="FK1032" s="209"/>
      <c r="FL1032" s="209"/>
      <c r="FM1032" s="209"/>
      <c r="FN1032" s="209"/>
      <c r="FO1032" s="209"/>
      <c r="FP1032" s="209"/>
      <c r="FQ1032" s="209"/>
      <c r="FR1032" s="209"/>
      <c r="FS1032" s="209"/>
      <c r="FT1032" s="209"/>
      <c r="FU1032" s="209"/>
      <c r="FV1032" s="209"/>
      <c r="FW1032" s="209"/>
      <c r="FX1032" s="209"/>
      <c r="FY1032" s="209"/>
      <c r="FZ1032" s="209"/>
      <c r="GA1032" s="209"/>
      <c r="GB1032" s="209"/>
      <c r="GC1032" s="209"/>
      <c r="GD1032" s="209"/>
      <c r="GE1032" s="209"/>
      <c r="GF1032" s="209"/>
      <c r="GG1032" s="209"/>
      <c r="GH1032" s="209"/>
      <c r="GI1032" s="209"/>
    </row>
    <row r="1033" spans="1:191" ht="21" customHeight="1">
      <c r="A1033" s="225"/>
      <c r="B1033" s="196"/>
      <c r="C1033" s="200"/>
      <c r="D1033" s="201" t="s">
        <v>280</v>
      </c>
      <c r="E1033" s="211" t="s">
        <v>93</v>
      </c>
      <c r="F1033" s="13"/>
      <c r="G1033" s="13"/>
      <c r="H1033" s="10" t="s">
        <v>394</v>
      </c>
      <c r="I1033" s="204">
        <f>SUM(I1034)</f>
        <v>349540.49999999994</v>
      </c>
      <c r="J1033" s="204">
        <f>SUM(J1034)</f>
        <v>870479.90000000014</v>
      </c>
      <c r="K1033" s="204">
        <f>SUM(K1034)</f>
        <v>1404146.9</v>
      </c>
      <c r="L1033" s="205">
        <f>SUM(L1034)</f>
        <v>2142180.1000000006</v>
      </c>
      <c r="M1033" s="41">
        <f t="shared" ref="M1033:M1071" si="205">ROUND(I1033/L1033*100,1)</f>
        <v>16.3</v>
      </c>
      <c r="N1033" s="41">
        <f t="shared" ref="N1033:N1071" si="206">ROUND(J1033/L1033*100,1)</f>
        <v>40.6</v>
      </c>
      <c r="O1033" s="41">
        <f t="shared" ref="O1033:O1071" si="207">ROUND(K1033/L1033*100,1)</f>
        <v>65.5</v>
      </c>
      <c r="P1033" s="14"/>
      <c r="Q1033" s="14"/>
      <c r="R1033" s="167"/>
      <c r="S1033" s="14"/>
      <c r="T1033" s="14"/>
      <c r="U1033" s="4">
        <f t="shared" si="199"/>
        <v>2142180.1000000006</v>
      </c>
      <c r="AA1033" s="209"/>
      <c r="AB1033" s="209"/>
      <c r="AC1033" s="209"/>
      <c r="AD1033" s="209"/>
      <c r="AE1033" s="209"/>
      <c r="AF1033" s="209"/>
      <c r="AG1033" s="209"/>
      <c r="AH1033" s="209"/>
      <c r="AI1033" s="209"/>
      <c r="AJ1033" s="209"/>
      <c r="AK1033" s="209"/>
      <c r="AL1033" s="209"/>
      <c r="AM1033" s="209"/>
      <c r="AN1033" s="209"/>
      <c r="AO1033" s="209"/>
      <c r="AP1033" s="209"/>
      <c r="AQ1033" s="209"/>
      <c r="AR1033" s="209"/>
      <c r="AS1033" s="209"/>
      <c r="AT1033" s="209"/>
      <c r="AU1033" s="209"/>
      <c r="AV1033" s="209"/>
      <c r="AW1033" s="209"/>
      <c r="AX1033" s="209"/>
      <c r="AY1033" s="209"/>
      <c r="AZ1033" s="209"/>
      <c r="BA1033" s="209"/>
      <c r="BB1033" s="209"/>
      <c r="BC1033" s="209"/>
      <c r="BD1033" s="209"/>
      <c r="BE1033" s="209"/>
      <c r="BF1033" s="209"/>
      <c r="BG1033" s="209"/>
      <c r="BH1033" s="209"/>
      <c r="BI1033" s="209"/>
      <c r="BJ1033" s="209"/>
      <c r="BK1033" s="209"/>
      <c r="BL1033" s="209"/>
      <c r="BM1033" s="209"/>
      <c r="BN1033" s="209"/>
      <c r="BO1033" s="209"/>
      <c r="BP1033" s="209"/>
      <c r="BQ1033" s="209"/>
      <c r="BR1033" s="209"/>
      <c r="BS1033" s="209"/>
      <c r="BT1033" s="209"/>
      <c r="BU1033" s="209"/>
      <c r="BV1033" s="209"/>
      <c r="BW1033" s="209"/>
      <c r="BX1033" s="209"/>
      <c r="BY1033" s="209"/>
      <c r="BZ1033" s="209"/>
      <c r="CA1033" s="209"/>
      <c r="CB1033" s="209"/>
      <c r="CC1033" s="209"/>
      <c r="CD1033" s="209"/>
      <c r="CE1033" s="209"/>
      <c r="CF1033" s="209"/>
      <c r="CG1033" s="209"/>
      <c r="CH1033" s="209"/>
      <c r="CI1033" s="209"/>
      <c r="CJ1033" s="209"/>
      <c r="CK1033" s="209"/>
      <c r="CL1033" s="209"/>
      <c r="CM1033" s="209"/>
      <c r="CN1033" s="209"/>
      <c r="CO1033" s="209"/>
      <c r="CP1033" s="209"/>
      <c r="CQ1033" s="209"/>
      <c r="CR1033" s="209"/>
      <c r="CS1033" s="209"/>
      <c r="CT1033" s="209"/>
      <c r="CU1033" s="209"/>
      <c r="CV1033" s="209"/>
      <c r="CW1033" s="209"/>
      <c r="CX1033" s="209"/>
      <c r="CY1033" s="209"/>
      <c r="CZ1033" s="209"/>
      <c r="DA1033" s="209"/>
      <c r="DB1033" s="209"/>
      <c r="DC1033" s="209"/>
      <c r="DD1033" s="209"/>
      <c r="DE1033" s="209"/>
      <c r="DF1033" s="209"/>
      <c r="DG1033" s="209"/>
      <c r="DH1033" s="209"/>
      <c r="DI1033" s="209"/>
      <c r="DJ1033" s="209"/>
      <c r="DK1033" s="209"/>
      <c r="DL1033" s="209"/>
      <c r="DM1033" s="209"/>
      <c r="DN1033" s="209"/>
      <c r="DO1033" s="209"/>
      <c r="DP1033" s="209"/>
      <c r="DQ1033" s="209"/>
      <c r="DR1033" s="209"/>
      <c r="DS1033" s="209"/>
      <c r="DT1033" s="209"/>
      <c r="DU1033" s="209"/>
      <c r="DV1033" s="209"/>
      <c r="DW1033" s="209"/>
      <c r="DX1033" s="209"/>
      <c r="DY1033" s="209"/>
      <c r="DZ1033" s="209"/>
      <c r="EA1033" s="209"/>
      <c r="EB1033" s="209"/>
      <c r="EC1033" s="209"/>
      <c r="ED1033" s="209"/>
      <c r="EE1033" s="209"/>
      <c r="EF1033" s="209"/>
      <c r="EG1033" s="209"/>
      <c r="EH1033" s="209"/>
      <c r="EI1033" s="209"/>
      <c r="EJ1033" s="209"/>
      <c r="EK1033" s="209"/>
      <c r="EL1033" s="209"/>
      <c r="EM1033" s="209"/>
      <c r="EN1033" s="209"/>
      <c r="EO1033" s="209"/>
      <c r="EP1033" s="209"/>
      <c r="EQ1033" s="209"/>
      <c r="ER1033" s="209"/>
      <c r="ES1033" s="209"/>
      <c r="ET1033" s="209"/>
      <c r="EU1033" s="209"/>
      <c r="EV1033" s="209"/>
      <c r="EW1033" s="209"/>
      <c r="EX1033" s="209"/>
      <c r="EY1033" s="209"/>
      <c r="EZ1033" s="209"/>
      <c r="FA1033" s="209"/>
      <c r="FB1033" s="209"/>
      <c r="FC1033" s="209"/>
      <c r="FD1033" s="209"/>
      <c r="FE1033" s="209"/>
      <c r="FF1033" s="209"/>
      <c r="FG1033" s="209"/>
      <c r="FH1033" s="209"/>
      <c r="FI1033" s="209"/>
      <c r="FJ1033" s="209"/>
      <c r="FK1033" s="209"/>
      <c r="FL1033" s="209"/>
      <c r="FM1033" s="209"/>
      <c r="FN1033" s="209"/>
      <c r="FO1033" s="209"/>
      <c r="FP1033" s="209"/>
      <c r="FQ1033" s="209"/>
      <c r="FR1033" s="209"/>
      <c r="FS1033" s="209"/>
      <c r="FT1033" s="209"/>
      <c r="FU1033" s="209"/>
      <c r="FV1033" s="209"/>
      <c r="FW1033" s="209"/>
      <c r="FX1033" s="209"/>
      <c r="FY1033" s="209"/>
      <c r="FZ1033" s="209"/>
      <c r="GA1033" s="209"/>
      <c r="GB1033" s="209"/>
      <c r="GC1033" s="209"/>
      <c r="GD1033" s="209"/>
      <c r="GE1033" s="209"/>
      <c r="GF1033" s="209"/>
      <c r="GG1033" s="209"/>
      <c r="GH1033" s="209"/>
      <c r="GI1033" s="209"/>
    </row>
    <row r="1034" spans="1:191">
      <c r="A1034" s="225"/>
      <c r="B1034" s="196"/>
      <c r="C1034" s="200"/>
      <c r="D1034" s="201"/>
      <c r="E1034" s="213" t="s">
        <v>94</v>
      </c>
      <c r="F1034" s="18" t="s">
        <v>398</v>
      </c>
      <c r="G1034" s="123"/>
      <c r="H1034" s="10" t="s">
        <v>394</v>
      </c>
      <c r="I1034" s="207">
        <f t="shared" ref="I1034:K1034" si="208">SUM(I1035:I1063)</f>
        <v>349540.49999999994</v>
      </c>
      <c r="J1034" s="207">
        <f t="shared" si="208"/>
        <v>870479.90000000014</v>
      </c>
      <c r="K1034" s="207">
        <f t="shared" si="208"/>
        <v>1404146.9</v>
      </c>
      <c r="L1034" s="207">
        <f>SUM(L1035:L1063)</f>
        <v>2142180.1000000006</v>
      </c>
      <c r="M1034" s="41">
        <f t="shared" si="205"/>
        <v>16.3</v>
      </c>
      <c r="N1034" s="41">
        <f t="shared" si="206"/>
        <v>40.6</v>
      </c>
      <c r="O1034" s="41">
        <f t="shared" si="207"/>
        <v>65.5</v>
      </c>
      <c r="P1034" s="15"/>
      <c r="Q1034" s="15"/>
      <c r="R1034" s="167"/>
      <c r="S1034" s="15"/>
      <c r="T1034" s="15"/>
      <c r="U1034" s="4">
        <f t="shared" si="199"/>
        <v>2142180.1000000006</v>
      </c>
      <c r="W1034" s="43" t="s">
        <v>394</v>
      </c>
      <c r="Z1034" s="43">
        <v>1</v>
      </c>
      <c r="AA1034" s="209"/>
      <c r="AB1034" s="209"/>
      <c r="AC1034" s="209"/>
      <c r="AD1034" s="209"/>
      <c r="AE1034" s="209"/>
      <c r="AF1034" s="209"/>
      <c r="AG1034" s="209"/>
      <c r="AH1034" s="209"/>
      <c r="AI1034" s="209"/>
      <c r="AJ1034" s="209"/>
      <c r="AK1034" s="209"/>
      <c r="AL1034" s="209"/>
      <c r="AM1034" s="209"/>
      <c r="AN1034" s="209"/>
      <c r="AO1034" s="209"/>
      <c r="AP1034" s="209"/>
      <c r="AQ1034" s="209"/>
      <c r="AR1034" s="209"/>
      <c r="AS1034" s="209"/>
      <c r="AT1034" s="209"/>
      <c r="AU1034" s="209"/>
      <c r="AV1034" s="209"/>
      <c r="AW1034" s="209"/>
      <c r="AX1034" s="209"/>
      <c r="AY1034" s="209"/>
      <c r="AZ1034" s="209"/>
      <c r="BA1034" s="209"/>
      <c r="BB1034" s="209"/>
      <c r="BC1034" s="209"/>
      <c r="BD1034" s="209"/>
      <c r="BE1034" s="209"/>
      <c r="BF1034" s="209"/>
      <c r="BG1034" s="209"/>
      <c r="BH1034" s="209"/>
      <c r="BI1034" s="209"/>
      <c r="BJ1034" s="209"/>
      <c r="BK1034" s="209"/>
      <c r="BL1034" s="209"/>
      <c r="BM1034" s="209"/>
      <c r="BN1034" s="209"/>
      <c r="BO1034" s="209"/>
      <c r="BP1034" s="209"/>
      <c r="BQ1034" s="209"/>
      <c r="BR1034" s="209"/>
      <c r="BS1034" s="209"/>
      <c r="BT1034" s="209"/>
      <c r="BU1034" s="209"/>
      <c r="BV1034" s="209"/>
      <c r="BW1034" s="209"/>
      <c r="BX1034" s="209"/>
      <c r="BY1034" s="209"/>
      <c r="BZ1034" s="209"/>
      <c r="CA1034" s="209"/>
      <c r="CB1034" s="209"/>
      <c r="CC1034" s="209"/>
      <c r="CD1034" s="209"/>
      <c r="CE1034" s="209"/>
      <c r="CF1034" s="209"/>
      <c r="CG1034" s="209"/>
      <c r="CH1034" s="209"/>
      <c r="CI1034" s="209"/>
      <c r="CJ1034" s="209"/>
      <c r="CK1034" s="209"/>
      <c r="CL1034" s="209"/>
      <c r="CM1034" s="209"/>
      <c r="CN1034" s="209"/>
      <c r="CO1034" s="209"/>
      <c r="CP1034" s="209"/>
      <c r="CQ1034" s="209"/>
      <c r="CR1034" s="209"/>
      <c r="CS1034" s="209"/>
      <c r="CT1034" s="209"/>
      <c r="CU1034" s="209"/>
      <c r="CV1034" s="209"/>
      <c r="CW1034" s="209"/>
      <c r="CX1034" s="209"/>
      <c r="CY1034" s="209"/>
      <c r="CZ1034" s="209"/>
      <c r="DA1034" s="209"/>
      <c r="DB1034" s="209"/>
      <c r="DC1034" s="209"/>
      <c r="DD1034" s="209"/>
      <c r="DE1034" s="209"/>
      <c r="DF1034" s="209"/>
      <c r="DG1034" s="209"/>
      <c r="DH1034" s="209"/>
      <c r="DI1034" s="209"/>
      <c r="DJ1034" s="209"/>
      <c r="DK1034" s="209"/>
      <c r="DL1034" s="209"/>
      <c r="DM1034" s="209"/>
      <c r="DN1034" s="209"/>
      <c r="DO1034" s="209"/>
      <c r="DP1034" s="209"/>
      <c r="DQ1034" s="209"/>
      <c r="DR1034" s="209"/>
      <c r="DS1034" s="209"/>
      <c r="DT1034" s="209"/>
      <c r="DU1034" s="209"/>
      <c r="DV1034" s="209"/>
      <c r="DW1034" s="209"/>
      <c r="DX1034" s="209"/>
      <c r="DY1034" s="209"/>
      <c r="DZ1034" s="209"/>
      <c r="EA1034" s="209"/>
      <c r="EB1034" s="209"/>
      <c r="EC1034" s="209"/>
      <c r="ED1034" s="209"/>
      <c r="EE1034" s="209"/>
      <c r="EF1034" s="209"/>
      <c r="EG1034" s="209"/>
      <c r="EH1034" s="209"/>
      <c r="EI1034" s="209"/>
      <c r="EJ1034" s="209"/>
      <c r="EK1034" s="209"/>
      <c r="EL1034" s="209"/>
      <c r="EM1034" s="209"/>
      <c r="EN1034" s="209"/>
      <c r="EO1034" s="209"/>
      <c r="EP1034" s="209"/>
      <c r="EQ1034" s="209"/>
      <c r="ER1034" s="209"/>
      <c r="ES1034" s="209"/>
      <c r="ET1034" s="209"/>
      <c r="EU1034" s="209"/>
      <c r="EV1034" s="209"/>
      <c r="EW1034" s="209"/>
      <c r="EX1034" s="209"/>
      <c r="EY1034" s="209"/>
      <c r="EZ1034" s="209"/>
      <c r="FA1034" s="209"/>
      <c r="FB1034" s="209"/>
      <c r="FC1034" s="209"/>
      <c r="FD1034" s="209"/>
      <c r="FE1034" s="209"/>
      <c r="FF1034" s="209"/>
      <c r="FG1034" s="209"/>
      <c r="FH1034" s="209"/>
      <c r="FI1034" s="209"/>
      <c r="FJ1034" s="209"/>
      <c r="FK1034" s="209"/>
      <c r="FL1034" s="209"/>
      <c r="FM1034" s="209"/>
      <c r="FN1034" s="209"/>
      <c r="FO1034" s="209"/>
      <c r="FP1034" s="209"/>
      <c r="FQ1034" s="209"/>
      <c r="FR1034" s="209"/>
      <c r="FS1034" s="209"/>
      <c r="FT1034" s="209"/>
      <c r="FU1034" s="209"/>
      <c r="FV1034" s="209"/>
      <c r="FW1034" s="209"/>
      <c r="FX1034" s="209"/>
      <c r="FY1034" s="209"/>
      <c r="FZ1034" s="209"/>
      <c r="GA1034" s="209"/>
      <c r="GB1034" s="209"/>
      <c r="GC1034" s="209"/>
      <c r="GD1034" s="209"/>
      <c r="GE1034" s="209"/>
      <c r="GF1034" s="209"/>
      <c r="GG1034" s="209"/>
      <c r="GH1034" s="209"/>
      <c r="GI1034" s="209"/>
    </row>
    <row r="1035" spans="1:191" hidden="1">
      <c r="A1035" s="64"/>
      <c r="B1035" s="53"/>
      <c r="C1035" s="56"/>
      <c r="D1035" s="57"/>
      <c r="E1035" s="16" t="s">
        <v>431</v>
      </c>
      <c r="F1035" s="10">
        <v>4111</v>
      </c>
      <c r="G1035" s="10"/>
      <c r="H1035" s="10"/>
      <c r="I1035" s="173">
        <v>246545.8</v>
      </c>
      <c r="J1035" s="173">
        <v>667734.69999999995</v>
      </c>
      <c r="K1035" s="173">
        <v>1092443.3999999999</v>
      </c>
      <c r="L1035" s="40">
        <v>1664289.6</v>
      </c>
      <c r="M1035" s="41">
        <f t="shared" si="205"/>
        <v>14.8</v>
      </c>
      <c r="N1035" s="41">
        <f t="shared" si="206"/>
        <v>40.1</v>
      </c>
      <c r="O1035" s="41">
        <f t="shared" si="207"/>
        <v>65.599999999999994</v>
      </c>
      <c r="P1035" s="15"/>
      <c r="Q1035" s="15"/>
      <c r="R1035" s="167"/>
      <c r="S1035" s="15"/>
      <c r="T1035" s="15"/>
      <c r="U1035" s="4">
        <f t="shared" si="199"/>
        <v>1664289.6</v>
      </c>
    </row>
    <row r="1036" spans="1:191" ht="27" hidden="1">
      <c r="A1036" s="64"/>
      <c r="B1036" s="53"/>
      <c r="C1036" s="56"/>
      <c r="D1036" s="57"/>
      <c r="E1036" s="16" t="s">
        <v>432</v>
      </c>
      <c r="F1036" s="10" t="s">
        <v>270</v>
      </c>
      <c r="G1036" s="10"/>
      <c r="H1036" s="10"/>
      <c r="I1036" s="40">
        <v>10000</v>
      </c>
      <c r="J1036" s="40">
        <v>50000</v>
      </c>
      <c r="K1036" s="40">
        <v>100000</v>
      </c>
      <c r="L1036" s="40">
        <v>194995.8</v>
      </c>
      <c r="M1036" s="41">
        <f t="shared" si="205"/>
        <v>5.0999999999999996</v>
      </c>
      <c r="N1036" s="41">
        <f t="shared" si="206"/>
        <v>25.6</v>
      </c>
      <c r="O1036" s="41">
        <f t="shared" si="207"/>
        <v>51.3</v>
      </c>
      <c r="P1036" s="15"/>
      <c r="Q1036" s="15"/>
      <c r="R1036" s="167"/>
      <c r="S1036" s="15"/>
      <c r="T1036" s="15"/>
      <c r="U1036" s="4"/>
    </row>
    <row r="1037" spans="1:191" hidden="1">
      <c r="A1037" s="64"/>
      <c r="B1037" s="53"/>
      <c r="C1037" s="56"/>
      <c r="D1037" s="57"/>
      <c r="E1037" s="16" t="s">
        <v>437</v>
      </c>
      <c r="F1037" s="10">
        <v>4212</v>
      </c>
      <c r="G1037" s="10"/>
      <c r="H1037" s="10"/>
      <c r="I1037" s="173">
        <v>14000</v>
      </c>
      <c r="J1037" s="173">
        <v>19000</v>
      </c>
      <c r="K1037" s="173">
        <v>22000</v>
      </c>
      <c r="L1037" s="40">
        <v>26016.3</v>
      </c>
      <c r="M1037" s="41">
        <f t="shared" si="205"/>
        <v>53.8</v>
      </c>
      <c r="N1037" s="41">
        <f t="shared" si="206"/>
        <v>73</v>
      </c>
      <c r="O1037" s="41">
        <f t="shared" si="207"/>
        <v>84.6</v>
      </c>
      <c r="P1037" s="15"/>
      <c r="Q1037" s="15"/>
      <c r="R1037" s="167"/>
      <c r="S1037" s="15"/>
      <c r="T1037" s="15"/>
      <c r="U1037" s="4">
        <f>SUM(L1037-T1037)</f>
        <v>26016.3</v>
      </c>
    </row>
    <row r="1038" spans="1:191" hidden="1">
      <c r="A1038" s="64"/>
      <c r="B1038" s="53"/>
      <c r="C1038" s="56"/>
      <c r="D1038" s="57"/>
      <c r="E1038" s="9" t="s">
        <v>438</v>
      </c>
      <c r="F1038" s="10">
        <v>4213</v>
      </c>
      <c r="G1038" s="10"/>
      <c r="H1038" s="10"/>
      <c r="I1038" s="173">
        <v>800</v>
      </c>
      <c r="J1038" s="173">
        <v>1800</v>
      </c>
      <c r="K1038" s="173">
        <v>2469.1999999999998</v>
      </c>
      <c r="L1038" s="40">
        <v>3130</v>
      </c>
      <c r="M1038" s="41">
        <f t="shared" si="205"/>
        <v>25.6</v>
      </c>
      <c r="N1038" s="41">
        <f t="shared" si="206"/>
        <v>57.5</v>
      </c>
      <c r="O1038" s="41">
        <f t="shared" si="207"/>
        <v>78.900000000000006</v>
      </c>
      <c r="P1038" s="15"/>
      <c r="Q1038" s="15"/>
      <c r="R1038" s="167"/>
      <c r="S1038" s="15"/>
      <c r="T1038" s="15"/>
      <c r="U1038" s="4">
        <f>SUM(L1038-T1038)</f>
        <v>3130</v>
      </c>
    </row>
    <row r="1039" spans="1:191" hidden="1">
      <c r="A1039" s="64"/>
      <c r="B1039" s="53"/>
      <c r="C1039" s="56"/>
      <c r="D1039" s="57"/>
      <c r="E1039" s="9" t="s">
        <v>439</v>
      </c>
      <c r="F1039" s="10">
        <v>4214</v>
      </c>
      <c r="G1039" s="10"/>
      <c r="H1039" s="10"/>
      <c r="I1039" s="173">
        <v>2238.3000000000002</v>
      </c>
      <c r="J1039" s="173">
        <v>4513.8</v>
      </c>
      <c r="K1039" s="173">
        <v>6789.3</v>
      </c>
      <c r="L1039" s="40">
        <v>9101.7999999999993</v>
      </c>
      <c r="M1039" s="41">
        <f t="shared" si="205"/>
        <v>24.6</v>
      </c>
      <c r="N1039" s="41">
        <f t="shared" si="206"/>
        <v>49.6</v>
      </c>
      <c r="O1039" s="41">
        <f t="shared" si="207"/>
        <v>74.599999999999994</v>
      </c>
      <c r="P1039" s="15"/>
      <c r="Q1039" s="15"/>
      <c r="R1039" s="167"/>
      <c r="S1039" s="15"/>
      <c r="T1039" s="15"/>
      <c r="U1039" s="4">
        <f>SUM(L1039-T1039)</f>
        <v>9101.7999999999993</v>
      </c>
    </row>
    <row r="1040" spans="1:191" hidden="1">
      <c r="A1040" s="64"/>
      <c r="B1040" s="53"/>
      <c r="C1040" s="56"/>
      <c r="D1040" s="57"/>
      <c r="E1040" s="9" t="s">
        <v>440</v>
      </c>
      <c r="F1040" s="10" t="s">
        <v>415</v>
      </c>
      <c r="G1040" s="10"/>
      <c r="H1040" s="10"/>
      <c r="I1040" s="173">
        <v>2800</v>
      </c>
      <c r="J1040" s="173">
        <v>3000</v>
      </c>
      <c r="K1040" s="173">
        <v>3100</v>
      </c>
      <c r="L1040" s="40">
        <v>3200</v>
      </c>
      <c r="M1040" s="41">
        <f t="shared" si="205"/>
        <v>87.5</v>
      </c>
      <c r="N1040" s="41">
        <f t="shared" si="206"/>
        <v>93.8</v>
      </c>
      <c r="O1040" s="41">
        <f t="shared" si="207"/>
        <v>96.9</v>
      </c>
      <c r="P1040" s="15"/>
      <c r="Q1040" s="15"/>
      <c r="R1040" s="167"/>
      <c r="S1040" s="15"/>
      <c r="T1040" s="15"/>
      <c r="U1040" s="4"/>
    </row>
    <row r="1041" spans="1:22" hidden="1">
      <c r="A1041" s="64"/>
      <c r="B1041" s="53"/>
      <c r="C1041" s="56"/>
      <c r="D1041" s="57"/>
      <c r="E1041" s="16" t="s">
        <v>441</v>
      </c>
      <c r="F1041" s="10" t="s">
        <v>407</v>
      </c>
      <c r="G1041" s="10"/>
      <c r="H1041" s="10"/>
      <c r="I1041" s="173">
        <v>2660</v>
      </c>
      <c r="J1041" s="173">
        <v>4256</v>
      </c>
      <c r="K1041" s="173">
        <v>5852</v>
      </c>
      <c r="L1041" s="40">
        <v>6384</v>
      </c>
      <c r="M1041" s="41">
        <f t="shared" si="205"/>
        <v>41.7</v>
      </c>
      <c r="N1041" s="41">
        <f t="shared" si="206"/>
        <v>66.7</v>
      </c>
      <c r="O1041" s="41">
        <f t="shared" si="207"/>
        <v>91.7</v>
      </c>
      <c r="P1041" s="15"/>
      <c r="Q1041" s="15"/>
      <c r="R1041" s="167"/>
      <c r="S1041" s="15"/>
      <c r="T1041" s="15"/>
      <c r="U1041" s="4"/>
    </row>
    <row r="1042" spans="1:22" hidden="1">
      <c r="A1042" s="64"/>
      <c r="B1042" s="53"/>
      <c r="C1042" s="56"/>
      <c r="D1042" s="57"/>
      <c r="E1042" s="16" t="s">
        <v>443</v>
      </c>
      <c r="F1042" s="10">
        <v>4221</v>
      </c>
      <c r="G1042" s="10"/>
      <c r="H1042" s="10"/>
      <c r="I1042" s="173">
        <v>2600</v>
      </c>
      <c r="J1042" s="40">
        <v>9000</v>
      </c>
      <c r="K1042" s="173">
        <v>12900</v>
      </c>
      <c r="L1042" s="40">
        <v>15000</v>
      </c>
      <c r="M1042" s="41">
        <f t="shared" si="205"/>
        <v>17.3</v>
      </c>
      <c r="N1042" s="41">
        <f t="shared" si="206"/>
        <v>60</v>
      </c>
      <c r="O1042" s="41">
        <f t="shared" si="207"/>
        <v>86</v>
      </c>
      <c r="P1042" s="15"/>
      <c r="Q1042" s="15"/>
      <c r="R1042" s="167"/>
      <c r="S1042" s="15"/>
      <c r="T1042" s="15"/>
      <c r="U1042" s="4">
        <f>SUM(L1042-T1042)</f>
        <v>15000</v>
      </c>
    </row>
    <row r="1043" spans="1:22" hidden="1">
      <c r="A1043" s="64"/>
      <c r="B1043" s="53"/>
      <c r="C1043" s="56"/>
      <c r="D1043" s="57"/>
      <c r="E1043" s="16" t="s">
        <v>456</v>
      </c>
      <c r="F1043" s="10">
        <v>4231</v>
      </c>
      <c r="G1043" s="10"/>
      <c r="H1043" s="10"/>
      <c r="I1043" s="40">
        <v>54</v>
      </c>
      <c r="J1043" s="40">
        <v>129</v>
      </c>
      <c r="K1043" s="40">
        <v>204</v>
      </c>
      <c r="L1043" s="40">
        <v>300</v>
      </c>
      <c r="M1043" s="41">
        <f t="shared" si="205"/>
        <v>18</v>
      </c>
      <c r="N1043" s="41">
        <f t="shared" si="206"/>
        <v>43</v>
      </c>
      <c r="O1043" s="41">
        <f t="shared" si="207"/>
        <v>68</v>
      </c>
      <c r="P1043" s="15"/>
      <c r="Q1043" s="15"/>
      <c r="R1043" s="167"/>
      <c r="S1043" s="15"/>
      <c r="T1043" s="15"/>
      <c r="U1043" s="4"/>
    </row>
    <row r="1044" spans="1:22" hidden="1">
      <c r="A1044" s="64"/>
      <c r="B1044" s="53"/>
      <c r="C1044" s="56"/>
      <c r="D1044" s="57"/>
      <c r="E1044" s="16" t="s">
        <v>457</v>
      </c>
      <c r="F1044" s="10">
        <v>4232</v>
      </c>
      <c r="G1044" s="10"/>
      <c r="H1044" s="10"/>
      <c r="I1044" s="173">
        <v>459</v>
      </c>
      <c r="J1044" s="173">
        <v>459</v>
      </c>
      <c r="K1044" s="173">
        <v>459</v>
      </c>
      <c r="L1044" s="40">
        <v>459</v>
      </c>
      <c r="M1044" s="41">
        <f t="shared" si="205"/>
        <v>100</v>
      </c>
      <c r="N1044" s="41">
        <f t="shared" si="206"/>
        <v>100</v>
      </c>
      <c r="O1044" s="41">
        <f t="shared" si="207"/>
        <v>100</v>
      </c>
      <c r="P1044" s="15"/>
      <c r="Q1044" s="15"/>
      <c r="R1044" s="167"/>
      <c r="S1044" s="15"/>
      <c r="T1044" s="15"/>
      <c r="U1044" s="4"/>
    </row>
    <row r="1045" spans="1:22" hidden="1">
      <c r="A1045" s="64"/>
      <c r="B1045" s="53"/>
      <c r="C1045" s="56"/>
      <c r="D1045" s="57"/>
      <c r="E1045" s="16" t="s">
        <v>459</v>
      </c>
      <c r="F1045" s="10">
        <v>4234</v>
      </c>
      <c r="G1045" s="10"/>
      <c r="H1045" s="10"/>
      <c r="I1045" s="40">
        <v>300</v>
      </c>
      <c r="J1045" s="40">
        <v>692.3</v>
      </c>
      <c r="K1045" s="40">
        <v>1094.8</v>
      </c>
      <c r="L1045" s="40">
        <v>1610</v>
      </c>
      <c r="M1045" s="41">
        <f t="shared" si="205"/>
        <v>18.600000000000001</v>
      </c>
      <c r="N1045" s="41">
        <f t="shared" si="206"/>
        <v>43</v>
      </c>
      <c r="O1045" s="41">
        <f t="shared" si="207"/>
        <v>68</v>
      </c>
      <c r="P1045" s="15"/>
      <c r="Q1045" s="15"/>
      <c r="R1045" s="167"/>
      <c r="S1045" s="15"/>
      <c r="T1045" s="15"/>
      <c r="U1045" s="4">
        <f>SUM(L1045-T1045)</f>
        <v>1610</v>
      </c>
    </row>
    <row r="1046" spans="1:22" hidden="1">
      <c r="A1046" s="64"/>
      <c r="B1046" s="53"/>
      <c r="C1046" s="56"/>
      <c r="D1046" s="57"/>
      <c r="E1046" s="16" t="s">
        <v>460</v>
      </c>
      <c r="F1046" s="10">
        <v>4235</v>
      </c>
      <c r="G1046" s="10"/>
      <c r="H1046" s="10"/>
      <c r="I1046" s="40">
        <v>36</v>
      </c>
      <c r="J1046" s="40">
        <v>86</v>
      </c>
      <c r="K1046" s="40">
        <v>134</v>
      </c>
      <c r="L1046" s="40">
        <v>200</v>
      </c>
      <c r="M1046" s="41">
        <f t="shared" si="205"/>
        <v>18</v>
      </c>
      <c r="N1046" s="41">
        <f t="shared" si="206"/>
        <v>43</v>
      </c>
      <c r="O1046" s="41">
        <f t="shared" si="207"/>
        <v>67</v>
      </c>
      <c r="P1046" s="15"/>
      <c r="Q1046" s="15"/>
      <c r="R1046" s="167"/>
      <c r="S1046" s="15"/>
      <c r="T1046" s="15"/>
      <c r="U1046" s="4"/>
      <c r="V1046" s="43"/>
    </row>
    <row r="1047" spans="1:22" hidden="1">
      <c r="A1047" s="64"/>
      <c r="B1047" s="53"/>
      <c r="C1047" s="56"/>
      <c r="D1047" s="57"/>
      <c r="E1047" s="16" t="s">
        <v>512</v>
      </c>
      <c r="F1047" s="10">
        <v>4237</v>
      </c>
      <c r="G1047" s="10"/>
      <c r="H1047" s="10"/>
      <c r="I1047" s="173">
        <v>510</v>
      </c>
      <c r="J1047" s="173">
        <v>740</v>
      </c>
      <c r="K1047" s="173">
        <v>990</v>
      </c>
      <c r="L1047" s="40">
        <v>1000</v>
      </c>
      <c r="M1047" s="41">
        <f t="shared" si="205"/>
        <v>51</v>
      </c>
      <c r="N1047" s="41">
        <f t="shared" si="206"/>
        <v>74</v>
      </c>
      <c r="O1047" s="41">
        <f t="shared" si="207"/>
        <v>99</v>
      </c>
      <c r="P1047" s="15"/>
      <c r="Q1047" s="15"/>
      <c r="R1047" s="167"/>
      <c r="S1047" s="15"/>
      <c r="T1047" s="15"/>
      <c r="U1047" s="4">
        <f>SUM(L1047-T1047)</f>
        <v>1000</v>
      </c>
      <c r="V1047" s="43"/>
    </row>
    <row r="1048" spans="1:22" hidden="1">
      <c r="A1048" s="64"/>
      <c r="B1048" s="53"/>
      <c r="C1048" s="56"/>
      <c r="D1048" s="57"/>
      <c r="E1048" s="16" t="s">
        <v>514</v>
      </c>
      <c r="F1048" s="10">
        <v>4241</v>
      </c>
      <c r="G1048" s="10"/>
      <c r="H1048" s="10"/>
      <c r="I1048" s="40">
        <v>6.3</v>
      </c>
      <c r="J1048" s="40">
        <v>15</v>
      </c>
      <c r="K1048" s="40">
        <v>25</v>
      </c>
      <c r="L1048" s="40">
        <v>35</v>
      </c>
      <c r="M1048" s="41">
        <f t="shared" si="205"/>
        <v>18</v>
      </c>
      <c r="N1048" s="41">
        <f t="shared" si="206"/>
        <v>42.9</v>
      </c>
      <c r="O1048" s="41">
        <f t="shared" si="207"/>
        <v>71.400000000000006</v>
      </c>
      <c r="P1048" s="15"/>
      <c r="Q1048" s="15"/>
      <c r="R1048" s="167"/>
      <c r="S1048" s="15"/>
      <c r="T1048" s="15"/>
      <c r="U1048" s="4"/>
      <c r="V1048" s="43"/>
    </row>
    <row r="1049" spans="1:22" hidden="1">
      <c r="A1049" s="64"/>
      <c r="B1049" s="53"/>
      <c r="C1049" s="56"/>
      <c r="D1049" s="57"/>
      <c r="E1049" s="16" t="s">
        <v>515</v>
      </c>
      <c r="F1049" s="10">
        <v>4251</v>
      </c>
      <c r="G1049" s="10"/>
      <c r="H1049" s="10"/>
      <c r="I1049" s="173">
        <v>6600</v>
      </c>
      <c r="J1049" s="173">
        <v>14100</v>
      </c>
      <c r="K1049" s="173">
        <v>21600</v>
      </c>
      <c r="L1049" s="40">
        <v>30000</v>
      </c>
      <c r="M1049" s="41">
        <f t="shared" si="205"/>
        <v>22</v>
      </c>
      <c r="N1049" s="41">
        <f t="shared" si="206"/>
        <v>47</v>
      </c>
      <c r="O1049" s="41">
        <f t="shared" si="207"/>
        <v>72</v>
      </c>
      <c r="P1049" s="15"/>
      <c r="Q1049" s="15"/>
      <c r="R1049" s="167"/>
      <c r="S1049" s="15"/>
      <c r="T1049" s="15"/>
      <c r="U1049" s="4">
        <f t="shared" ref="U1049:U1056" si="209">SUM(L1049-T1049)</f>
        <v>30000</v>
      </c>
      <c r="V1049" s="43"/>
    </row>
    <row r="1050" spans="1:22" ht="27" hidden="1">
      <c r="A1050" s="64"/>
      <c r="B1050" s="53"/>
      <c r="C1050" s="56"/>
      <c r="D1050" s="57"/>
      <c r="E1050" s="16" t="s">
        <v>516</v>
      </c>
      <c r="F1050" s="10">
        <v>4252</v>
      </c>
      <c r="G1050" s="10"/>
      <c r="H1050" s="10"/>
      <c r="I1050" s="173">
        <v>1187</v>
      </c>
      <c r="J1050" s="173">
        <v>2635</v>
      </c>
      <c r="K1050" s="173">
        <v>3275</v>
      </c>
      <c r="L1050" s="40">
        <v>4205</v>
      </c>
      <c r="M1050" s="41">
        <f t="shared" si="205"/>
        <v>28.2</v>
      </c>
      <c r="N1050" s="41">
        <f t="shared" si="206"/>
        <v>62.7</v>
      </c>
      <c r="O1050" s="41">
        <f t="shared" si="207"/>
        <v>77.900000000000006</v>
      </c>
      <c r="P1050" s="15"/>
      <c r="Q1050" s="15"/>
      <c r="R1050" s="167"/>
      <c r="S1050" s="15"/>
      <c r="T1050" s="15"/>
      <c r="U1050" s="4">
        <f t="shared" si="209"/>
        <v>4205</v>
      </c>
      <c r="V1050" s="43"/>
    </row>
    <row r="1051" spans="1:22" hidden="1">
      <c r="A1051" s="64"/>
      <c r="B1051" s="53"/>
      <c r="C1051" s="56"/>
      <c r="D1051" s="57"/>
      <c r="E1051" s="16" t="s">
        <v>517</v>
      </c>
      <c r="F1051" s="10">
        <v>4261</v>
      </c>
      <c r="G1051" s="10"/>
      <c r="H1051" s="10"/>
      <c r="I1051" s="173">
        <v>14733.5</v>
      </c>
      <c r="J1051" s="173">
        <v>15824.4</v>
      </c>
      <c r="K1051" s="173">
        <v>17315.3</v>
      </c>
      <c r="L1051" s="40">
        <v>19963.599999999999</v>
      </c>
      <c r="M1051" s="41">
        <f t="shared" si="205"/>
        <v>73.8</v>
      </c>
      <c r="N1051" s="41">
        <f t="shared" si="206"/>
        <v>79.3</v>
      </c>
      <c r="O1051" s="41">
        <f t="shared" si="207"/>
        <v>86.7</v>
      </c>
      <c r="P1051" s="15"/>
      <c r="Q1051" s="15"/>
      <c r="R1051" s="167"/>
      <c r="S1051" s="15"/>
      <c r="T1051" s="15"/>
      <c r="U1051" s="4">
        <f t="shared" si="209"/>
        <v>19963.599999999999</v>
      </c>
      <c r="V1051" s="43"/>
    </row>
    <row r="1052" spans="1:22" ht="27" hidden="1">
      <c r="A1052" s="64"/>
      <c r="B1052" s="53"/>
      <c r="C1052" s="56"/>
      <c r="D1052" s="57"/>
      <c r="E1052" s="16" t="s">
        <v>518</v>
      </c>
      <c r="F1052" s="10">
        <v>4263</v>
      </c>
      <c r="G1052" s="10"/>
      <c r="H1052" s="10"/>
      <c r="I1052" s="40">
        <v>45</v>
      </c>
      <c r="J1052" s="40">
        <v>107.5</v>
      </c>
      <c r="K1052" s="40">
        <v>167.5</v>
      </c>
      <c r="L1052" s="40">
        <v>250</v>
      </c>
      <c r="M1052" s="41">
        <f t="shared" si="205"/>
        <v>18</v>
      </c>
      <c r="N1052" s="41">
        <f t="shared" si="206"/>
        <v>43</v>
      </c>
      <c r="O1052" s="41">
        <f t="shared" si="207"/>
        <v>67</v>
      </c>
      <c r="P1052" s="15"/>
      <c r="Q1052" s="15"/>
      <c r="R1052" s="167"/>
      <c r="S1052" s="15"/>
      <c r="T1052" s="15"/>
      <c r="U1052" s="4">
        <f t="shared" si="209"/>
        <v>250</v>
      </c>
      <c r="V1052" s="43"/>
    </row>
    <row r="1053" spans="1:22" hidden="1">
      <c r="A1053" s="64"/>
      <c r="B1053" s="53"/>
      <c r="C1053" s="56"/>
      <c r="D1053" s="57"/>
      <c r="E1053" s="16" t="s">
        <v>519</v>
      </c>
      <c r="F1053" s="10">
        <v>4264</v>
      </c>
      <c r="G1053" s="10"/>
      <c r="H1053" s="10"/>
      <c r="I1053" s="173">
        <v>24100</v>
      </c>
      <c r="J1053" s="173">
        <v>40051.800000000003</v>
      </c>
      <c r="K1053" s="173">
        <v>61234.2</v>
      </c>
      <c r="L1053" s="40">
        <v>88710</v>
      </c>
      <c r="M1053" s="41">
        <f t="shared" si="205"/>
        <v>27.2</v>
      </c>
      <c r="N1053" s="41">
        <f t="shared" si="206"/>
        <v>45.1</v>
      </c>
      <c r="O1053" s="41">
        <f t="shared" si="207"/>
        <v>69</v>
      </c>
      <c r="P1053" s="15"/>
      <c r="Q1053" s="15"/>
      <c r="R1053" s="167"/>
      <c r="S1053" s="15"/>
      <c r="T1053" s="15"/>
      <c r="U1053" s="4">
        <f t="shared" si="209"/>
        <v>88710</v>
      </c>
      <c r="V1053" s="43"/>
    </row>
    <row r="1054" spans="1:22" hidden="1">
      <c r="A1054" s="64"/>
      <c r="B1054" s="53"/>
      <c r="C1054" s="56"/>
      <c r="D1054" s="57"/>
      <c r="E1054" s="16" t="s">
        <v>520</v>
      </c>
      <c r="F1054" s="10" t="s">
        <v>401</v>
      </c>
      <c r="G1054" s="10"/>
      <c r="H1054" s="10"/>
      <c r="I1054" s="173">
        <v>760</v>
      </c>
      <c r="J1054" s="173">
        <v>820</v>
      </c>
      <c r="K1054" s="173">
        <v>860</v>
      </c>
      <c r="L1054" s="40">
        <v>900</v>
      </c>
      <c r="M1054" s="41">
        <f t="shared" si="205"/>
        <v>84.4</v>
      </c>
      <c r="N1054" s="41">
        <f t="shared" si="206"/>
        <v>91.1</v>
      </c>
      <c r="O1054" s="41">
        <f t="shared" si="207"/>
        <v>95.6</v>
      </c>
      <c r="P1054" s="15"/>
      <c r="Q1054" s="15"/>
      <c r="R1054" s="167"/>
      <c r="S1054" s="15"/>
      <c r="T1054" s="15"/>
      <c r="U1054" s="4">
        <f t="shared" si="209"/>
        <v>900</v>
      </c>
      <c r="V1054" s="43"/>
    </row>
    <row r="1055" spans="1:22" hidden="1">
      <c r="A1055" s="64"/>
      <c r="B1055" s="53"/>
      <c r="C1055" s="56"/>
      <c r="D1055" s="57"/>
      <c r="E1055" s="16" t="s">
        <v>521</v>
      </c>
      <c r="F1055" s="10">
        <v>4267</v>
      </c>
      <c r="G1055" s="10"/>
      <c r="H1055" s="10"/>
      <c r="I1055" s="173">
        <v>490</v>
      </c>
      <c r="J1055" s="173">
        <v>940</v>
      </c>
      <c r="K1055" s="173">
        <v>1390</v>
      </c>
      <c r="L1055" s="40">
        <v>1800</v>
      </c>
      <c r="M1055" s="41">
        <f t="shared" si="205"/>
        <v>27.2</v>
      </c>
      <c r="N1055" s="41">
        <f t="shared" si="206"/>
        <v>52.2</v>
      </c>
      <c r="O1055" s="41">
        <f t="shared" si="207"/>
        <v>77.2</v>
      </c>
      <c r="P1055" s="15"/>
      <c r="Q1055" s="15"/>
      <c r="R1055" s="167"/>
      <c r="S1055" s="15"/>
      <c r="T1055" s="15"/>
      <c r="U1055" s="4">
        <f t="shared" si="209"/>
        <v>1800</v>
      </c>
      <c r="V1055" s="43"/>
    </row>
    <row r="1056" spans="1:22" hidden="1">
      <c r="A1056" s="64"/>
      <c r="B1056" s="53"/>
      <c r="C1056" s="56"/>
      <c r="D1056" s="57"/>
      <c r="E1056" s="16" t="s">
        <v>522</v>
      </c>
      <c r="F1056" s="10">
        <v>4269</v>
      </c>
      <c r="G1056" s="10"/>
      <c r="H1056" s="10"/>
      <c r="I1056" s="173">
        <v>937</v>
      </c>
      <c r="J1056" s="173">
        <v>1737</v>
      </c>
      <c r="K1056" s="173">
        <v>2112</v>
      </c>
      <c r="L1056" s="40">
        <v>2500</v>
      </c>
      <c r="M1056" s="41">
        <f t="shared" si="205"/>
        <v>37.5</v>
      </c>
      <c r="N1056" s="41">
        <f t="shared" si="206"/>
        <v>69.5</v>
      </c>
      <c r="O1056" s="41">
        <f t="shared" si="207"/>
        <v>84.5</v>
      </c>
      <c r="P1056" s="15"/>
      <c r="Q1056" s="15"/>
      <c r="R1056" s="167"/>
      <c r="S1056" s="15"/>
      <c r="T1056" s="15"/>
      <c r="U1056" s="4">
        <f t="shared" si="209"/>
        <v>2500</v>
      </c>
      <c r="V1056" s="43"/>
    </row>
    <row r="1057" spans="1:191" ht="27" hidden="1">
      <c r="A1057" s="64"/>
      <c r="B1057" s="53"/>
      <c r="C1057" s="56"/>
      <c r="D1057" s="57"/>
      <c r="E1057" s="16" t="s">
        <v>535</v>
      </c>
      <c r="F1057" s="10" t="s">
        <v>413</v>
      </c>
      <c r="G1057" s="10"/>
      <c r="H1057" s="10"/>
      <c r="I1057" s="40">
        <v>0</v>
      </c>
      <c r="J1057" s="40">
        <v>0</v>
      </c>
      <c r="K1057" s="40">
        <v>30</v>
      </c>
      <c r="L1057" s="40">
        <v>30</v>
      </c>
      <c r="M1057" s="41">
        <f t="shared" si="205"/>
        <v>0</v>
      </c>
      <c r="N1057" s="41">
        <f t="shared" si="206"/>
        <v>0</v>
      </c>
      <c r="O1057" s="41">
        <f t="shared" si="207"/>
        <v>100</v>
      </c>
      <c r="P1057" s="15"/>
      <c r="Q1057" s="15"/>
      <c r="R1057" s="167"/>
      <c r="S1057" s="15"/>
      <c r="T1057" s="15"/>
      <c r="U1057" s="4"/>
      <c r="V1057" s="43"/>
    </row>
    <row r="1058" spans="1:191" hidden="1">
      <c r="A1058" s="64"/>
      <c r="B1058" s="53"/>
      <c r="C1058" s="56"/>
      <c r="D1058" s="57"/>
      <c r="E1058" s="16" t="s">
        <v>548</v>
      </c>
      <c r="F1058" s="10">
        <v>4728</v>
      </c>
      <c r="G1058" s="10"/>
      <c r="H1058" s="10"/>
      <c r="I1058" s="173">
        <v>3110</v>
      </c>
      <c r="J1058" s="173">
        <v>7805</v>
      </c>
      <c r="K1058" s="173">
        <v>13504</v>
      </c>
      <c r="L1058" s="40">
        <v>22800</v>
      </c>
      <c r="M1058" s="41">
        <f t="shared" si="205"/>
        <v>13.6</v>
      </c>
      <c r="N1058" s="41">
        <f t="shared" si="206"/>
        <v>34.200000000000003</v>
      </c>
      <c r="O1058" s="41">
        <f t="shared" si="207"/>
        <v>59.2</v>
      </c>
      <c r="P1058" s="15"/>
      <c r="Q1058" s="15"/>
      <c r="R1058" s="167"/>
      <c r="S1058" s="15"/>
      <c r="T1058" s="15"/>
      <c r="U1058" s="4">
        <f>SUM(L1058-T1058)</f>
        <v>22800</v>
      </c>
      <c r="V1058" s="43"/>
    </row>
    <row r="1059" spans="1:191" hidden="1">
      <c r="A1059" s="64"/>
      <c r="B1059" s="53"/>
      <c r="C1059" s="56"/>
      <c r="D1059" s="57"/>
      <c r="E1059" s="16" t="s">
        <v>549</v>
      </c>
      <c r="F1059" s="10">
        <v>4729</v>
      </c>
      <c r="G1059" s="10"/>
      <c r="H1059" s="10"/>
      <c r="I1059" s="173">
        <v>2323.6</v>
      </c>
      <c r="J1059" s="173">
        <v>6238.4</v>
      </c>
      <c r="K1059" s="173">
        <v>10053.200000000001</v>
      </c>
      <c r="L1059" s="40">
        <v>15000</v>
      </c>
      <c r="M1059" s="41">
        <f t="shared" si="205"/>
        <v>15.5</v>
      </c>
      <c r="N1059" s="41">
        <f t="shared" si="206"/>
        <v>41.6</v>
      </c>
      <c r="O1059" s="41">
        <f t="shared" si="207"/>
        <v>67</v>
      </c>
      <c r="P1059" s="15"/>
      <c r="Q1059" s="15"/>
      <c r="R1059" s="167"/>
      <c r="S1059" s="15"/>
      <c r="T1059" s="15"/>
      <c r="U1059" s="4">
        <f>SUM(L1059-T1059)</f>
        <v>15000</v>
      </c>
      <c r="V1059" s="43"/>
    </row>
    <row r="1060" spans="1:191" hidden="1">
      <c r="A1060" s="64"/>
      <c r="B1060" s="53"/>
      <c r="C1060" s="56"/>
      <c r="D1060" s="57"/>
      <c r="E1060" s="16" t="s">
        <v>553</v>
      </c>
      <c r="F1060" s="10">
        <v>4823</v>
      </c>
      <c r="G1060" s="10"/>
      <c r="H1060" s="10"/>
      <c r="I1060" s="173">
        <v>1700</v>
      </c>
      <c r="J1060" s="173">
        <v>1800</v>
      </c>
      <c r="K1060" s="173">
        <v>1900</v>
      </c>
      <c r="L1060" s="40">
        <v>2000</v>
      </c>
      <c r="M1060" s="41">
        <f t="shared" si="205"/>
        <v>85</v>
      </c>
      <c r="N1060" s="41">
        <f t="shared" si="206"/>
        <v>90</v>
      </c>
      <c r="O1060" s="41">
        <f t="shared" si="207"/>
        <v>95</v>
      </c>
      <c r="P1060" s="15"/>
      <c r="Q1060" s="15"/>
      <c r="R1060" s="167"/>
      <c r="S1060" s="15"/>
      <c r="T1060" s="15"/>
      <c r="U1060" s="4">
        <f>SUM(L1060-T1060)</f>
        <v>2000</v>
      </c>
      <c r="V1060" s="43"/>
    </row>
    <row r="1061" spans="1:191" hidden="1">
      <c r="A1061" s="64"/>
      <c r="B1061" s="53"/>
      <c r="C1061" s="56"/>
      <c r="D1061" s="57"/>
      <c r="E1061" s="16" t="s">
        <v>554</v>
      </c>
      <c r="F1061" s="10">
        <v>4861</v>
      </c>
      <c r="G1061" s="10"/>
      <c r="H1061" s="10"/>
      <c r="I1061" s="40">
        <v>600</v>
      </c>
      <c r="J1061" s="40">
        <v>1450</v>
      </c>
      <c r="K1061" s="40">
        <v>2400</v>
      </c>
      <c r="L1061" s="40">
        <v>3300</v>
      </c>
      <c r="M1061" s="41">
        <f t="shared" si="205"/>
        <v>18.2</v>
      </c>
      <c r="N1061" s="41">
        <f t="shared" si="206"/>
        <v>43.9</v>
      </c>
      <c r="O1061" s="41">
        <f t="shared" si="207"/>
        <v>72.7</v>
      </c>
      <c r="P1061" s="15"/>
      <c r="Q1061" s="15"/>
      <c r="R1061" s="167"/>
      <c r="S1061" s="15"/>
      <c r="T1061" s="15"/>
      <c r="U1061" s="4">
        <f>SUM(L1061-T1061)</f>
        <v>3300</v>
      </c>
      <c r="V1061" s="43"/>
    </row>
    <row r="1062" spans="1:191" hidden="1">
      <c r="A1062" s="64"/>
      <c r="B1062" s="53"/>
      <c r="C1062" s="56"/>
      <c r="D1062" s="57"/>
      <c r="E1062" s="9" t="s">
        <v>560</v>
      </c>
      <c r="F1062" s="10">
        <v>5122</v>
      </c>
      <c r="G1062" s="10"/>
      <c r="H1062" s="10"/>
      <c r="I1062" s="173">
        <v>8665</v>
      </c>
      <c r="J1062" s="173">
        <v>13065</v>
      </c>
      <c r="K1062" s="173">
        <v>16065</v>
      </c>
      <c r="L1062" s="40">
        <v>20000</v>
      </c>
      <c r="M1062" s="41">
        <f t="shared" si="205"/>
        <v>43.3</v>
      </c>
      <c r="N1062" s="41">
        <f t="shared" si="206"/>
        <v>65.3</v>
      </c>
      <c r="O1062" s="41">
        <f t="shared" si="207"/>
        <v>80.3</v>
      </c>
      <c r="P1062" s="15"/>
      <c r="Q1062" s="15"/>
      <c r="R1062" s="167"/>
      <c r="S1062" s="15"/>
      <c r="T1062" s="15"/>
      <c r="U1062" s="4">
        <f>SUM(L1062-T1062)</f>
        <v>20000</v>
      </c>
    </row>
    <row r="1063" spans="1:191" hidden="1">
      <c r="A1063" s="64"/>
      <c r="B1063" s="53"/>
      <c r="C1063" s="56"/>
      <c r="D1063" s="57"/>
      <c r="E1063" s="9" t="s">
        <v>561</v>
      </c>
      <c r="F1063" s="10" t="s">
        <v>471</v>
      </c>
      <c r="G1063" s="10"/>
      <c r="H1063" s="10"/>
      <c r="I1063" s="173">
        <v>1280</v>
      </c>
      <c r="J1063" s="173">
        <v>2480</v>
      </c>
      <c r="K1063" s="173">
        <v>3780</v>
      </c>
      <c r="L1063" s="40">
        <v>5000</v>
      </c>
      <c r="M1063" s="41">
        <f t="shared" si="205"/>
        <v>25.6</v>
      </c>
      <c r="N1063" s="41">
        <f t="shared" si="206"/>
        <v>49.6</v>
      </c>
      <c r="O1063" s="41">
        <f t="shared" si="207"/>
        <v>75.599999999999994</v>
      </c>
      <c r="P1063" s="15"/>
      <c r="Q1063" s="15"/>
      <c r="R1063" s="167"/>
      <c r="S1063" s="15"/>
      <c r="T1063" s="15"/>
      <c r="U1063" s="4"/>
    </row>
    <row r="1064" spans="1:191" ht="33">
      <c r="A1064" s="225"/>
      <c r="B1064" s="196"/>
      <c r="C1064" s="200"/>
      <c r="D1064" s="201" t="s">
        <v>284</v>
      </c>
      <c r="E1064" s="81" t="s">
        <v>609</v>
      </c>
      <c r="F1064" s="10"/>
      <c r="G1064" s="10"/>
      <c r="H1064" s="10" t="s">
        <v>394</v>
      </c>
      <c r="I1064" s="205">
        <f t="shared" ref="I1064:L1065" si="210">SUM(I1065)</f>
        <v>49460</v>
      </c>
      <c r="J1064" s="205">
        <f t="shared" si="210"/>
        <v>121025.5</v>
      </c>
      <c r="K1064" s="205">
        <f t="shared" si="210"/>
        <v>188646</v>
      </c>
      <c r="L1064" s="205">
        <f t="shared" si="210"/>
        <v>271304.2</v>
      </c>
      <c r="M1064" s="41">
        <f t="shared" si="205"/>
        <v>18.2</v>
      </c>
      <c r="N1064" s="41">
        <f t="shared" si="206"/>
        <v>44.6</v>
      </c>
      <c r="O1064" s="41">
        <f t="shared" si="207"/>
        <v>69.5</v>
      </c>
      <c r="P1064" s="15"/>
      <c r="Q1064" s="15"/>
      <c r="R1064" s="167"/>
      <c r="S1064" s="15"/>
      <c r="T1064" s="15"/>
      <c r="U1064" s="4"/>
      <c r="AA1064" s="209"/>
      <c r="AB1064" s="209"/>
      <c r="AC1064" s="209"/>
      <c r="AD1064" s="209"/>
      <c r="AE1064" s="209"/>
      <c r="AF1064" s="209"/>
      <c r="AG1064" s="209"/>
      <c r="AH1064" s="209"/>
      <c r="AI1064" s="209"/>
      <c r="AJ1064" s="209"/>
      <c r="AK1064" s="209"/>
      <c r="AL1064" s="209"/>
      <c r="AM1064" s="209"/>
      <c r="AN1064" s="209"/>
      <c r="AO1064" s="209"/>
      <c r="AP1064" s="209"/>
      <c r="AQ1064" s="209"/>
      <c r="AR1064" s="209"/>
      <c r="AS1064" s="209"/>
      <c r="AT1064" s="209"/>
      <c r="AU1064" s="209"/>
      <c r="AV1064" s="209"/>
      <c r="AW1064" s="209"/>
      <c r="AX1064" s="209"/>
      <c r="AY1064" s="209"/>
      <c r="AZ1064" s="209"/>
      <c r="BA1064" s="209"/>
      <c r="BB1064" s="209"/>
      <c r="BC1064" s="209"/>
      <c r="BD1064" s="209"/>
      <c r="BE1064" s="209"/>
      <c r="BF1064" s="209"/>
      <c r="BG1064" s="209"/>
      <c r="BH1064" s="209"/>
      <c r="BI1064" s="209"/>
      <c r="BJ1064" s="209"/>
      <c r="BK1064" s="209"/>
      <c r="BL1064" s="209"/>
      <c r="BM1064" s="209"/>
      <c r="BN1064" s="209"/>
      <c r="BO1064" s="209"/>
      <c r="BP1064" s="209"/>
      <c r="BQ1064" s="209"/>
      <c r="BR1064" s="209"/>
      <c r="BS1064" s="209"/>
      <c r="BT1064" s="209"/>
      <c r="BU1064" s="209"/>
      <c r="BV1064" s="209"/>
      <c r="BW1064" s="209"/>
      <c r="BX1064" s="209"/>
      <c r="BY1064" s="209"/>
      <c r="BZ1064" s="209"/>
      <c r="CA1064" s="209"/>
      <c r="CB1064" s="209"/>
      <c r="CC1064" s="209"/>
      <c r="CD1064" s="209"/>
      <c r="CE1064" s="209"/>
      <c r="CF1064" s="209"/>
      <c r="CG1064" s="209"/>
      <c r="CH1064" s="209"/>
      <c r="CI1064" s="209"/>
      <c r="CJ1064" s="209"/>
      <c r="CK1064" s="209"/>
      <c r="CL1064" s="209"/>
      <c r="CM1064" s="209"/>
      <c r="CN1064" s="209"/>
      <c r="CO1064" s="209"/>
      <c r="CP1064" s="209"/>
      <c r="CQ1064" s="209"/>
      <c r="CR1064" s="209"/>
      <c r="CS1064" s="209"/>
      <c r="CT1064" s="209"/>
      <c r="CU1064" s="209"/>
      <c r="CV1064" s="209"/>
      <c r="CW1064" s="209"/>
      <c r="CX1064" s="209"/>
      <c r="CY1064" s="209"/>
      <c r="CZ1064" s="209"/>
      <c r="DA1064" s="209"/>
      <c r="DB1064" s="209"/>
      <c r="DC1064" s="209"/>
      <c r="DD1064" s="209"/>
      <c r="DE1064" s="209"/>
      <c r="DF1064" s="209"/>
      <c r="DG1064" s="209"/>
      <c r="DH1064" s="209"/>
      <c r="DI1064" s="209"/>
      <c r="DJ1064" s="209"/>
      <c r="DK1064" s="209"/>
      <c r="DL1064" s="209"/>
      <c r="DM1064" s="209"/>
      <c r="DN1064" s="209"/>
      <c r="DO1064" s="209"/>
      <c r="DP1064" s="209"/>
      <c r="DQ1064" s="209"/>
      <c r="DR1064" s="209"/>
      <c r="DS1064" s="209"/>
      <c r="DT1064" s="209"/>
      <c r="DU1064" s="209"/>
      <c r="DV1064" s="209"/>
      <c r="DW1064" s="209"/>
      <c r="DX1064" s="209"/>
      <c r="DY1064" s="209"/>
      <c r="DZ1064" s="209"/>
      <c r="EA1064" s="209"/>
      <c r="EB1064" s="209"/>
      <c r="EC1064" s="209"/>
      <c r="ED1064" s="209"/>
      <c r="EE1064" s="209"/>
      <c r="EF1064" s="209"/>
      <c r="EG1064" s="209"/>
      <c r="EH1064" s="209"/>
      <c r="EI1064" s="209"/>
      <c r="EJ1064" s="209"/>
      <c r="EK1064" s="209"/>
      <c r="EL1064" s="209"/>
      <c r="EM1064" s="209"/>
      <c r="EN1064" s="209"/>
      <c r="EO1064" s="209"/>
      <c r="EP1064" s="209"/>
      <c r="EQ1064" s="209"/>
      <c r="ER1064" s="209"/>
      <c r="ES1064" s="209"/>
      <c r="ET1064" s="209"/>
      <c r="EU1064" s="209"/>
      <c r="EV1064" s="209"/>
      <c r="EW1064" s="209"/>
      <c r="EX1064" s="209"/>
      <c r="EY1064" s="209"/>
      <c r="EZ1064" s="209"/>
      <c r="FA1064" s="209"/>
      <c r="FB1064" s="209"/>
      <c r="FC1064" s="209"/>
      <c r="FD1064" s="209"/>
      <c r="FE1064" s="209"/>
      <c r="FF1064" s="209"/>
      <c r="FG1064" s="209"/>
      <c r="FH1064" s="209"/>
      <c r="FI1064" s="209"/>
      <c r="FJ1064" s="209"/>
      <c r="FK1064" s="209"/>
      <c r="FL1064" s="209"/>
      <c r="FM1064" s="209"/>
      <c r="FN1064" s="209"/>
      <c r="FO1064" s="209"/>
      <c r="FP1064" s="209"/>
      <c r="FQ1064" s="209"/>
      <c r="FR1064" s="209"/>
      <c r="FS1064" s="209"/>
      <c r="FT1064" s="209"/>
      <c r="FU1064" s="209"/>
      <c r="FV1064" s="209"/>
      <c r="FW1064" s="209"/>
      <c r="FX1064" s="209"/>
      <c r="FY1064" s="209"/>
      <c r="FZ1064" s="209"/>
      <c r="GA1064" s="209"/>
      <c r="GB1064" s="209"/>
      <c r="GC1064" s="209"/>
      <c r="GD1064" s="209"/>
      <c r="GE1064" s="209"/>
      <c r="GF1064" s="209"/>
      <c r="GG1064" s="209"/>
      <c r="GH1064" s="209"/>
      <c r="GI1064" s="209"/>
    </row>
    <row r="1065" spans="1:191" ht="27">
      <c r="A1065" s="225"/>
      <c r="B1065" s="196"/>
      <c r="C1065" s="200"/>
      <c r="D1065" s="201"/>
      <c r="E1065" s="80" t="s">
        <v>37</v>
      </c>
      <c r="F1065" s="18" t="s">
        <v>398</v>
      </c>
      <c r="G1065" s="10"/>
      <c r="H1065" s="10" t="s">
        <v>394</v>
      </c>
      <c r="I1065" s="205">
        <f t="shared" si="210"/>
        <v>49460</v>
      </c>
      <c r="J1065" s="205">
        <f t="shared" si="210"/>
        <v>121025.5</v>
      </c>
      <c r="K1065" s="205">
        <f t="shared" si="210"/>
        <v>188646</v>
      </c>
      <c r="L1065" s="205">
        <f t="shared" si="210"/>
        <v>271304.2</v>
      </c>
      <c r="M1065" s="41">
        <f t="shared" si="205"/>
        <v>18.2</v>
      </c>
      <c r="N1065" s="41">
        <f t="shared" si="206"/>
        <v>44.6</v>
      </c>
      <c r="O1065" s="41">
        <f t="shared" si="207"/>
        <v>69.5</v>
      </c>
      <c r="P1065" s="15"/>
      <c r="Q1065" s="15"/>
      <c r="R1065" s="167"/>
      <c r="S1065" s="15"/>
      <c r="T1065" s="15"/>
      <c r="U1065" s="4"/>
      <c r="AA1065" s="209"/>
      <c r="AB1065" s="209"/>
      <c r="AC1065" s="209"/>
      <c r="AD1065" s="209"/>
      <c r="AE1065" s="209"/>
      <c r="AF1065" s="209"/>
      <c r="AG1065" s="209"/>
      <c r="AH1065" s="209"/>
      <c r="AI1065" s="209"/>
      <c r="AJ1065" s="209"/>
      <c r="AK1065" s="209"/>
      <c r="AL1065" s="209"/>
      <c r="AM1065" s="209"/>
      <c r="AN1065" s="209"/>
      <c r="AO1065" s="209"/>
      <c r="AP1065" s="209"/>
      <c r="AQ1065" s="209"/>
      <c r="AR1065" s="209"/>
      <c r="AS1065" s="209"/>
      <c r="AT1065" s="209"/>
      <c r="AU1065" s="209"/>
      <c r="AV1065" s="209"/>
      <c r="AW1065" s="209"/>
      <c r="AX1065" s="209"/>
      <c r="AY1065" s="209"/>
      <c r="AZ1065" s="209"/>
      <c r="BA1065" s="209"/>
      <c r="BB1065" s="209"/>
      <c r="BC1065" s="209"/>
      <c r="BD1065" s="209"/>
      <c r="BE1065" s="209"/>
      <c r="BF1065" s="209"/>
      <c r="BG1065" s="209"/>
      <c r="BH1065" s="209"/>
      <c r="BI1065" s="209"/>
      <c r="BJ1065" s="209"/>
      <c r="BK1065" s="209"/>
      <c r="BL1065" s="209"/>
      <c r="BM1065" s="209"/>
      <c r="BN1065" s="209"/>
      <c r="BO1065" s="209"/>
      <c r="BP1065" s="209"/>
      <c r="BQ1065" s="209"/>
      <c r="BR1065" s="209"/>
      <c r="BS1065" s="209"/>
      <c r="BT1065" s="209"/>
      <c r="BU1065" s="209"/>
      <c r="BV1065" s="209"/>
      <c r="BW1065" s="209"/>
      <c r="BX1065" s="209"/>
      <c r="BY1065" s="209"/>
      <c r="BZ1065" s="209"/>
      <c r="CA1065" s="209"/>
      <c r="CB1065" s="209"/>
      <c r="CC1065" s="209"/>
      <c r="CD1065" s="209"/>
      <c r="CE1065" s="209"/>
      <c r="CF1065" s="209"/>
      <c r="CG1065" s="209"/>
      <c r="CH1065" s="209"/>
      <c r="CI1065" s="209"/>
      <c r="CJ1065" s="209"/>
      <c r="CK1065" s="209"/>
      <c r="CL1065" s="209"/>
      <c r="CM1065" s="209"/>
      <c r="CN1065" s="209"/>
      <c r="CO1065" s="209"/>
      <c r="CP1065" s="209"/>
      <c r="CQ1065" s="209"/>
      <c r="CR1065" s="209"/>
      <c r="CS1065" s="209"/>
      <c r="CT1065" s="209"/>
      <c r="CU1065" s="209"/>
      <c r="CV1065" s="209"/>
      <c r="CW1065" s="209"/>
      <c r="CX1065" s="209"/>
      <c r="CY1065" s="209"/>
      <c r="CZ1065" s="209"/>
      <c r="DA1065" s="209"/>
      <c r="DB1065" s="209"/>
      <c r="DC1065" s="209"/>
      <c r="DD1065" s="209"/>
      <c r="DE1065" s="209"/>
      <c r="DF1065" s="209"/>
      <c r="DG1065" s="209"/>
      <c r="DH1065" s="209"/>
      <c r="DI1065" s="209"/>
      <c r="DJ1065" s="209"/>
      <c r="DK1065" s="209"/>
      <c r="DL1065" s="209"/>
      <c r="DM1065" s="209"/>
      <c r="DN1065" s="209"/>
      <c r="DO1065" s="209"/>
      <c r="DP1065" s="209"/>
      <c r="DQ1065" s="209"/>
      <c r="DR1065" s="209"/>
      <c r="DS1065" s="209"/>
      <c r="DT1065" s="209"/>
      <c r="DU1065" s="209"/>
      <c r="DV1065" s="209"/>
      <c r="DW1065" s="209"/>
      <c r="DX1065" s="209"/>
      <c r="DY1065" s="209"/>
      <c r="DZ1065" s="209"/>
      <c r="EA1065" s="209"/>
      <c r="EB1065" s="209"/>
      <c r="EC1065" s="209"/>
      <c r="ED1065" s="209"/>
      <c r="EE1065" s="209"/>
      <c r="EF1065" s="209"/>
      <c r="EG1065" s="209"/>
      <c r="EH1065" s="209"/>
      <c r="EI1065" s="209"/>
      <c r="EJ1065" s="209"/>
      <c r="EK1065" s="209"/>
      <c r="EL1065" s="209"/>
      <c r="EM1065" s="209"/>
      <c r="EN1065" s="209"/>
      <c r="EO1065" s="209"/>
      <c r="EP1065" s="209"/>
      <c r="EQ1065" s="209"/>
      <c r="ER1065" s="209"/>
      <c r="ES1065" s="209"/>
      <c r="ET1065" s="209"/>
      <c r="EU1065" s="209"/>
      <c r="EV1065" s="209"/>
      <c r="EW1065" s="209"/>
      <c r="EX1065" s="209"/>
      <c r="EY1065" s="209"/>
      <c r="EZ1065" s="209"/>
      <c r="FA1065" s="209"/>
      <c r="FB1065" s="209"/>
      <c r="FC1065" s="209"/>
      <c r="FD1065" s="209"/>
      <c r="FE1065" s="209"/>
      <c r="FF1065" s="209"/>
      <c r="FG1065" s="209"/>
      <c r="FH1065" s="209"/>
      <c r="FI1065" s="209"/>
      <c r="FJ1065" s="209"/>
      <c r="FK1065" s="209"/>
      <c r="FL1065" s="209"/>
      <c r="FM1065" s="209"/>
      <c r="FN1065" s="209"/>
      <c r="FO1065" s="209"/>
      <c r="FP1065" s="209"/>
      <c r="FQ1065" s="209"/>
      <c r="FR1065" s="209"/>
      <c r="FS1065" s="209"/>
      <c r="FT1065" s="209"/>
      <c r="FU1065" s="209"/>
      <c r="FV1065" s="209"/>
      <c r="FW1065" s="209"/>
      <c r="FX1065" s="209"/>
      <c r="FY1065" s="209"/>
      <c r="FZ1065" s="209"/>
      <c r="GA1065" s="209"/>
      <c r="GB1065" s="209"/>
      <c r="GC1065" s="209"/>
      <c r="GD1065" s="209"/>
      <c r="GE1065" s="209"/>
      <c r="GF1065" s="209"/>
      <c r="GG1065" s="209"/>
      <c r="GH1065" s="209"/>
      <c r="GI1065" s="209"/>
    </row>
    <row r="1066" spans="1:191" hidden="1">
      <c r="A1066" s="64"/>
      <c r="B1066" s="53"/>
      <c r="C1066" s="56"/>
      <c r="D1066" s="57"/>
      <c r="E1066" s="9" t="s">
        <v>542</v>
      </c>
      <c r="F1066" s="10" t="s">
        <v>272</v>
      </c>
      <c r="G1066" s="10"/>
      <c r="H1066" s="10"/>
      <c r="I1066" s="34">
        <v>49460</v>
      </c>
      <c r="J1066" s="8">
        <v>121025.5</v>
      </c>
      <c r="K1066" s="8">
        <v>188646</v>
      </c>
      <c r="L1066" s="40">
        <v>271304.2</v>
      </c>
      <c r="M1066" s="41">
        <f t="shared" si="205"/>
        <v>18.2</v>
      </c>
      <c r="N1066" s="41">
        <f t="shared" si="206"/>
        <v>44.6</v>
      </c>
      <c r="O1066" s="41">
        <f t="shared" si="207"/>
        <v>69.5</v>
      </c>
      <c r="P1066" s="15"/>
      <c r="Q1066" s="15"/>
      <c r="R1066" s="167"/>
      <c r="S1066" s="15"/>
      <c r="T1066" s="15"/>
      <c r="U1066" s="4"/>
    </row>
    <row r="1067" spans="1:191" ht="33">
      <c r="A1067" s="224"/>
      <c r="B1067" s="193" t="s">
        <v>393</v>
      </c>
      <c r="C1067" s="200"/>
      <c r="D1067" s="188" t="s">
        <v>315</v>
      </c>
      <c r="E1067" s="194" t="s">
        <v>129</v>
      </c>
      <c r="F1067" s="89"/>
      <c r="G1067" s="89"/>
      <c r="H1067" s="10" t="s">
        <v>394</v>
      </c>
      <c r="I1067" s="202">
        <f>SUM(I1068,I1099)</f>
        <v>153205.79999999999</v>
      </c>
      <c r="J1067" s="202">
        <f>SUM(J1068,J1099)</f>
        <v>376460.4</v>
      </c>
      <c r="K1067" s="202">
        <f>SUM(K1068,K1099)</f>
        <v>605526.19999999995</v>
      </c>
      <c r="L1067" s="203">
        <f>SUM(L1068,L1099)</f>
        <v>899125.10000000009</v>
      </c>
      <c r="M1067" s="41">
        <f t="shared" si="205"/>
        <v>17</v>
      </c>
      <c r="N1067" s="41">
        <f t="shared" si="206"/>
        <v>41.9</v>
      </c>
      <c r="O1067" s="41">
        <f t="shared" si="207"/>
        <v>67.3</v>
      </c>
      <c r="P1067" s="120"/>
      <c r="Q1067" s="120"/>
      <c r="R1067" s="167"/>
      <c r="S1067" s="120"/>
      <c r="T1067" s="120"/>
      <c r="U1067" s="4">
        <f t="shared" ref="U1067:U1072" si="211">SUM(L1067-T1067)</f>
        <v>899125.10000000009</v>
      </c>
      <c r="W1067" s="43" t="s">
        <v>394</v>
      </c>
      <c r="AA1067" s="209"/>
      <c r="AB1067" s="209"/>
      <c r="AC1067" s="209"/>
      <c r="AD1067" s="209"/>
      <c r="AE1067" s="209"/>
      <c r="AF1067" s="209"/>
      <c r="AG1067" s="209"/>
      <c r="AH1067" s="209"/>
      <c r="AI1067" s="209"/>
      <c r="AJ1067" s="209"/>
      <c r="AK1067" s="209"/>
      <c r="AL1067" s="209"/>
      <c r="AM1067" s="209"/>
      <c r="AN1067" s="209"/>
      <c r="AO1067" s="209"/>
      <c r="AP1067" s="209"/>
      <c r="AQ1067" s="209"/>
      <c r="AR1067" s="209"/>
      <c r="AS1067" s="209"/>
      <c r="AT1067" s="209"/>
      <c r="AU1067" s="209"/>
      <c r="AV1067" s="209"/>
      <c r="AW1067" s="209"/>
      <c r="AX1067" s="209"/>
      <c r="AY1067" s="209"/>
      <c r="AZ1067" s="209"/>
      <c r="BA1067" s="209"/>
      <c r="BB1067" s="209"/>
      <c r="BC1067" s="209"/>
      <c r="BD1067" s="209"/>
      <c r="BE1067" s="209"/>
      <c r="BF1067" s="209"/>
      <c r="BG1067" s="209"/>
      <c r="BH1067" s="209"/>
      <c r="BI1067" s="209"/>
      <c r="BJ1067" s="209"/>
      <c r="BK1067" s="209"/>
      <c r="BL1067" s="209"/>
      <c r="BM1067" s="209"/>
      <c r="BN1067" s="209"/>
      <c r="BO1067" s="209"/>
      <c r="BP1067" s="209"/>
      <c r="BQ1067" s="209"/>
      <c r="BR1067" s="209"/>
      <c r="BS1067" s="209"/>
      <c r="BT1067" s="209"/>
      <c r="BU1067" s="209"/>
      <c r="BV1067" s="209"/>
      <c r="BW1067" s="209"/>
      <c r="BX1067" s="209"/>
      <c r="BY1067" s="209"/>
      <c r="BZ1067" s="209"/>
      <c r="CA1067" s="209"/>
      <c r="CB1067" s="209"/>
      <c r="CC1067" s="209"/>
      <c r="CD1067" s="209"/>
      <c r="CE1067" s="209"/>
      <c r="CF1067" s="209"/>
      <c r="CG1067" s="209"/>
      <c r="CH1067" s="209"/>
      <c r="CI1067" s="209"/>
      <c r="CJ1067" s="209"/>
      <c r="CK1067" s="209"/>
      <c r="CL1067" s="209"/>
      <c r="CM1067" s="209"/>
      <c r="CN1067" s="209"/>
      <c r="CO1067" s="209"/>
      <c r="CP1067" s="209"/>
      <c r="CQ1067" s="209"/>
      <c r="CR1067" s="209"/>
      <c r="CS1067" s="209"/>
      <c r="CT1067" s="209"/>
      <c r="CU1067" s="209"/>
      <c r="CV1067" s="209"/>
      <c r="CW1067" s="209"/>
      <c r="CX1067" s="209"/>
      <c r="CY1067" s="209"/>
      <c r="CZ1067" s="209"/>
      <c r="DA1067" s="209"/>
      <c r="DB1067" s="209"/>
      <c r="DC1067" s="209"/>
      <c r="DD1067" s="209"/>
      <c r="DE1067" s="209"/>
      <c r="DF1067" s="209"/>
      <c r="DG1067" s="209"/>
      <c r="DH1067" s="209"/>
      <c r="DI1067" s="209"/>
      <c r="DJ1067" s="209"/>
      <c r="DK1067" s="209"/>
      <c r="DL1067" s="209"/>
      <c r="DM1067" s="209"/>
      <c r="DN1067" s="209"/>
      <c r="DO1067" s="209"/>
      <c r="DP1067" s="209"/>
      <c r="DQ1067" s="209"/>
      <c r="DR1067" s="209"/>
      <c r="DS1067" s="209"/>
      <c r="DT1067" s="209"/>
      <c r="DU1067" s="209"/>
      <c r="DV1067" s="209"/>
      <c r="DW1067" s="209"/>
      <c r="DX1067" s="209"/>
      <c r="DY1067" s="209"/>
      <c r="DZ1067" s="209"/>
      <c r="EA1067" s="209"/>
      <c r="EB1067" s="209"/>
      <c r="EC1067" s="209"/>
      <c r="ED1067" s="209"/>
      <c r="EE1067" s="209"/>
      <c r="EF1067" s="209"/>
      <c r="EG1067" s="209"/>
      <c r="EH1067" s="209"/>
      <c r="EI1067" s="209"/>
      <c r="EJ1067" s="209"/>
      <c r="EK1067" s="209"/>
      <c r="EL1067" s="209"/>
      <c r="EM1067" s="209"/>
      <c r="EN1067" s="209"/>
      <c r="EO1067" s="209"/>
      <c r="EP1067" s="209"/>
      <c r="EQ1067" s="209"/>
      <c r="ER1067" s="209"/>
      <c r="ES1067" s="209"/>
      <c r="ET1067" s="209"/>
      <c r="EU1067" s="209"/>
      <c r="EV1067" s="209"/>
      <c r="EW1067" s="209"/>
      <c r="EX1067" s="209"/>
      <c r="EY1067" s="209"/>
      <c r="EZ1067" s="209"/>
      <c r="FA1067" s="209"/>
      <c r="FB1067" s="209"/>
      <c r="FC1067" s="209"/>
      <c r="FD1067" s="209"/>
      <c r="FE1067" s="209"/>
      <c r="FF1067" s="209"/>
      <c r="FG1067" s="209"/>
      <c r="FH1067" s="209"/>
      <c r="FI1067" s="209"/>
      <c r="FJ1067" s="209"/>
      <c r="FK1067" s="209"/>
      <c r="FL1067" s="209"/>
      <c r="FM1067" s="209"/>
      <c r="FN1067" s="209"/>
      <c r="FO1067" s="209"/>
      <c r="FP1067" s="209"/>
      <c r="FQ1067" s="209"/>
      <c r="FR1067" s="209"/>
      <c r="FS1067" s="209"/>
      <c r="FT1067" s="209"/>
      <c r="FU1067" s="209"/>
      <c r="FV1067" s="209"/>
      <c r="FW1067" s="209"/>
      <c r="FX1067" s="209"/>
      <c r="FY1067" s="209"/>
      <c r="FZ1067" s="209"/>
      <c r="GA1067" s="209"/>
      <c r="GB1067" s="209"/>
      <c r="GC1067" s="209"/>
      <c r="GD1067" s="209"/>
      <c r="GE1067" s="209"/>
      <c r="GF1067" s="209"/>
      <c r="GG1067" s="209"/>
      <c r="GH1067" s="209"/>
      <c r="GI1067" s="209"/>
    </row>
    <row r="1068" spans="1:191">
      <c r="A1068" s="225"/>
      <c r="B1068" s="196"/>
      <c r="C1068" s="197" t="s">
        <v>525</v>
      </c>
      <c r="D1068" s="198" t="s">
        <v>316</v>
      </c>
      <c r="E1068" s="199" t="s">
        <v>11</v>
      </c>
      <c r="F1068" s="2"/>
      <c r="G1068" s="2"/>
      <c r="H1068" s="10" t="s">
        <v>394</v>
      </c>
      <c r="I1068" s="204">
        <f>SUM(I1069,I1096)</f>
        <v>125458.7</v>
      </c>
      <c r="J1068" s="204">
        <f>SUM(J1069,J1096)</f>
        <v>308845.30000000005</v>
      </c>
      <c r="K1068" s="204">
        <f>SUM(K1069,K1096)</f>
        <v>498925</v>
      </c>
      <c r="L1068" s="205">
        <f>SUM(L1069,L1096)</f>
        <v>741909.70000000007</v>
      </c>
      <c r="M1068" s="41">
        <f t="shared" si="205"/>
        <v>16.899999999999999</v>
      </c>
      <c r="N1068" s="41">
        <f t="shared" si="206"/>
        <v>41.6</v>
      </c>
      <c r="O1068" s="41">
        <f t="shared" si="207"/>
        <v>67.2</v>
      </c>
      <c r="P1068" s="14"/>
      <c r="Q1068" s="14"/>
      <c r="R1068" s="167"/>
      <c r="S1068" s="14"/>
      <c r="T1068" s="14"/>
      <c r="U1068" s="4">
        <f t="shared" si="211"/>
        <v>741909.70000000007</v>
      </c>
      <c r="AA1068" s="209"/>
      <c r="AB1068" s="209"/>
      <c r="AC1068" s="209"/>
      <c r="AD1068" s="209"/>
      <c r="AE1068" s="209"/>
      <c r="AF1068" s="209"/>
      <c r="AG1068" s="209"/>
      <c r="AH1068" s="209"/>
      <c r="AI1068" s="209"/>
      <c r="AJ1068" s="209"/>
      <c r="AK1068" s="209"/>
      <c r="AL1068" s="209"/>
      <c r="AM1068" s="209"/>
      <c r="AN1068" s="209"/>
      <c r="AO1068" s="209"/>
      <c r="AP1068" s="209"/>
      <c r="AQ1068" s="209"/>
      <c r="AR1068" s="209"/>
      <c r="AS1068" s="209"/>
      <c r="AT1068" s="209"/>
      <c r="AU1068" s="209"/>
      <c r="AV1068" s="209"/>
      <c r="AW1068" s="209"/>
      <c r="AX1068" s="209"/>
      <c r="AY1068" s="209"/>
      <c r="AZ1068" s="209"/>
      <c r="BA1068" s="209"/>
      <c r="BB1068" s="209"/>
      <c r="BC1068" s="209"/>
      <c r="BD1068" s="209"/>
      <c r="BE1068" s="209"/>
      <c r="BF1068" s="209"/>
      <c r="BG1068" s="209"/>
      <c r="BH1068" s="209"/>
      <c r="BI1068" s="209"/>
      <c r="BJ1068" s="209"/>
      <c r="BK1068" s="209"/>
      <c r="BL1068" s="209"/>
      <c r="BM1068" s="209"/>
      <c r="BN1068" s="209"/>
      <c r="BO1068" s="209"/>
      <c r="BP1068" s="209"/>
      <c r="BQ1068" s="209"/>
      <c r="BR1068" s="209"/>
      <c r="BS1068" s="209"/>
      <c r="BT1068" s="209"/>
      <c r="BU1068" s="209"/>
      <c r="BV1068" s="209"/>
      <c r="BW1068" s="209"/>
      <c r="BX1068" s="209"/>
      <c r="BY1068" s="209"/>
      <c r="BZ1068" s="209"/>
      <c r="CA1068" s="209"/>
      <c r="CB1068" s="209"/>
      <c r="CC1068" s="209"/>
      <c r="CD1068" s="209"/>
      <c r="CE1068" s="209"/>
      <c r="CF1068" s="209"/>
      <c r="CG1068" s="209"/>
      <c r="CH1068" s="209"/>
      <c r="CI1068" s="209"/>
      <c r="CJ1068" s="209"/>
      <c r="CK1068" s="209"/>
      <c r="CL1068" s="209"/>
      <c r="CM1068" s="209"/>
      <c r="CN1068" s="209"/>
      <c r="CO1068" s="209"/>
      <c r="CP1068" s="209"/>
      <c r="CQ1068" s="209"/>
      <c r="CR1068" s="209"/>
      <c r="CS1068" s="209"/>
      <c r="CT1068" s="209"/>
      <c r="CU1068" s="209"/>
      <c r="CV1068" s="209"/>
      <c r="CW1068" s="209"/>
      <c r="CX1068" s="209"/>
      <c r="CY1068" s="209"/>
      <c r="CZ1068" s="209"/>
      <c r="DA1068" s="209"/>
      <c r="DB1068" s="209"/>
      <c r="DC1068" s="209"/>
      <c r="DD1068" s="209"/>
      <c r="DE1068" s="209"/>
      <c r="DF1068" s="209"/>
      <c r="DG1068" s="209"/>
      <c r="DH1068" s="209"/>
      <c r="DI1068" s="209"/>
      <c r="DJ1068" s="209"/>
      <c r="DK1068" s="209"/>
      <c r="DL1068" s="209"/>
      <c r="DM1068" s="209"/>
      <c r="DN1068" s="209"/>
      <c r="DO1068" s="209"/>
      <c r="DP1068" s="209"/>
      <c r="DQ1068" s="209"/>
      <c r="DR1068" s="209"/>
      <c r="DS1068" s="209"/>
      <c r="DT1068" s="209"/>
      <c r="DU1068" s="209"/>
      <c r="DV1068" s="209"/>
      <c r="DW1068" s="209"/>
      <c r="DX1068" s="209"/>
      <c r="DY1068" s="209"/>
      <c r="DZ1068" s="209"/>
      <c r="EA1068" s="209"/>
      <c r="EB1068" s="209"/>
      <c r="EC1068" s="209"/>
      <c r="ED1068" s="209"/>
      <c r="EE1068" s="209"/>
      <c r="EF1068" s="209"/>
      <c r="EG1068" s="209"/>
      <c r="EH1068" s="209"/>
      <c r="EI1068" s="209"/>
      <c r="EJ1068" s="209"/>
      <c r="EK1068" s="209"/>
      <c r="EL1068" s="209"/>
      <c r="EM1068" s="209"/>
      <c r="EN1068" s="209"/>
      <c r="EO1068" s="209"/>
      <c r="EP1068" s="209"/>
      <c r="EQ1068" s="209"/>
      <c r="ER1068" s="209"/>
      <c r="ES1068" s="209"/>
      <c r="ET1068" s="209"/>
      <c r="EU1068" s="209"/>
      <c r="EV1068" s="209"/>
      <c r="EW1068" s="209"/>
      <c r="EX1068" s="209"/>
      <c r="EY1068" s="209"/>
      <c r="EZ1068" s="209"/>
      <c r="FA1068" s="209"/>
      <c r="FB1068" s="209"/>
      <c r="FC1068" s="209"/>
      <c r="FD1068" s="209"/>
      <c r="FE1068" s="209"/>
      <c r="FF1068" s="209"/>
      <c r="FG1068" s="209"/>
      <c r="FH1068" s="209"/>
      <c r="FI1068" s="209"/>
      <c r="FJ1068" s="209"/>
      <c r="FK1068" s="209"/>
      <c r="FL1068" s="209"/>
      <c r="FM1068" s="209"/>
      <c r="FN1068" s="209"/>
      <c r="FO1068" s="209"/>
      <c r="FP1068" s="209"/>
      <c r="FQ1068" s="209"/>
      <c r="FR1068" s="209"/>
      <c r="FS1068" s="209"/>
      <c r="FT1068" s="209"/>
      <c r="FU1068" s="209"/>
      <c r="FV1068" s="209"/>
      <c r="FW1068" s="209"/>
      <c r="FX1068" s="209"/>
      <c r="FY1068" s="209"/>
      <c r="FZ1068" s="209"/>
      <c r="GA1068" s="209"/>
      <c r="GB1068" s="209"/>
      <c r="GC1068" s="209"/>
      <c r="GD1068" s="209"/>
      <c r="GE1068" s="209"/>
      <c r="GF1068" s="209"/>
      <c r="GG1068" s="209"/>
      <c r="GH1068" s="209"/>
      <c r="GI1068" s="209"/>
    </row>
    <row r="1069" spans="1:191">
      <c r="A1069" s="225"/>
      <c r="B1069" s="196"/>
      <c r="C1069" s="200"/>
      <c r="D1069" s="201" t="s">
        <v>280</v>
      </c>
      <c r="E1069" s="199" t="s">
        <v>157</v>
      </c>
      <c r="F1069" s="2"/>
      <c r="G1069" s="2"/>
      <c r="H1069" s="10" t="s">
        <v>394</v>
      </c>
      <c r="I1069" s="204">
        <f>SUM(I1070)</f>
        <v>123418.7</v>
      </c>
      <c r="J1069" s="204">
        <f>SUM(J1070)</f>
        <v>303965.30000000005</v>
      </c>
      <c r="K1069" s="204">
        <f>SUM(K1070)</f>
        <v>491141.8</v>
      </c>
      <c r="L1069" s="205">
        <f>SUM(L1070)</f>
        <v>730559.70000000007</v>
      </c>
      <c r="M1069" s="41">
        <f t="shared" si="205"/>
        <v>16.899999999999999</v>
      </c>
      <c r="N1069" s="41">
        <f t="shared" si="206"/>
        <v>41.6</v>
      </c>
      <c r="O1069" s="41">
        <f t="shared" si="207"/>
        <v>67.2</v>
      </c>
      <c r="P1069" s="14"/>
      <c r="Q1069" s="14"/>
      <c r="R1069" s="167"/>
      <c r="S1069" s="14"/>
      <c r="T1069" s="14"/>
      <c r="U1069" s="4">
        <f t="shared" si="211"/>
        <v>730559.70000000007</v>
      </c>
      <c r="Z1069" s="43">
        <v>1</v>
      </c>
      <c r="AA1069" s="209"/>
      <c r="AB1069" s="209"/>
      <c r="AC1069" s="209"/>
      <c r="AD1069" s="209"/>
      <c r="AE1069" s="209"/>
      <c r="AF1069" s="209"/>
      <c r="AG1069" s="209"/>
      <c r="AH1069" s="209"/>
      <c r="AI1069" s="209"/>
      <c r="AJ1069" s="209"/>
      <c r="AK1069" s="209"/>
      <c r="AL1069" s="209"/>
      <c r="AM1069" s="209"/>
      <c r="AN1069" s="209"/>
      <c r="AO1069" s="209"/>
      <c r="AP1069" s="209"/>
      <c r="AQ1069" s="209"/>
      <c r="AR1069" s="209"/>
      <c r="AS1069" s="209"/>
      <c r="AT1069" s="209"/>
      <c r="AU1069" s="209"/>
      <c r="AV1069" s="209"/>
      <c r="AW1069" s="209"/>
      <c r="AX1069" s="209"/>
      <c r="AY1069" s="209"/>
      <c r="AZ1069" s="209"/>
      <c r="BA1069" s="209"/>
      <c r="BB1069" s="209"/>
      <c r="BC1069" s="209"/>
      <c r="BD1069" s="209"/>
      <c r="BE1069" s="209"/>
      <c r="BF1069" s="209"/>
      <c r="BG1069" s="209"/>
      <c r="BH1069" s="209"/>
      <c r="BI1069" s="209"/>
      <c r="BJ1069" s="209"/>
      <c r="BK1069" s="209"/>
      <c r="BL1069" s="209"/>
      <c r="BM1069" s="209"/>
      <c r="BN1069" s="209"/>
      <c r="BO1069" s="209"/>
      <c r="BP1069" s="209"/>
      <c r="BQ1069" s="209"/>
      <c r="BR1069" s="209"/>
      <c r="BS1069" s="209"/>
      <c r="BT1069" s="209"/>
      <c r="BU1069" s="209"/>
      <c r="BV1069" s="209"/>
      <c r="BW1069" s="209"/>
      <c r="BX1069" s="209"/>
      <c r="BY1069" s="209"/>
      <c r="BZ1069" s="209"/>
      <c r="CA1069" s="209"/>
      <c r="CB1069" s="209"/>
      <c r="CC1069" s="209"/>
      <c r="CD1069" s="209"/>
      <c r="CE1069" s="209"/>
      <c r="CF1069" s="209"/>
      <c r="CG1069" s="209"/>
      <c r="CH1069" s="209"/>
      <c r="CI1069" s="209"/>
      <c r="CJ1069" s="209"/>
      <c r="CK1069" s="209"/>
      <c r="CL1069" s="209"/>
      <c r="CM1069" s="209"/>
      <c r="CN1069" s="209"/>
      <c r="CO1069" s="209"/>
      <c r="CP1069" s="209"/>
      <c r="CQ1069" s="209"/>
      <c r="CR1069" s="209"/>
      <c r="CS1069" s="209"/>
      <c r="CT1069" s="209"/>
      <c r="CU1069" s="209"/>
      <c r="CV1069" s="209"/>
      <c r="CW1069" s="209"/>
      <c r="CX1069" s="209"/>
      <c r="CY1069" s="209"/>
      <c r="CZ1069" s="209"/>
      <c r="DA1069" s="209"/>
      <c r="DB1069" s="209"/>
      <c r="DC1069" s="209"/>
      <c r="DD1069" s="209"/>
      <c r="DE1069" s="209"/>
      <c r="DF1069" s="209"/>
      <c r="DG1069" s="209"/>
      <c r="DH1069" s="209"/>
      <c r="DI1069" s="209"/>
      <c r="DJ1069" s="209"/>
      <c r="DK1069" s="209"/>
      <c r="DL1069" s="209"/>
      <c r="DM1069" s="209"/>
      <c r="DN1069" s="209"/>
      <c r="DO1069" s="209"/>
      <c r="DP1069" s="209"/>
      <c r="DQ1069" s="209"/>
      <c r="DR1069" s="209"/>
      <c r="DS1069" s="209"/>
      <c r="DT1069" s="209"/>
      <c r="DU1069" s="209"/>
      <c r="DV1069" s="209"/>
      <c r="DW1069" s="209"/>
      <c r="DX1069" s="209"/>
      <c r="DY1069" s="209"/>
      <c r="DZ1069" s="209"/>
      <c r="EA1069" s="209"/>
      <c r="EB1069" s="209"/>
      <c r="EC1069" s="209"/>
      <c r="ED1069" s="209"/>
      <c r="EE1069" s="209"/>
      <c r="EF1069" s="209"/>
      <c r="EG1069" s="209"/>
      <c r="EH1069" s="209"/>
      <c r="EI1069" s="209"/>
      <c r="EJ1069" s="209"/>
      <c r="EK1069" s="209"/>
      <c r="EL1069" s="209"/>
      <c r="EM1069" s="209"/>
      <c r="EN1069" s="209"/>
      <c r="EO1069" s="209"/>
      <c r="EP1069" s="209"/>
      <c r="EQ1069" s="209"/>
      <c r="ER1069" s="209"/>
      <c r="ES1069" s="209"/>
      <c r="ET1069" s="209"/>
      <c r="EU1069" s="209"/>
      <c r="EV1069" s="209"/>
      <c r="EW1069" s="209"/>
      <c r="EX1069" s="209"/>
      <c r="EY1069" s="209"/>
      <c r="EZ1069" s="209"/>
      <c r="FA1069" s="209"/>
      <c r="FB1069" s="209"/>
      <c r="FC1069" s="209"/>
      <c r="FD1069" s="209"/>
      <c r="FE1069" s="209"/>
      <c r="FF1069" s="209"/>
      <c r="FG1069" s="209"/>
      <c r="FH1069" s="209"/>
      <c r="FI1069" s="209"/>
      <c r="FJ1069" s="209"/>
      <c r="FK1069" s="209"/>
      <c r="FL1069" s="209"/>
      <c r="FM1069" s="209"/>
      <c r="FN1069" s="209"/>
      <c r="FO1069" s="209"/>
      <c r="FP1069" s="209"/>
      <c r="FQ1069" s="209"/>
      <c r="FR1069" s="209"/>
      <c r="FS1069" s="209"/>
      <c r="FT1069" s="209"/>
      <c r="FU1069" s="209"/>
      <c r="FV1069" s="209"/>
      <c r="FW1069" s="209"/>
      <c r="FX1069" s="209"/>
      <c r="FY1069" s="209"/>
      <c r="FZ1069" s="209"/>
      <c r="GA1069" s="209"/>
      <c r="GB1069" s="209"/>
      <c r="GC1069" s="209"/>
      <c r="GD1069" s="209"/>
      <c r="GE1069" s="209"/>
      <c r="GF1069" s="209"/>
      <c r="GG1069" s="209"/>
      <c r="GH1069" s="209"/>
      <c r="GI1069" s="209"/>
    </row>
    <row r="1070" spans="1:191">
      <c r="A1070" s="225"/>
      <c r="B1070" s="196"/>
      <c r="C1070" s="200"/>
      <c r="D1070" s="201"/>
      <c r="E1070" s="80" t="s">
        <v>95</v>
      </c>
      <c r="F1070" s="18" t="s">
        <v>398</v>
      </c>
      <c r="G1070" s="123"/>
      <c r="H1070" s="10" t="s">
        <v>394</v>
      </c>
      <c r="I1070" s="207">
        <f t="shared" ref="I1070:K1070" si="212">SUM(I1071:I1095)</f>
        <v>123418.7</v>
      </c>
      <c r="J1070" s="207">
        <f t="shared" si="212"/>
        <v>303965.30000000005</v>
      </c>
      <c r="K1070" s="207">
        <f t="shared" si="212"/>
        <v>491141.8</v>
      </c>
      <c r="L1070" s="207">
        <f>SUM(L1071:L1095)</f>
        <v>730559.70000000007</v>
      </c>
      <c r="M1070" s="41">
        <f t="shared" si="205"/>
        <v>16.899999999999999</v>
      </c>
      <c r="N1070" s="41">
        <f t="shared" si="206"/>
        <v>41.6</v>
      </c>
      <c r="O1070" s="41">
        <f t="shared" si="207"/>
        <v>67.2</v>
      </c>
      <c r="P1070" s="15"/>
      <c r="Q1070" s="15"/>
      <c r="R1070" s="167"/>
      <c r="S1070" s="15"/>
      <c r="T1070" s="15"/>
      <c r="U1070" s="4">
        <f t="shared" si="211"/>
        <v>730559.70000000007</v>
      </c>
      <c r="W1070" s="43" t="s">
        <v>394</v>
      </c>
      <c r="AA1070" s="209"/>
      <c r="AB1070" s="209"/>
      <c r="AC1070" s="209"/>
      <c r="AD1070" s="209"/>
      <c r="AE1070" s="209"/>
      <c r="AF1070" s="209"/>
      <c r="AG1070" s="209"/>
      <c r="AH1070" s="209"/>
      <c r="AI1070" s="209"/>
      <c r="AJ1070" s="209"/>
      <c r="AK1070" s="209"/>
      <c r="AL1070" s="209"/>
      <c r="AM1070" s="209"/>
      <c r="AN1070" s="209"/>
      <c r="AO1070" s="209"/>
      <c r="AP1070" s="209"/>
      <c r="AQ1070" s="209"/>
      <c r="AR1070" s="209"/>
      <c r="AS1070" s="209"/>
      <c r="AT1070" s="209"/>
      <c r="AU1070" s="209"/>
      <c r="AV1070" s="209"/>
      <c r="AW1070" s="209"/>
      <c r="AX1070" s="209"/>
      <c r="AY1070" s="209"/>
      <c r="AZ1070" s="209"/>
      <c r="BA1070" s="209"/>
      <c r="BB1070" s="209"/>
      <c r="BC1070" s="209"/>
      <c r="BD1070" s="209"/>
      <c r="BE1070" s="209"/>
      <c r="BF1070" s="209"/>
      <c r="BG1070" s="209"/>
      <c r="BH1070" s="209"/>
      <c r="BI1070" s="209"/>
      <c r="BJ1070" s="209"/>
      <c r="BK1070" s="209"/>
      <c r="BL1070" s="209"/>
      <c r="BM1070" s="209"/>
      <c r="BN1070" s="209"/>
      <c r="BO1070" s="209"/>
      <c r="BP1070" s="209"/>
      <c r="BQ1070" s="209"/>
      <c r="BR1070" s="209"/>
      <c r="BS1070" s="209"/>
      <c r="BT1070" s="209"/>
      <c r="BU1070" s="209"/>
      <c r="BV1070" s="209"/>
      <c r="BW1070" s="209"/>
      <c r="BX1070" s="209"/>
      <c r="BY1070" s="209"/>
      <c r="BZ1070" s="209"/>
      <c r="CA1070" s="209"/>
      <c r="CB1070" s="209"/>
      <c r="CC1070" s="209"/>
      <c r="CD1070" s="209"/>
      <c r="CE1070" s="209"/>
      <c r="CF1070" s="209"/>
      <c r="CG1070" s="209"/>
      <c r="CH1070" s="209"/>
      <c r="CI1070" s="209"/>
      <c r="CJ1070" s="209"/>
      <c r="CK1070" s="209"/>
      <c r="CL1070" s="209"/>
      <c r="CM1070" s="209"/>
      <c r="CN1070" s="209"/>
      <c r="CO1070" s="209"/>
      <c r="CP1070" s="209"/>
      <c r="CQ1070" s="209"/>
      <c r="CR1070" s="209"/>
      <c r="CS1070" s="209"/>
      <c r="CT1070" s="209"/>
      <c r="CU1070" s="209"/>
      <c r="CV1070" s="209"/>
      <c r="CW1070" s="209"/>
      <c r="CX1070" s="209"/>
      <c r="CY1070" s="209"/>
      <c r="CZ1070" s="209"/>
      <c r="DA1070" s="209"/>
      <c r="DB1070" s="209"/>
      <c r="DC1070" s="209"/>
      <c r="DD1070" s="209"/>
      <c r="DE1070" s="209"/>
      <c r="DF1070" s="209"/>
      <c r="DG1070" s="209"/>
      <c r="DH1070" s="209"/>
      <c r="DI1070" s="209"/>
      <c r="DJ1070" s="209"/>
      <c r="DK1070" s="209"/>
      <c r="DL1070" s="209"/>
      <c r="DM1070" s="209"/>
      <c r="DN1070" s="209"/>
      <c r="DO1070" s="209"/>
      <c r="DP1070" s="209"/>
      <c r="DQ1070" s="209"/>
      <c r="DR1070" s="209"/>
      <c r="DS1070" s="209"/>
      <c r="DT1070" s="209"/>
      <c r="DU1070" s="209"/>
      <c r="DV1070" s="209"/>
      <c r="DW1070" s="209"/>
      <c r="DX1070" s="209"/>
      <c r="DY1070" s="209"/>
      <c r="DZ1070" s="209"/>
      <c r="EA1070" s="209"/>
      <c r="EB1070" s="209"/>
      <c r="EC1070" s="209"/>
      <c r="ED1070" s="209"/>
      <c r="EE1070" s="209"/>
      <c r="EF1070" s="209"/>
      <c r="EG1070" s="209"/>
      <c r="EH1070" s="209"/>
      <c r="EI1070" s="209"/>
      <c r="EJ1070" s="209"/>
      <c r="EK1070" s="209"/>
      <c r="EL1070" s="209"/>
      <c r="EM1070" s="209"/>
      <c r="EN1070" s="209"/>
      <c r="EO1070" s="209"/>
      <c r="EP1070" s="209"/>
      <c r="EQ1070" s="209"/>
      <c r="ER1070" s="209"/>
      <c r="ES1070" s="209"/>
      <c r="ET1070" s="209"/>
      <c r="EU1070" s="209"/>
      <c r="EV1070" s="209"/>
      <c r="EW1070" s="209"/>
      <c r="EX1070" s="209"/>
      <c r="EY1070" s="209"/>
      <c r="EZ1070" s="209"/>
      <c r="FA1070" s="209"/>
      <c r="FB1070" s="209"/>
      <c r="FC1070" s="209"/>
      <c r="FD1070" s="209"/>
      <c r="FE1070" s="209"/>
      <c r="FF1070" s="209"/>
      <c r="FG1070" s="209"/>
      <c r="FH1070" s="209"/>
      <c r="FI1070" s="209"/>
      <c r="FJ1070" s="209"/>
      <c r="FK1070" s="209"/>
      <c r="FL1070" s="209"/>
      <c r="FM1070" s="209"/>
      <c r="FN1070" s="209"/>
      <c r="FO1070" s="209"/>
      <c r="FP1070" s="209"/>
      <c r="FQ1070" s="209"/>
      <c r="FR1070" s="209"/>
      <c r="FS1070" s="209"/>
      <c r="FT1070" s="209"/>
      <c r="FU1070" s="209"/>
      <c r="FV1070" s="209"/>
      <c r="FW1070" s="209"/>
      <c r="FX1070" s="209"/>
      <c r="FY1070" s="209"/>
      <c r="FZ1070" s="209"/>
      <c r="GA1070" s="209"/>
      <c r="GB1070" s="209"/>
      <c r="GC1070" s="209"/>
      <c r="GD1070" s="209"/>
      <c r="GE1070" s="209"/>
      <c r="GF1070" s="209"/>
      <c r="GG1070" s="209"/>
      <c r="GH1070" s="209"/>
      <c r="GI1070" s="209"/>
    </row>
    <row r="1071" spans="1:191" hidden="1">
      <c r="A1071" s="64"/>
      <c r="B1071" s="53"/>
      <c r="C1071" s="56"/>
      <c r="D1071" s="57"/>
      <c r="E1071" s="16" t="s">
        <v>431</v>
      </c>
      <c r="F1071" s="10">
        <v>4111</v>
      </c>
      <c r="G1071" s="10"/>
      <c r="H1071" s="10"/>
      <c r="I1071" s="8">
        <v>96500</v>
      </c>
      <c r="J1071" s="8">
        <v>245800</v>
      </c>
      <c r="K1071" s="8">
        <v>390000</v>
      </c>
      <c r="L1071" s="8">
        <v>578320.6</v>
      </c>
      <c r="M1071" s="41">
        <f t="shared" si="205"/>
        <v>16.7</v>
      </c>
      <c r="N1071" s="41">
        <f t="shared" si="206"/>
        <v>42.5</v>
      </c>
      <c r="O1071" s="41">
        <f t="shared" si="207"/>
        <v>67.400000000000006</v>
      </c>
      <c r="P1071" s="15"/>
      <c r="Q1071" s="15"/>
      <c r="R1071" s="167"/>
      <c r="S1071" s="15"/>
      <c r="T1071" s="15"/>
      <c r="U1071" s="4">
        <f t="shared" si="211"/>
        <v>578320.6</v>
      </c>
    </row>
    <row r="1072" spans="1:191" ht="27" hidden="1">
      <c r="A1072" s="64"/>
      <c r="B1072" s="53"/>
      <c r="C1072" s="56"/>
      <c r="D1072" s="57"/>
      <c r="E1072" s="16" t="s">
        <v>432</v>
      </c>
      <c r="F1072" s="10">
        <v>4112</v>
      </c>
      <c r="G1072" s="10"/>
      <c r="H1072" s="10"/>
      <c r="I1072" s="8">
        <v>1000</v>
      </c>
      <c r="J1072" s="8">
        <v>13000</v>
      </c>
      <c r="K1072" s="8">
        <v>25000</v>
      </c>
      <c r="L1072" s="8">
        <v>47865.4</v>
      </c>
      <c r="M1072" s="41">
        <f t="shared" ref="M1072:M1094" si="213">ROUND(I1072/L1072*100,1)</f>
        <v>2.1</v>
      </c>
      <c r="N1072" s="41">
        <f t="shared" ref="N1072:N1094" si="214">ROUND(J1072/L1072*100,1)</f>
        <v>27.2</v>
      </c>
      <c r="O1072" s="41">
        <f t="shared" ref="O1072:O1094" si="215">ROUND(K1072/L1072*100,1)</f>
        <v>52.2</v>
      </c>
      <c r="P1072" s="15"/>
      <c r="Q1072" s="15"/>
      <c r="R1072" s="167"/>
      <c r="S1072" s="15"/>
      <c r="T1072" s="15"/>
      <c r="U1072" s="4">
        <f t="shared" si="211"/>
        <v>47865.4</v>
      </c>
    </row>
    <row r="1073" spans="1:22" ht="27" hidden="1">
      <c r="A1073" s="64"/>
      <c r="B1073" s="53"/>
      <c r="C1073" s="56"/>
      <c r="D1073" s="57"/>
      <c r="E1073" s="16" t="s">
        <v>433</v>
      </c>
      <c r="F1073" s="10">
        <v>4113</v>
      </c>
      <c r="G1073" s="10"/>
      <c r="H1073" s="10"/>
      <c r="I1073" s="8">
        <v>12049</v>
      </c>
      <c r="J1073" s="8">
        <v>12049</v>
      </c>
      <c r="K1073" s="8">
        <v>24098</v>
      </c>
      <c r="L1073" s="8">
        <v>24098</v>
      </c>
      <c r="M1073" s="41">
        <f t="shared" si="213"/>
        <v>50</v>
      </c>
      <c r="N1073" s="41">
        <f t="shared" si="214"/>
        <v>50</v>
      </c>
      <c r="O1073" s="41">
        <f t="shared" si="215"/>
        <v>100</v>
      </c>
      <c r="P1073" s="15"/>
      <c r="Q1073" s="15"/>
      <c r="R1073" s="167"/>
      <c r="S1073" s="15"/>
      <c r="T1073" s="15"/>
      <c r="U1073" s="4"/>
    </row>
    <row r="1074" spans="1:22" hidden="1">
      <c r="A1074" s="64"/>
      <c r="B1074" s="53"/>
      <c r="C1074" s="56"/>
      <c r="D1074" s="57"/>
      <c r="E1074" s="16" t="s">
        <v>437</v>
      </c>
      <c r="F1074" s="10">
        <v>4212</v>
      </c>
      <c r="G1074" s="10"/>
      <c r="H1074" s="10"/>
      <c r="I1074" s="8">
        <v>4200</v>
      </c>
      <c r="J1074" s="8">
        <v>8370.9</v>
      </c>
      <c r="K1074" s="8">
        <v>10871.3</v>
      </c>
      <c r="L1074" s="8">
        <v>18118.900000000001</v>
      </c>
      <c r="M1074" s="41">
        <f t="shared" si="213"/>
        <v>23.2</v>
      </c>
      <c r="N1074" s="41">
        <f t="shared" si="214"/>
        <v>46.2</v>
      </c>
      <c r="O1074" s="41">
        <f t="shared" si="215"/>
        <v>60</v>
      </c>
      <c r="P1074" s="15"/>
      <c r="Q1074" s="15"/>
      <c r="R1074" s="167"/>
      <c r="S1074" s="15"/>
      <c r="T1074" s="15"/>
      <c r="U1074" s="4">
        <f>SUM(L1074-T1074)</f>
        <v>18118.900000000001</v>
      </c>
    </row>
    <row r="1075" spans="1:22" hidden="1">
      <c r="A1075" s="64"/>
      <c r="B1075" s="53"/>
      <c r="C1075" s="56"/>
      <c r="D1075" s="57"/>
      <c r="E1075" s="16" t="s">
        <v>438</v>
      </c>
      <c r="F1075" s="10">
        <v>4213</v>
      </c>
      <c r="G1075" s="10"/>
      <c r="H1075" s="10"/>
      <c r="I1075" s="8">
        <v>81.7</v>
      </c>
      <c r="J1075" s="8">
        <v>168</v>
      </c>
      <c r="K1075" s="8">
        <v>313</v>
      </c>
      <c r="L1075" s="8">
        <v>454.1</v>
      </c>
      <c r="M1075" s="41">
        <f t="shared" si="213"/>
        <v>18</v>
      </c>
      <c r="N1075" s="41">
        <f t="shared" si="214"/>
        <v>37</v>
      </c>
      <c r="O1075" s="41">
        <f t="shared" si="215"/>
        <v>68.900000000000006</v>
      </c>
      <c r="P1075" s="15"/>
      <c r="Q1075" s="15"/>
      <c r="R1075" s="167"/>
      <c r="S1075" s="15"/>
      <c r="T1075" s="15"/>
      <c r="U1075" s="4">
        <f>SUM(L1075-T1075)</f>
        <v>454.1</v>
      </c>
    </row>
    <row r="1076" spans="1:22" hidden="1">
      <c r="A1076" s="64"/>
      <c r="B1076" s="53"/>
      <c r="C1076" s="56"/>
      <c r="D1076" s="57"/>
      <c r="E1076" s="16" t="s">
        <v>439</v>
      </c>
      <c r="F1076" s="10">
        <v>4214</v>
      </c>
      <c r="G1076" s="10"/>
      <c r="H1076" s="10"/>
      <c r="I1076" s="8">
        <v>1900</v>
      </c>
      <c r="J1076" s="8">
        <v>5800</v>
      </c>
      <c r="K1076" s="8">
        <v>8500</v>
      </c>
      <c r="L1076" s="8">
        <v>16005.900000000001</v>
      </c>
      <c r="M1076" s="41">
        <f t="shared" si="213"/>
        <v>11.9</v>
      </c>
      <c r="N1076" s="41">
        <f t="shared" si="214"/>
        <v>36.200000000000003</v>
      </c>
      <c r="O1076" s="41">
        <f t="shared" si="215"/>
        <v>53.1</v>
      </c>
      <c r="P1076" s="15"/>
      <c r="Q1076" s="15"/>
      <c r="R1076" s="167"/>
      <c r="S1076" s="15"/>
      <c r="T1076" s="15"/>
      <c r="U1076" s="4">
        <f>SUM(L1076-T1076)</f>
        <v>16005.900000000001</v>
      </c>
    </row>
    <row r="1077" spans="1:22" hidden="1">
      <c r="A1077" s="64"/>
      <c r="B1077" s="53"/>
      <c r="C1077" s="56"/>
      <c r="D1077" s="57"/>
      <c r="E1077" s="9" t="s">
        <v>440</v>
      </c>
      <c r="F1077" s="10" t="s">
        <v>415</v>
      </c>
      <c r="G1077" s="10"/>
      <c r="H1077" s="10"/>
      <c r="I1077" s="34"/>
      <c r="J1077" s="34">
        <v>100</v>
      </c>
      <c r="K1077" s="34">
        <v>100</v>
      </c>
      <c r="L1077" s="34">
        <v>171</v>
      </c>
      <c r="M1077" s="41">
        <f t="shared" si="213"/>
        <v>0</v>
      </c>
      <c r="N1077" s="41">
        <f t="shared" si="214"/>
        <v>58.5</v>
      </c>
      <c r="O1077" s="41">
        <f t="shared" si="215"/>
        <v>58.5</v>
      </c>
      <c r="P1077" s="15"/>
      <c r="Q1077" s="15"/>
      <c r="R1077" s="167"/>
      <c r="S1077" s="15"/>
      <c r="T1077" s="15"/>
      <c r="U1077" s="4"/>
    </row>
    <row r="1078" spans="1:22" hidden="1">
      <c r="A1078" s="64"/>
      <c r="B1078" s="53"/>
      <c r="C1078" s="56"/>
      <c r="D1078" s="57"/>
      <c r="E1078" s="16" t="s">
        <v>441</v>
      </c>
      <c r="F1078" s="10" t="s">
        <v>407</v>
      </c>
      <c r="G1078" s="10"/>
      <c r="H1078" s="10"/>
      <c r="I1078" s="34">
        <v>292</v>
      </c>
      <c r="J1078" s="34">
        <v>730</v>
      </c>
      <c r="K1078" s="34">
        <v>1168</v>
      </c>
      <c r="L1078" s="34">
        <v>1752</v>
      </c>
      <c r="M1078" s="41">
        <f t="shared" si="213"/>
        <v>16.7</v>
      </c>
      <c r="N1078" s="41">
        <f t="shared" si="214"/>
        <v>41.7</v>
      </c>
      <c r="O1078" s="41">
        <f t="shared" si="215"/>
        <v>66.7</v>
      </c>
      <c r="P1078" s="15"/>
      <c r="Q1078" s="15"/>
      <c r="R1078" s="167"/>
      <c r="S1078" s="15"/>
      <c r="T1078" s="15"/>
      <c r="U1078" s="4"/>
    </row>
    <row r="1079" spans="1:22" hidden="1">
      <c r="A1079" s="64"/>
      <c r="B1079" s="53"/>
      <c r="C1079" s="56"/>
      <c r="D1079" s="57"/>
      <c r="E1079" s="16" t="s">
        <v>443</v>
      </c>
      <c r="F1079" s="10">
        <v>4221</v>
      </c>
      <c r="G1079" s="10"/>
      <c r="H1079" s="10"/>
      <c r="I1079" s="8">
        <v>750</v>
      </c>
      <c r="J1079" s="8">
        <v>3250</v>
      </c>
      <c r="K1079" s="8">
        <v>5200</v>
      </c>
      <c r="L1079" s="8">
        <v>7567</v>
      </c>
      <c r="M1079" s="41">
        <f t="shared" si="213"/>
        <v>9.9</v>
      </c>
      <c r="N1079" s="41">
        <f t="shared" si="214"/>
        <v>42.9</v>
      </c>
      <c r="O1079" s="41">
        <f t="shared" si="215"/>
        <v>68.7</v>
      </c>
      <c r="P1079" s="15"/>
      <c r="Q1079" s="15"/>
      <c r="R1079" s="167"/>
      <c r="S1079" s="15"/>
      <c r="T1079" s="15"/>
      <c r="U1079" s="4">
        <f>SUM(L1079-T1079)</f>
        <v>7567</v>
      </c>
    </row>
    <row r="1080" spans="1:22" hidden="1">
      <c r="A1080" s="64"/>
      <c r="B1080" s="53"/>
      <c r="C1080" s="56"/>
      <c r="D1080" s="57"/>
      <c r="E1080" s="16" t="s">
        <v>456</v>
      </c>
      <c r="F1080" s="10">
        <v>4231</v>
      </c>
      <c r="G1080" s="10"/>
      <c r="H1080" s="10"/>
      <c r="I1080" s="8">
        <v>1800</v>
      </c>
      <c r="J1080" s="8">
        <v>3550</v>
      </c>
      <c r="K1080" s="8">
        <v>5260</v>
      </c>
      <c r="L1080" s="8">
        <v>6140</v>
      </c>
      <c r="M1080" s="41">
        <f t="shared" si="213"/>
        <v>29.3</v>
      </c>
      <c r="N1080" s="41">
        <f t="shared" si="214"/>
        <v>57.8</v>
      </c>
      <c r="O1080" s="41">
        <f t="shared" si="215"/>
        <v>85.7</v>
      </c>
      <c r="P1080" s="15"/>
      <c r="Q1080" s="15"/>
      <c r="R1080" s="167"/>
      <c r="S1080" s="15"/>
      <c r="T1080" s="15"/>
      <c r="U1080" s="4">
        <f>SUM(L1080-T1080)</f>
        <v>6140</v>
      </c>
      <c r="V1080" s="43"/>
    </row>
    <row r="1081" spans="1:22" hidden="1">
      <c r="A1081" s="64"/>
      <c r="B1081" s="53"/>
      <c r="C1081" s="56"/>
      <c r="D1081" s="57"/>
      <c r="E1081" s="16" t="s">
        <v>457</v>
      </c>
      <c r="F1081" s="10">
        <v>4232</v>
      </c>
      <c r="G1081" s="10"/>
      <c r="H1081" s="10"/>
      <c r="I1081" s="8">
        <v>196</v>
      </c>
      <c r="J1081" s="8">
        <v>196</v>
      </c>
      <c r="K1081" s="8">
        <v>196</v>
      </c>
      <c r="L1081" s="8">
        <v>1053</v>
      </c>
      <c r="M1081" s="41">
        <f t="shared" si="213"/>
        <v>18.600000000000001</v>
      </c>
      <c r="N1081" s="41">
        <f t="shared" si="214"/>
        <v>18.600000000000001</v>
      </c>
      <c r="O1081" s="41">
        <f t="shared" si="215"/>
        <v>18.600000000000001</v>
      </c>
      <c r="P1081" s="15"/>
      <c r="Q1081" s="15"/>
      <c r="R1081" s="167"/>
      <c r="S1081" s="15"/>
      <c r="T1081" s="15"/>
      <c r="U1081" s="4"/>
      <c r="V1081" s="43"/>
    </row>
    <row r="1082" spans="1:22" ht="27" hidden="1">
      <c r="A1082" s="64"/>
      <c r="B1082" s="53"/>
      <c r="C1082" s="56"/>
      <c r="D1082" s="57"/>
      <c r="E1082" s="16" t="s">
        <v>458</v>
      </c>
      <c r="F1082" s="10" t="s">
        <v>276</v>
      </c>
      <c r="G1082" s="10"/>
      <c r="H1082" s="10"/>
      <c r="I1082" s="8"/>
      <c r="J1082" s="8">
        <v>500</v>
      </c>
      <c r="K1082" s="8">
        <v>500</v>
      </c>
      <c r="L1082" s="8">
        <v>500</v>
      </c>
      <c r="M1082" s="41">
        <f t="shared" si="213"/>
        <v>0</v>
      </c>
      <c r="N1082" s="41">
        <f t="shared" si="214"/>
        <v>100</v>
      </c>
      <c r="O1082" s="41">
        <f t="shared" si="215"/>
        <v>100</v>
      </c>
      <c r="P1082" s="15"/>
      <c r="Q1082" s="15"/>
      <c r="R1082" s="167"/>
      <c r="S1082" s="15"/>
      <c r="T1082" s="15"/>
      <c r="U1082" s="4"/>
      <c r="V1082" s="43"/>
    </row>
    <row r="1083" spans="1:22" hidden="1">
      <c r="A1083" s="64"/>
      <c r="B1083" s="53"/>
      <c r="C1083" s="56"/>
      <c r="D1083" s="57"/>
      <c r="E1083" s="16" t="s">
        <v>459</v>
      </c>
      <c r="F1083" s="10">
        <v>4234</v>
      </c>
      <c r="G1083" s="10"/>
      <c r="H1083" s="10"/>
      <c r="I1083" s="8">
        <v>420</v>
      </c>
      <c r="J1083" s="8">
        <v>970</v>
      </c>
      <c r="K1083" s="8">
        <v>1450</v>
      </c>
      <c r="L1083" s="8">
        <v>3306</v>
      </c>
      <c r="M1083" s="41">
        <f t="shared" si="213"/>
        <v>12.7</v>
      </c>
      <c r="N1083" s="41">
        <f t="shared" si="214"/>
        <v>29.3</v>
      </c>
      <c r="O1083" s="41">
        <f t="shared" si="215"/>
        <v>43.9</v>
      </c>
      <c r="P1083" s="15"/>
      <c r="Q1083" s="15"/>
      <c r="R1083" s="167"/>
      <c r="S1083" s="15"/>
      <c r="T1083" s="15"/>
      <c r="U1083" s="4">
        <f>SUM(L1083-T1083)</f>
        <v>3306</v>
      </c>
      <c r="V1083" s="43"/>
    </row>
    <row r="1084" spans="1:22" hidden="1">
      <c r="A1084" s="64"/>
      <c r="B1084" s="53"/>
      <c r="C1084" s="56"/>
      <c r="D1084" s="57"/>
      <c r="E1084" s="16" t="s">
        <v>512</v>
      </c>
      <c r="F1084" s="10">
        <v>4237</v>
      </c>
      <c r="G1084" s="10"/>
      <c r="H1084" s="10"/>
      <c r="I1084" s="8">
        <v>240</v>
      </c>
      <c r="J1084" s="8">
        <v>720</v>
      </c>
      <c r="K1084" s="8">
        <v>1350</v>
      </c>
      <c r="L1084" s="8">
        <v>1900</v>
      </c>
      <c r="M1084" s="41">
        <f t="shared" si="213"/>
        <v>12.6</v>
      </c>
      <c r="N1084" s="41">
        <f t="shared" si="214"/>
        <v>37.9</v>
      </c>
      <c r="O1084" s="41">
        <f t="shared" si="215"/>
        <v>71.099999999999994</v>
      </c>
      <c r="P1084" s="15"/>
      <c r="Q1084" s="15"/>
      <c r="R1084" s="167"/>
      <c r="S1084" s="15"/>
      <c r="T1084" s="15"/>
      <c r="U1084" s="4">
        <f>SUM(L1084-T1084)</f>
        <v>1900</v>
      </c>
      <c r="V1084" s="43"/>
    </row>
    <row r="1085" spans="1:22" hidden="1">
      <c r="A1085" s="64"/>
      <c r="B1085" s="53"/>
      <c r="C1085" s="56"/>
      <c r="D1085" s="57"/>
      <c r="E1085" s="16" t="s">
        <v>513</v>
      </c>
      <c r="F1085" s="10">
        <v>4239</v>
      </c>
      <c r="G1085" s="10"/>
      <c r="H1085" s="10"/>
      <c r="I1085" s="8"/>
      <c r="J1085" s="8"/>
      <c r="K1085" s="8"/>
      <c r="L1085" s="8"/>
      <c r="M1085" s="41" t="e">
        <f t="shared" si="213"/>
        <v>#DIV/0!</v>
      </c>
      <c r="N1085" s="41" t="e">
        <f t="shared" si="214"/>
        <v>#DIV/0!</v>
      </c>
      <c r="O1085" s="41" t="e">
        <f t="shared" si="215"/>
        <v>#DIV/0!</v>
      </c>
      <c r="P1085" s="15"/>
      <c r="Q1085" s="15"/>
      <c r="R1085" s="167"/>
      <c r="S1085" s="15"/>
      <c r="T1085" s="15"/>
      <c r="U1085" s="4">
        <f>SUM(L1085-T1085)</f>
        <v>0</v>
      </c>
      <c r="V1085" s="43"/>
    </row>
    <row r="1086" spans="1:22" hidden="1">
      <c r="A1086" s="64"/>
      <c r="B1086" s="53"/>
      <c r="C1086" s="56"/>
      <c r="D1086" s="57"/>
      <c r="E1086" s="16" t="s">
        <v>514</v>
      </c>
      <c r="F1086" s="10">
        <v>4241</v>
      </c>
      <c r="G1086" s="10"/>
      <c r="H1086" s="10"/>
      <c r="I1086" s="8">
        <v>470</v>
      </c>
      <c r="J1086" s="8">
        <v>561</v>
      </c>
      <c r="K1086" s="8">
        <v>561</v>
      </c>
      <c r="L1086" s="8">
        <v>561</v>
      </c>
      <c r="M1086" s="41">
        <f t="shared" si="213"/>
        <v>83.8</v>
      </c>
      <c r="N1086" s="41">
        <f t="shared" si="214"/>
        <v>100</v>
      </c>
      <c r="O1086" s="41">
        <f t="shared" si="215"/>
        <v>100</v>
      </c>
      <c r="P1086" s="15"/>
      <c r="Q1086" s="15"/>
      <c r="R1086" s="167"/>
      <c r="S1086" s="15"/>
      <c r="T1086" s="15"/>
      <c r="U1086" s="4">
        <f>SUM(L1086-T1086)</f>
        <v>561</v>
      </c>
      <c r="V1086" s="43"/>
    </row>
    <row r="1087" spans="1:22" hidden="1">
      <c r="A1087" s="64"/>
      <c r="B1087" s="53"/>
      <c r="C1087" s="56"/>
      <c r="D1087" s="57"/>
      <c r="E1087" s="16" t="s">
        <v>515</v>
      </c>
      <c r="F1087" s="10">
        <v>4251</v>
      </c>
      <c r="G1087" s="10"/>
      <c r="H1087" s="10"/>
      <c r="I1087" s="8"/>
      <c r="J1087" s="8">
        <v>320</v>
      </c>
      <c r="K1087" s="8">
        <v>630</v>
      </c>
      <c r="L1087" s="8">
        <v>750</v>
      </c>
      <c r="M1087" s="41">
        <f t="shared" si="213"/>
        <v>0</v>
      </c>
      <c r="N1087" s="41">
        <f t="shared" si="214"/>
        <v>42.7</v>
      </c>
      <c r="O1087" s="41">
        <f t="shared" si="215"/>
        <v>84</v>
      </c>
      <c r="P1087" s="15"/>
      <c r="Q1087" s="15"/>
      <c r="R1087" s="167"/>
      <c r="S1087" s="15"/>
      <c r="T1087" s="15"/>
      <c r="U1087" s="4"/>
      <c r="V1087" s="43"/>
    </row>
    <row r="1088" spans="1:22" ht="27" hidden="1">
      <c r="A1088" s="64"/>
      <c r="B1088" s="53"/>
      <c r="C1088" s="56"/>
      <c r="D1088" s="57"/>
      <c r="E1088" s="16" t="s">
        <v>516</v>
      </c>
      <c r="F1088" s="10">
        <v>4252</v>
      </c>
      <c r="G1088" s="10"/>
      <c r="H1088" s="10"/>
      <c r="I1088" s="8">
        <v>410</v>
      </c>
      <c r="J1088" s="8">
        <v>880.4</v>
      </c>
      <c r="K1088" s="8">
        <v>1392</v>
      </c>
      <c r="L1088" s="8">
        <v>2047.5</v>
      </c>
      <c r="M1088" s="41">
        <f t="shared" si="213"/>
        <v>20</v>
      </c>
      <c r="N1088" s="41">
        <f t="shared" si="214"/>
        <v>43</v>
      </c>
      <c r="O1088" s="41">
        <f t="shared" si="215"/>
        <v>68</v>
      </c>
      <c r="P1088" s="15"/>
      <c r="Q1088" s="15"/>
      <c r="R1088" s="167"/>
      <c r="S1088" s="15"/>
      <c r="T1088" s="15"/>
      <c r="U1088" s="4">
        <f>SUM(L1088-T1088)</f>
        <v>2047.5</v>
      </c>
      <c r="V1088" s="43"/>
    </row>
    <row r="1089" spans="1:191" hidden="1">
      <c r="A1089" s="64"/>
      <c r="B1089" s="53"/>
      <c r="C1089" s="56"/>
      <c r="D1089" s="57"/>
      <c r="E1089" s="16" t="s">
        <v>517</v>
      </c>
      <c r="F1089" s="10">
        <v>4261</v>
      </c>
      <c r="G1089" s="10"/>
      <c r="H1089" s="10"/>
      <c r="I1089" s="8">
        <v>1450</v>
      </c>
      <c r="J1089" s="8">
        <v>3500</v>
      </c>
      <c r="K1089" s="8">
        <v>6500</v>
      </c>
      <c r="L1089" s="8">
        <v>8305.4</v>
      </c>
      <c r="M1089" s="41">
        <f t="shared" si="213"/>
        <v>17.5</v>
      </c>
      <c r="N1089" s="41">
        <f t="shared" si="214"/>
        <v>42.1</v>
      </c>
      <c r="O1089" s="41">
        <f t="shared" si="215"/>
        <v>78.3</v>
      </c>
      <c r="P1089" s="15"/>
      <c r="Q1089" s="15"/>
      <c r="R1089" s="167"/>
      <c r="S1089" s="15"/>
      <c r="T1089" s="15"/>
      <c r="U1089" s="4"/>
      <c r="V1089" s="43"/>
    </row>
    <row r="1090" spans="1:191" hidden="1">
      <c r="A1090" s="64"/>
      <c r="B1090" s="53"/>
      <c r="C1090" s="56"/>
      <c r="D1090" s="57"/>
      <c r="E1090" s="16" t="s">
        <v>519</v>
      </c>
      <c r="F1090" s="10">
        <v>4264</v>
      </c>
      <c r="G1090" s="10"/>
      <c r="H1090" s="10"/>
      <c r="I1090" s="8">
        <v>1470</v>
      </c>
      <c r="J1090" s="8">
        <v>2850</v>
      </c>
      <c r="K1090" s="8">
        <v>4200</v>
      </c>
      <c r="L1090" s="8">
        <v>5830</v>
      </c>
      <c r="M1090" s="41">
        <f t="shared" si="213"/>
        <v>25.2</v>
      </c>
      <c r="N1090" s="41">
        <f t="shared" si="214"/>
        <v>48.9</v>
      </c>
      <c r="O1090" s="41">
        <f t="shared" si="215"/>
        <v>72</v>
      </c>
      <c r="P1090" s="15"/>
      <c r="Q1090" s="15"/>
      <c r="R1090" s="167"/>
      <c r="S1090" s="15"/>
      <c r="T1090" s="15"/>
      <c r="U1090" s="4">
        <f>SUM(L1090-T1090)</f>
        <v>5830</v>
      </c>
      <c r="V1090" s="43"/>
    </row>
    <row r="1091" spans="1:191" hidden="1">
      <c r="A1091" s="64"/>
      <c r="B1091" s="53"/>
      <c r="C1091" s="56"/>
      <c r="D1091" s="57"/>
      <c r="E1091" s="16" t="s">
        <v>521</v>
      </c>
      <c r="F1091" s="10">
        <v>4267</v>
      </c>
      <c r="G1091" s="10"/>
      <c r="H1091" s="10"/>
      <c r="I1091" s="8">
        <v>190</v>
      </c>
      <c r="J1091" s="8">
        <v>450</v>
      </c>
      <c r="K1091" s="8">
        <v>850</v>
      </c>
      <c r="L1091" s="8">
        <v>1057</v>
      </c>
      <c r="M1091" s="41">
        <f t="shared" si="213"/>
        <v>18</v>
      </c>
      <c r="N1091" s="41">
        <f t="shared" si="214"/>
        <v>42.6</v>
      </c>
      <c r="O1091" s="41">
        <f t="shared" si="215"/>
        <v>80.400000000000006</v>
      </c>
      <c r="P1091" s="15"/>
      <c r="Q1091" s="15"/>
      <c r="R1091" s="167"/>
      <c r="S1091" s="15"/>
      <c r="T1091" s="15"/>
      <c r="U1091" s="4"/>
      <c r="V1091" s="43"/>
    </row>
    <row r="1092" spans="1:191" s="88" customFormat="1" hidden="1">
      <c r="A1092" s="82"/>
      <c r="B1092" s="83"/>
      <c r="C1092" s="84"/>
      <c r="D1092" s="85"/>
      <c r="E1092" s="16" t="s">
        <v>522</v>
      </c>
      <c r="F1092" s="10">
        <v>4269</v>
      </c>
      <c r="G1092" s="10"/>
      <c r="H1092" s="10"/>
      <c r="I1092" s="8"/>
      <c r="J1092" s="8">
        <v>200</v>
      </c>
      <c r="K1092" s="8">
        <v>350</v>
      </c>
      <c r="L1092" s="8">
        <v>704.4</v>
      </c>
      <c r="M1092" s="143">
        <f t="shared" si="213"/>
        <v>0</v>
      </c>
      <c r="N1092" s="143">
        <f t="shared" si="214"/>
        <v>28.4</v>
      </c>
      <c r="O1092" s="143">
        <f t="shared" si="215"/>
        <v>49.7</v>
      </c>
      <c r="P1092" s="86"/>
      <c r="Q1092" s="86"/>
      <c r="R1092" s="167"/>
      <c r="S1092" s="86"/>
      <c r="T1092" s="86"/>
      <c r="U1092" s="87"/>
    </row>
    <row r="1093" spans="1:191" hidden="1">
      <c r="A1093" s="64"/>
      <c r="B1093" s="53"/>
      <c r="C1093" s="56"/>
      <c r="D1093" s="57"/>
      <c r="E1093" s="16" t="s">
        <v>553</v>
      </c>
      <c r="F1093" s="10">
        <v>4823</v>
      </c>
      <c r="G1093" s="10"/>
      <c r="H1093" s="10"/>
      <c r="I1093" s="8"/>
      <c r="J1093" s="8"/>
      <c r="K1093" s="8">
        <v>52.5</v>
      </c>
      <c r="L1093" s="8">
        <v>52.5</v>
      </c>
      <c r="M1093" s="41">
        <f t="shared" si="213"/>
        <v>0</v>
      </c>
      <c r="N1093" s="41">
        <f t="shared" si="214"/>
        <v>0</v>
      </c>
      <c r="O1093" s="41">
        <f t="shared" si="215"/>
        <v>100</v>
      </c>
      <c r="P1093" s="15"/>
      <c r="Q1093" s="15"/>
      <c r="R1093" s="167"/>
      <c r="S1093" s="15"/>
      <c r="T1093" s="15"/>
      <c r="U1093" s="4"/>
      <c r="V1093" s="43"/>
    </row>
    <row r="1094" spans="1:191" hidden="1">
      <c r="A1094" s="64"/>
      <c r="B1094" s="53"/>
      <c r="C1094" s="56"/>
      <c r="D1094" s="57"/>
      <c r="E1094" s="9" t="s">
        <v>560</v>
      </c>
      <c r="F1094" s="10">
        <v>5122</v>
      </c>
      <c r="G1094" s="10"/>
      <c r="H1094" s="10"/>
      <c r="I1094" s="8"/>
      <c r="J1094" s="8"/>
      <c r="K1094" s="8">
        <v>2600</v>
      </c>
      <c r="L1094" s="8">
        <v>4000</v>
      </c>
      <c r="M1094" s="41">
        <f t="shared" si="213"/>
        <v>0</v>
      </c>
      <c r="N1094" s="41">
        <f t="shared" si="214"/>
        <v>0</v>
      </c>
      <c r="O1094" s="41">
        <f t="shared" si="215"/>
        <v>65</v>
      </c>
      <c r="P1094" s="15"/>
      <c r="Q1094" s="15"/>
      <c r="R1094" s="167"/>
      <c r="S1094" s="15"/>
      <c r="T1094" s="15"/>
      <c r="U1094" s="4"/>
      <c r="V1094" s="43"/>
    </row>
    <row r="1095" spans="1:191" hidden="1">
      <c r="A1095" s="64"/>
      <c r="B1095" s="53"/>
      <c r="C1095" s="56"/>
      <c r="D1095" s="57"/>
      <c r="E1095" s="9" t="s">
        <v>561</v>
      </c>
      <c r="F1095" s="10" t="s">
        <v>471</v>
      </c>
      <c r="G1095" s="10"/>
      <c r="H1095" s="10"/>
      <c r="I1095" s="8"/>
      <c r="J1095" s="8"/>
      <c r="K1095" s="8"/>
      <c r="L1095" s="146"/>
      <c r="M1095" s="41" t="e">
        <f>ROUND(I1095/L1095*100,1)</f>
        <v>#DIV/0!</v>
      </c>
      <c r="N1095" s="41" t="e">
        <f>ROUND(J1095/L1095*100,1)</f>
        <v>#DIV/0!</v>
      </c>
      <c r="O1095" s="41" t="e">
        <f>ROUND(K1095/L1095*100,1)</f>
        <v>#DIV/0!</v>
      </c>
      <c r="P1095" s="15"/>
      <c r="Q1095" s="15"/>
      <c r="R1095" s="167"/>
      <c r="S1095" s="15"/>
      <c r="T1095" s="15"/>
      <c r="U1095" s="4"/>
      <c r="V1095" s="43"/>
    </row>
    <row r="1096" spans="1:191">
      <c r="A1096" s="225"/>
      <c r="B1096" s="196"/>
      <c r="C1096" s="200"/>
      <c r="D1096" s="201" t="s">
        <v>284</v>
      </c>
      <c r="E1096" s="199" t="s">
        <v>96</v>
      </c>
      <c r="F1096" s="10"/>
      <c r="G1096" s="10"/>
      <c r="H1096" s="10" t="s">
        <v>394</v>
      </c>
      <c r="I1096" s="205">
        <f>SUM(I1097)</f>
        <v>2040</v>
      </c>
      <c r="J1096" s="205">
        <f>SUM(J1097)</f>
        <v>4880</v>
      </c>
      <c r="K1096" s="205">
        <f>SUM(K1097)</f>
        <v>7783.2</v>
      </c>
      <c r="L1096" s="205">
        <f>SUM(L1097)</f>
        <v>11350</v>
      </c>
      <c r="M1096" s="41">
        <f t="shared" ref="M1096:M1128" si="216">ROUND(I1096/L1096*100,1)</f>
        <v>18</v>
      </c>
      <c r="N1096" s="41">
        <f t="shared" ref="N1096:N1128" si="217">ROUND(J1096/L1096*100,1)</f>
        <v>43</v>
      </c>
      <c r="O1096" s="41">
        <f t="shared" ref="O1096:O1128" si="218">ROUND(K1096/L1096*100,1)</f>
        <v>68.599999999999994</v>
      </c>
      <c r="P1096" s="15"/>
      <c r="Q1096" s="15"/>
      <c r="R1096" s="167"/>
      <c r="S1096" s="15"/>
      <c r="T1096" s="15"/>
      <c r="U1096" s="4">
        <f>SUM(L1096-T1096)</f>
        <v>11350</v>
      </c>
      <c r="Z1096" s="43">
        <v>1</v>
      </c>
      <c r="AA1096" s="209"/>
      <c r="AB1096" s="209"/>
      <c r="AC1096" s="209"/>
      <c r="AD1096" s="209"/>
      <c r="AE1096" s="209"/>
      <c r="AF1096" s="209"/>
      <c r="AG1096" s="209"/>
      <c r="AH1096" s="209"/>
      <c r="AI1096" s="209"/>
      <c r="AJ1096" s="209"/>
      <c r="AK1096" s="209"/>
      <c r="AL1096" s="209"/>
      <c r="AM1096" s="209"/>
      <c r="AN1096" s="209"/>
      <c r="AO1096" s="209"/>
      <c r="AP1096" s="209"/>
      <c r="AQ1096" s="209"/>
      <c r="AR1096" s="209"/>
      <c r="AS1096" s="209"/>
      <c r="AT1096" s="209"/>
      <c r="AU1096" s="209"/>
      <c r="AV1096" s="209"/>
      <c r="AW1096" s="209"/>
      <c r="AX1096" s="209"/>
      <c r="AY1096" s="209"/>
      <c r="AZ1096" s="209"/>
      <c r="BA1096" s="209"/>
      <c r="BB1096" s="209"/>
      <c r="BC1096" s="209"/>
      <c r="BD1096" s="209"/>
      <c r="BE1096" s="209"/>
      <c r="BF1096" s="209"/>
      <c r="BG1096" s="209"/>
      <c r="BH1096" s="209"/>
      <c r="BI1096" s="209"/>
      <c r="BJ1096" s="209"/>
      <c r="BK1096" s="209"/>
      <c r="BL1096" s="209"/>
      <c r="BM1096" s="209"/>
      <c r="BN1096" s="209"/>
      <c r="BO1096" s="209"/>
      <c r="BP1096" s="209"/>
      <c r="BQ1096" s="209"/>
      <c r="BR1096" s="209"/>
      <c r="BS1096" s="209"/>
      <c r="BT1096" s="209"/>
      <c r="BU1096" s="209"/>
      <c r="BV1096" s="209"/>
      <c r="BW1096" s="209"/>
      <c r="BX1096" s="209"/>
      <c r="BY1096" s="209"/>
      <c r="BZ1096" s="209"/>
      <c r="CA1096" s="209"/>
      <c r="CB1096" s="209"/>
      <c r="CC1096" s="209"/>
      <c r="CD1096" s="209"/>
      <c r="CE1096" s="209"/>
      <c r="CF1096" s="209"/>
      <c r="CG1096" s="209"/>
      <c r="CH1096" s="209"/>
      <c r="CI1096" s="209"/>
      <c r="CJ1096" s="209"/>
      <c r="CK1096" s="209"/>
      <c r="CL1096" s="209"/>
      <c r="CM1096" s="209"/>
      <c r="CN1096" s="209"/>
      <c r="CO1096" s="209"/>
      <c r="CP1096" s="209"/>
      <c r="CQ1096" s="209"/>
      <c r="CR1096" s="209"/>
      <c r="CS1096" s="209"/>
      <c r="CT1096" s="209"/>
      <c r="CU1096" s="209"/>
      <c r="CV1096" s="209"/>
      <c r="CW1096" s="209"/>
      <c r="CX1096" s="209"/>
      <c r="CY1096" s="209"/>
      <c r="CZ1096" s="209"/>
      <c r="DA1096" s="209"/>
      <c r="DB1096" s="209"/>
      <c r="DC1096" s="209"/>
      <c r="DD1096" s="209"/>
      <c r="DE1096" s="209"/>
      <c r="DF1096" s="209"/>
      <c r="DG1096" s="209"/>
      <c r="DH1096" s="209"/>
      <c r="DI1096" s="209"/>
      <c r="DJ1096" s="209"/>
      <c r="DK1096" s="209"/>
      <c r="DL1096" s="209"/>
      <c r="DM1096" s="209"/>
      <c r="DN1096" s="209"/>
      <c r="DO1096" s="209"/>
      <c r="DP1096" s="209"/>
      <c r="DQ1096" s="209"/>
      <c r="DR1096" s="209"/>
      <c r="DS1096" s="209"/>
      <c r="DT1096" s="209"/>
      <c r="DU1096" s="209"/>
      <c r="DV1096" s="209"/>
      <c r="DW1096" s="209"/>
      <c r="DX1096" s="209"/>
      <c r="DY1096" s="209"/>
      <c r="DZ1096" s="209"/>
      <c r="EA1096" s="209"/>
      <c r="EB1096" s="209"/>
      <c r="EC1096" s="209"/>
      <c r="ED1096" s="209"/>
      <c r="EE1096" s="209"/>
      <c r="EF1096" s="209"/>
      <c r="EG1096" s="209"/>
      <c r="EH1096" s="209"/>
      <c r="EI1096" s="209"/>
      <c r="EJ1096" s="209"/>
      <c r="EK1096" s="209"/>
      <c r="EL1096" s="209"/>
      <c r="EM1096" s="209"/>
      <c r="EN1096" s="209"/>
      <c r="EO1096" s="209"/>
      <c r="EP1096" s="209"/>
      <c r="EQ1096" s="209"/>
      <c r="ER1096" s="209"/>
      <c r="ES1096" s="209"/>
      <c r="ET1096" s="209"/>
      <c r="EU1096" s="209"/>
      <c r="EV1096" s="209"/>
      <c r="EW1096" s="209"/>
      <c r="EX1096" s="209"/>
      <c r="EY1096" s="209"/>
      <c r="EZ1096" s="209"/>
      <c r="FA1096" s="209"/>
      <c r="FB1096" s="209"/>
      <c r="FC1096" s="209"/>
      <c r="FD1096" s="209"/>
      <c r="FE1096" s="209"/>
      <c r="FF1096" s="209"/>
      <c r="FG1096" s="209"/>
      <c r="FH1096" s="209"/>
      <c r="FI1096" s="209"/>
      <c r="FJ1096" s="209"/>
      <c r="FK1096" s="209"/>
      <c r="FL1096" s="209"/>
      <c r="FM1096" s="209"/>
      <c r="FN1096" s="209"/>
      <c r="FO1096" s="209"/>
      <c r="FP1096" s="209"/>
      <c r="FQ1096" s="209"/>
      <c r="FR1096" s="209"/>
      <c r="FS1096" s="209"/>
      <c r="FT1096" s="209"/>
      <c r="FU1096" s="209"/>
      <c r="FV1096" s="209"/>
      <c r="FW1096" s="209"/>
      <c r="FX1096" s="209"/>
      <c r="FY1096" s="209"/>
      <c r="FZ1096" s="209"/>
      <c r="GA1096" s="209"/>
      <c r="GB1096" s="209"/>
      <c r="GC1096" s="209"/>
      <c r="GD1096" s="209"/>
      <c r="GE1096" s="209"/>
      <c r="GF1096" s="209"/>
      <c r="GG1096" s="209"/>
      <c r="GH1096" s="209"/>
      <c r="GI1096" s="209"/>
    </row>
    <row r="1097" spans="1:191">
      <c r="A1097" s="225"/>
      <c r="B1097" s="196"/>
      <c r="C1097" s="200"/>
      <c r="D1097" s="201"/>
      <c r="E1097" s="80" t="s">
        <v>95</v>
      </c>
      <c r="F1097" s="123" t="s">
        <v>398</v>
      </c>
      <c r="G1097" s="123"/>
      <c r="H1097" s="10" t="s">
        <v>394</v>
      </c>
      <c r="I1097" s="206">
        <f>SUM(I1098:I1098)</f>
        <v>2040</v>
      </c>
      <c r="J1097" s="206">
        <f>SUM(J1098:J1098)</f>
        <v>4880</v>
      </c>
      <c r="K1097" s="206">
        <f>SUM(K1098:K1098)</f>
        <v>7783.2</v>
      </c>
      <c r="L1097" s="207">
        <f>SUM(L1098:L1098)</f>
        <v>11350</v>
      </c>
      <c r="M1097" s="41">
        <f t="shared" si="216"/>
        <v>18</v>
      </c>
      <c r="N1097" s="41">
        <f t="shared" si="217"/>
        <v>43</v>
      </c>
      <c r="O1097" s="41">
        <f t="shared" si="218"/>
        <v>68.599999999999994</v>
      </c>
      <c r="P1097" s="15"/>
      <c r="Q1097" s="15"/>
      <c r="R1097" s="167"/>
      <c r="S1097" s="15"/>
      <c r="T1097" s="15"/>
      <c r="U1097" s="4">
        <f>SUM(L1097-T1097)</f>
        <v>11350</v>
      </c>
      <c r="W1097" s="43" t="s">
        <v>394</v>
      </c>
      <c r="AA1097" s="209"/>
      <c r="AB1097" s="209"/>
      <c r="AC1097" s="209"/>
      <c r="AD1097" s="209"/>
      <c r="AE1097" s="209"/>
      <c r="AF1097" s="209"/>
      <c r="AG1097" s="209"/>
      <c r="AH1097" s="209"/>
      <c r="AI1097" s="209"/>
      <c r="AJ1097" s="209"/>
      <c r="AK1097" s="209"/>
      <c r="AL1097" s="209"/>
      <c r="AM1097" s="209"/>
      <c r="AN1097" s="209"/>
      <c r="AO1097" s="209"/>
      <c r="AP1097" s="209"/>
      <c r="AQ1097" s="209"/>
      <c r="AR1097" s="209"/>
      <c r="AS1097" s="209"/>
      <c r="AT1097" s="209"/>
      <c r="AU1097" s="209"/>
      <c r="AV1097" s="209"/>
      <c r="AW1097" s="209"/>
      <c r="AX1097" s="209"/>
      <c r="AY1097" s="209"/>
      <c r="AZ1097" s="209"/>
      <c r="BA1097" s="209"/>
      <c r="BB1097" s="209"/>
      <c r="BC1097" s="209"/>
      <c r="BD1097" s="209"/>
      <c r="BE1097" s="209"/>
      <c r="BF1097" s="209"/>
      <c r="BG1097" s="209"/>
      <c r="BH1097" s="209"/>
      <c r="BI1097" s="209"/>
      <c r="BJ1097" s="209"/>
      <c r="BK1097" s="209"/>
      <c r="BL1097" s="209"/>
      <c r="BM1097" s="209"/>
      <c r="BN1097" s="209"/>
      <c r="BO1097" s="209"/>
      <c r="BP1097" s="209"/>
      <c r="BQ1097" s="209"/>
      <c r="BR1097" s="209"/>
      <c r="BS1097" s="209"/>
      <c r="BT1097" s="209"/>
      <c r="BU1097" s="209"/>
      <c r="BV1097" s="209"/>
      <c r="BW1097" s="209"/>
      <c r="BX1097" s="209"/>
      <c r="BY1097" s="209"/>
      <c r="BZ1097" s="209"/>
      <c r="CA1097" s="209"/>
      <c r="CB1097" s="209"/>
      <c r="CC1097" s="209"/>
      <c r="CD1097" s="209"/>
      <c r="CE1097" s="209"/>
      <c r="CF1097" s="209"/>
      <c r="CG1097" s="209"/>
      <c r="CH1097" s="209"/>
      <c r="CI1097" s="209"/>
      <c r="CJ1097" s="209"/>
      <c r="CK1097" s="209"/>
      <c r="CL1097" s="209"/>
      <c r="CM1097" s="209"/>
      <c r="CN1097" s="209"/>
      <c r="CO1097" s="209"/>
      <c r="CP1097" s="209"/>
      <c r="CQ1097" s="209"/>
      <c r="CR1097" s="209"/>
      <c r="CS1097" s="209"/>
      <c r="CT1097" s="209"/>
      <c r="CU1097" s="209"/>
      <c r="CV1097" s="209"/>
      <c r="CW1097" s="209"/>
      <c r="CX1097" s="209"/>
      <c r="CY1097" s="209"/>
      <c r="CZ1097" s="209"/>
      <c r="DA1097" s="209"/>
      <c r="DB1097" s="209"/>
      <c r="DC1097" s="209"/>
      <c r="DD1097" s="209"/>
      <c r="DE1097" s="209"/>
      <c r="DF1097" s="209"/>
      <c r="DG1097" s="209"/>
      <c r="DH1097" s="209"/>
      <c r="DI1097" s="209"/>
      <c r="DJ1097" s="209"/>
      <c r="DK1097" s="209"/>
      <c r="DL1097" s="209"/>
      <c r="DM1097" s="209"/>
      <c r="DN1097" s="209"/>
      <c r="DO1097" s="209"/>
      <c r="DP1097" s="209"/>
      <c r="DQ1097" s="209"/>
      <c r="DR1097" s="209"/>
      <c r="DS1097" s="209"/>
      <c r="DT1097" s="209"/>
      <c r="DU1097" s="209"/>
      <c r="DV1097" s="209"/>
      <c r="DW1097" s="209"/>
      <c r="DX1097" s="209"/>
      <c r="DY1097" s="209"/>
      <c r="DZ1097" s="209"/>
      <c r="EA1097" s="209"/>
      <c r="EB1097" s="209"/>
      <c r="EC1097" s="209"/>
      <c r="ED1097" s="209"/>
      <c r="EE1097" s="209"/>
      <c r="EF1097" s="209"/>
      <c r="EG1097" s="209"/>
      <c r="EH1097" s="209"/>
      <c r="EI1097" s="209"/>
      <c r="EJ1097" s="209"/>
      <c r="EK1097" s="209"/>
      <c r="EL1097" s="209"/>
      <c r="EM1097" s="209"/>
      <c r="EN1097" s="209"/>
      <c r="EO1097" s="209"/>
      <c r="EP1097" s="209"/>
      <c r="EQ1097" s="209"/>
      <c r="ER1097" s="209"/>
      <c r="ES1097" s="209"/>
      <c r="ET1097" s="209"/>
      <c r="EU1097" s="209"/>
      <c r="EV1097" s="209"/>
      <c r="EW1097" s="209"/>
      <c r="EX1097" s="209"/>
      <c r="EY1097" s="209"/>
      <c r="EZ1097" s="209"/>
      <c r="FA1097" s="209"/>
      <c r="FB1097" s="209"/>
      <c r="FC1097" s="209"/>
      <c r="FD1097" s="209"/>
      <c r="FE1097" s="209"/>
      <c r="FF1097" s="209"/>
      <c r="FG1097" s="209"/>
      <c r="FH1097" s="209"/>
      <c r="FI1097" s="209"/>
      <c r="FJ1097" s="209"/>
      <c r="FK1097" s="209"/>
      <c r="FL1097" s="209"/>
      <c r="FM1097" s="209"/>
      <c r="FN1097" s="209"/>
      <c r="FO1097" s="209"/>
      <c r="FP1097" s="209"/>
      <c r="FQ1097" s="209"/>
      <c r="FR1097" s="209"/>
      <c r="FS1097" s="209"/>
      <c r="FT1097" s="209"/>
      <c r="FU1097" s="209"/>
      <c r="FV1097" s="209"/>
      <c r="FW1097" s="209"/>
      <c r="FX1097" s="209"/>
      <c r="FY1097" s="209"/>
      <c r="FZ1097" s="209"/>
      <c r="GA1097" s="209"/>
      <c r="GB1097" s="209"/>
      <c r="GC1097" s="209"/>
      <c r="GD1097" s="209"/>
      <c r="GE1097" s="209"/>
      <c r="GF1097" s="209"/>
      <c r="GG1097" s="209"/>
      <c r="GH1097" s="209"/>
      <c r="GI1097" s="209"/>
    </row>
    <row r="1098" spans="1:191" hidden="1">
      <c r="A1098" s="64"/>
      <c r="B1098" s="53"/>
      <c r="C1098" s="56"/>
      <c r="D1098" s="57"/>
      <c r="E1098" s="16" t="s">
        <v>554</v>
      </c>
      <c r="F1098" s="10">
        <v>4861</v>
      </c>
      <c r="G1098" s="10"/>
      <c r="H1098" s="10"/>
      <c r="I1098" s="8">
        <v>2040</v>
      </c>
      <c r="J1098" s="8">
        <v>4880</v>
      </c>
      <c r="K1098" s="8">
        <v>7783.2</v>
      </c>
      <c r="L1098" s="8">
        <v>11350</v>
      </c>
      <c r="M1098" s="41">
        <f t="shared" si="216"/>
        <v>18</v>
      </c>
      <c r="N1098" s="41">
        <f t="shared" si="217"/>
        <v>43</v>
      </c>
      <c r="O1098" s="41">
        <f t="shared" si="218"/>
        <v>68.599999999999994</v>
      </c>
      <c r="P1098" s="15"/>
      <c r="Q1098" s="15"/>
      <c r="R1098" s="167"/>
      <c r="S1098" s="15"/>
      <c r="T1098" s="15"/>
      <c r="U1098" s="4"/>
    </row>
    <row r="1099" spans="1:191">
      <c r="A1099" s="225"/>
      <c r="B1099" s="196"/>
      <c r="C1099" s="197" t="s">
        <v>526</v>
      </c>
      <c r="D1099" s="188" t="s">
        <v>317</v>
      </c>
      <c r="E1099" s="199" t="s">
        <v>12</v>
      </c>
      <c r="F1099" s="2"/>
      <c r="G1099" s="2"/>
      <c r="H1099" s="10" t="s">
        <v>394</v>
      </c>
      <c r="I1099" s="204">
        <f>SUM(I1100,I1103,I1126)</f>
        <v>27747.1</v>
      </c>
      <c r="J1099" s="204">
        <f>SUM(J1100,J1103,J1126)</f>
        <v>67615.100000000006</v>
      </c>
      <c r="K1099" s="204">
        <f>SUM(K1100,K1103,K1126)</f>
        <v>106601.2</v>
      </c>
      <c r="L1099" s="205">
        <f>SUM(L1100,L1103,L1126)</f>
        <v>157215.4</v>
      </c>
      <c r="M1099" s="59">
        <f t="shared" si="216"/>
        <v>17.600000000000001</v>
      </c>
      <c r="N1099" s="59">
        <f t="shared" si="217"/>
        <v>43</v>
      </c>
      <c r="O1099" s="59">
        <f t="shared" si="218"/>
        <v>67.8</v>
      </c>
      <c r="P1099" s="14"/>
      <c r="Q1099" s="14"/>
      <c r="R1099" s="167"/>
      <c r="S1099" s="14"/>
      <c r="T1099" s="14"/>
      <c r="U1099" s="4">
        <f t="shared" ref="U1099:U1106" si="219">SUM(L1099-T1099)</f>
        <v>157215.4</v>
      </c>
      <c r="AA1099" s="209"/>
      <c r="AB1099" s="209"/>
      <c r="AC1099" s="209"/>
      <c r="AD1099" s="209"/>
      <c r="AE1099" s="209"/>
      <c r="AF1099" s="209"/>
      <c r="AG1099" s="209"/>
      <c r="AH1099" s="209"/>
      <c r="AI1099" s="209"/>
      <c r="AJ1099" s="209"/>
      <c r="AK1099" s="209"/>
      <c r="AL1099" s="209"/>
      <c r="AM1099" s="209"/>
      <c r="AN1099" s="209"/>
      <c r="AO1099" s="209"/>
      <c r="AP1099" s="209"/>
      <c r="AQ1099" s="209"/>
      <c r="AR1099" s="209"/>
      <c r="AS1099" s="209"/>
      <c r="AT1099" s="209"/>
      <c r="AU1099" s="209"/>
      <c r="AV1099" s="209"/>
      <c r="AW1099" s="209"/>
      <c r="AX1099" s="209"/>
      <c r="AY1099" s="209"/>
      <c r="AZ1099" s="209"/>
      <c r="BA1099" s="209"/>
      <c r="BB1099" s="209"/>
      <c r="BC1099" s="209"/>
      <c r="BD1099" s="209"/>
      <c r="BE1099" s="209"/>
      <c r="BF1099" s="209"/>
      <c r="BG1099" s="209"/>
      <c r="BH1099" s="209"/>
      <c r="BI1099" s="209"/>
      <c r="BJ1099" s="209"/>
      <c r="BK1099" s="209"/>
      <c r="BL1099" s="209"/>
      <c r="BM1099" s="209"/>
      <c r="BN1099" s="209"/>
      <c r="BO1099" s="209"/>
      <c r="BP1099" s="209"/>
      <c r="BQ1099" s="209"/>
      <c r="BR1099" s="209"/>
      <c r="BS1099" s="209"/>
      <c r="BT1099" s="209"/>
      <c r="BU1099" s="209"/>
      <c r="BV1099" s="209"/>
      <c r="BW1099" s="209"/>
      <c r="BX1099" s="209"/>
      <c r="BY1099" s="209"/>
      <c r="BZ1099" s="209"/>
      <c r="CA1099" s="209"/>
      <c r="CB1099" s="209"/>
      <c r="CC1099" s="209"/>
      <c r="CD1099" s="209"/>
      <c r="CE1099" s="209"/>
      <c r="CF1099" s="209"/>
      <c r="CG1099" s="209"/>
      <c r="CH1099" s="209"/>
      <c r="CI1099" s="209"/>
      <c r="CJ1099" s="209"/>
      <c r="CK1099" s="209"/>
      <c r="CL1099" s="209"/>
      <c r="CM1099" s="209"/>
      <c r="CN1099" s="209"/>
      <c r="CO1099" s="209"/>
      <c r="CP1099" s="209"/>
      <c r="CQ1099" s="209"/>
      <c r="CR1099" s="209"/>
      <c r="CS1099" s="209"/>
      <c r="CT1099" s="209"/>
      <c r="CU1099" s="209"/>
      <c r="CV1099" s="209"/>
      <c r="CW1099" s="209"/>
      <c r="CX1099" s="209"/>
      <c r="CY1099" s="209"/>
      <c r="CZ1099" s="209"/>
      <c r="DA1099" s="209"/>
      <c r="DB1099" s="209"/>
      <c r="DC1099" s="209"/>
      <c r="DD1099" s="209"/>
      <c r="DE1099" s="209"/>
      <c r="DF1099" s="209"/>
      <c r="DG1099" s="209"/>
      <c r="DH1099" s="209"/>
      <c r="DI1099" s="209"/>
      <c r="DJ1099" s="209"/>
      <c r="DK1099" s="209"/>
      <c r="DL1099" s="209"/>
      <c r="DM1099" s="209"/>
      <c r="DN1099" s="209"/>
      <c r="DO1099" s="209"/>
      <c r="DP1099" s="209"/>
      <c r="DQ1099" s="209"/>
      <c r="DR1099" s="209"/>
      <c r="DS1099" s="209"/>
      <c r="DT1099" s="209"/>
      <c r="DU1099" s="209"/>
      <c r="DV1099" s="209"/>
      <c r="DW1099" s="209"/>
      <c r="DX1099" s="209"/>
      <c r="DY1099" s="209"/>
      <c r="DZ1099" s="209"/>
      <c r="EA1099" s="209"/>
      <c r="EB1099" s="209"/>
      <c r="EC1099" s="209"/>
      <c r="ED1099" s="209"/>
      <c r="EE1099" s="209"/>
      <c r="EF1099" s="209"/>
      <c r="EG1099" s="209"/>
      <c r="EH1099" s="209"/>
      <c r="EI1099" s="209"/>
      <c r="EJ1099" s="209"/>
      <c r="EK1099" s="209"/>
      <c r="EL1099" s="209"/>
      <c r="EM1099" s="209"/>
      <c r="EN1099" s="209"/>
      <c r="EO1099" s="209"/>
      <c r="EP1099" s="209"/>
      <c r="EQ1099" s="209"/>
      <c r="ER1099" s="209"/>
      <c r="ES1099" s="209"/>
      <c r="ET1099" s="209"/>
      <c r="EU1099" s="209"/>
      <c r="EV1099" s="209"/>
      <c r="EW1099" s="209"/>
      <c r="EX1099" s="209"/>
      <c r="EY1099" s="209"/>
      <c r="EZ1099" s="209"/>
      <c r="FA1099" s="209"/>
      <c r="FB1099" s="209"/>
      <c r="FC1099" s="209"/>
      <c r="FD1099" s="209"/>
      <c r="FE1099" s="209"/>
      <c r="FF1099" s="209"/>
      <c r="FG1099" s="209"/>
      <c r="FH1099" s="209"/>
      <c r="FI1099" s="209"/>
      <c r="FJ1099" s="209"/>
      <c r="FK1099" s="209"/>
      <c r="FL1099" s="209"/>
      <c r="FM1099" s="209"/>
      <c r="FN1099" s="209"/>
      <c r="FO1099" s="209"/>
      <c r="FP1099" s="209"/>
      <c r="FQ1099" s="209"/>
      <c r="FR1099" s="209"/>
      <c r="FS1099" s="209"/>
      <c r="FT1099" s="209"/>
      <c r="FU1099" s="209"/>
      <c r="FV1099" s="209"/>
      <c r="FW1099" s="209"/>
      <c r="FX1099" s="209"/>
      <c r="FY1099" s="209"/>
      <c r="FZ1099" s="209"/>
      <c r="GA1099" s="209"/>
      <c r="GB1099" s="209"/>
      <c r="GC1099" s="209"/>
      <c r="GD1099" s="209"/>
      <c r="GE1099" s="209"/>
      <c r="GF1099" s="209"/>
      <c r="GG1099" s="209"/>
      <c r="GH1099" s="209"/>
      <c r="GI1099" s="209"/>
    </row>
    <row r="1100" spans="1:191" ht="49.5">
      <c r="A1100" s="225"/>
      <c r="B1100" s="196"/>
      <c r="C1100" s="200"/>
      <c r="D1100" s="201" t="s">
        <v>280</v>
      </c>
      <c r="E1100" s="199" t="s">
        <v>14</v>
      </c>
      <c r="F1100" s="13"/>
      <c r="G1100" s="13"/>
      <c r="H1100" s="10" t="s">
        <v>394</v>
      </c>
      <c r="I1100" s="205">
        <f t="shared" ref="I1100:L1101" si="220">SUM(I1101)</f>
        <v>3400</v>
      </c>
      <c r="J1100" s="205">
        <f t="shared" si="220"/>
        <v>8400</v>
      </c>
      <c r="K1100" s="205">
        <f t="shared" si="220"/>
        <v>13400</v>
      </c>
      <c r="L1100" s="205">
        <f t="shared" si="220"/>
        <v>20000</v>
      </c>
      <c r="M1100" s="41">
        <f t="shared" si="216"/>
        <v>17</v>
      </c>
      <c r="N1100" s="41">
        <f t="shared" si="217"/>
        <v>42</v>
      </c>
      <c r="O1100" s="41">
        <f t="shared" si="218"/>
        <v>67</v>
      </c>
      <c r="P1100" s="14"/>
      <c r="Q1100" s="14"/>
      <c r="R1100" s="167"/>
      <c r="S1100" s="14"/>
      <c r="T1100" s="14"/>
      <c r="U1100" s="4">
        <f t="shared" si="219"/>
        <v>20000</v>
      </c>
      <c r="W1100" s="43" t="s">
        <v>394</v>
      </c>
      <c r="AA1100" s="209"/>
      <c r="AB1100" s="209"/>
      <c r="AC1100" s="209"/>
      <c r="AD1100" s="209"/>
      <c r="AE1100" s="209"/>
      <c r="AF1100" s="209"/>
      <c r="AG1100" s="209"/>
      <c r="AH1100" s="209"/>
      <c r="AI1100" s="209"/>
      <c r="AJ1100" s="209"/>
      <c r="AK1100" s="209"/>
      <c r="AL1100" s="209"/>
      <c r="AM1100" s="209"/>
      <c r="AN1100" s="209"/>
      <c r="AO1100" s="209"/>
      <c r="AP1100" s="209"/>
      <c r="AQ1100" s="209"/>
      <c r="AR1100" s="209"/>
      <c r="AS1100" s="209"/>
      <c r="AT1100" s="209"/>
      <c r="AU1100" s="209"/>
      <c r="AV1100" s="209"/>
      <c r="AW1100" s="209"/>
      <c r="AX1100" s="209"/>
      <c r="AY1100" s="209"/>
      <c r="AZ1100" s="209"/>
      <c r="BA1100" s="209"/>
      <c r="BB1100" s="209"/>
      <c r="BC1100" s="209"/>
      <c r="BD1100" s="209"/>
      <c r="BE1100" s="209"/>
      <c r="BF1100" s="209"/>
      <c r="BG1100" s="209"/>
      <c r="BH1100" s="209"/>
      <c r="BI1100" s="209"/>
      <c r="BJ1100" s="209"/>
      <c r="BK1100" s="209"/>
      <c r="BL1100" s="209"/>
      <c r="BM1100" s="209"/>
      <c r="BN1100" s="209"/>
      <c r="BO1100" s="209"/>
      <c r="BP1100" s="209"/>
      <c r="BQ1100" s="209"/>
      <c r="BR1100" s="209"/>
      <c r="BS1100" s="209"/>
      <c r="BT1100" s="209"/>
      <c r="BU1100" s="209"/>
      <c r="BV1100" s="209"/>
      <c r="BW1100" s="209"/>
      <c r="BX1100" s="209"/>
      <c r="BY1100" s="209"/>
      <c r="BZ1100" s="209"/>
      <c r="CA1100" s="209"/>
      <c r="CB1100" s="209"/>
      <c r="CC1100" s="209"/>
      <c r="CD1100" s="209"/>
      <c r="CE1100" s="209"/>
      <c r="CF1100" s="209"/>
      <c r="CG1100" s="209"/>
      <c r="CH1100" s="209"/>
      <c r="CI1100" s="209"/>
      <c r="CJ1100" s="209"/>
      <c r="CK1100" s="209"/>
      <c r="CL1100" s="209"/>
      <c r="CM1100" s="209"/>
      <c r="CN1100" s="209"/>
      <c r="CO1100" s="209"/>
      <c r="CP1100" s="209"/>
      <c r="CQ1100" s="209"/>
      <c r="CR1100" s="209"/>
      <c r="CS1100" s="209"/>
      <c r="CT1100" s="209"/>
      <c r="CU1100" s="209"/>
      <c r="CV1100" s="209"/>
      <c r="CW1100" s="209"/>
      <c r="CX1100" s="209"/>
      <c r="CY1100" s="209"/>
      <c r="CZ1100" s="209"/>
      <c r="DA1100" s="209"/>
      <c r="DB1100" s="209"/>
      <c r="DC1100" s="209"/>
      <c r="DD1100" s="209"/>
      <c r="DE1100" s="209"/>
      <c r="DF1100" s="209"/>
      <c r="DG1100" s="209"/>
      <c r="DH1100" s="209"/>
      <c r="DI1100" s="209"/>
      <c r="DJ1100" s="209"/>
      <c r="DK1100" s="209"/>
      <c r="DL1100" s="209"/>
      <c r="DM1100" s="209"/>
      <c r="DN1100" s="209"/>
      <c r="DO1100" s="209"/>
      <c r="DP1100" s="209"/>
      <c r="DQ1100" s="209"/>
      <c r="DR1100" s="209"/>
      <c r="DS1100" s="209"/>
      <c r="DT1100" s="209"/>
      <c r="DU1100" s="209"/>
      <c r="DV1100" s="209"/>
      <c r="DW1100" s="209"/>
      <c r="DX1100" s="209"/>
      <c r="DY1100" s="209"/>
      <c r="DZ1100" s="209"/>
      <c r="EA1100" s="209"/>
      <c r="EB1100" s="209"/>
      <c r="EC1100" s="209"/>
      <c r="ED1100" s="209"/>
      <c r="EE1100" s="209"/>
      <c r="EF1100" s="209"/>
      <c r="EG1100" s="209"/>
      <c r="EH1100" s="209"/>
      <c r="EI1100" s="209"/>
      <c r="EJ1100" s="209"/>
      <c r="EK1100" s="209"/>
      <c r="EL1100" s="209"/>
      <c r="EM1100" s="209"/>
      <c r="EN1100" s="209"/>
      <c r="EO1100" s="209"/>
      <c r="EP1100" s="209"/>
      <c r="EQ1100" s="209"/>
      <c r="ER1100" s="209"/>
      <c r="ES1100" s="209"/>
      <c r="ET1100" s="209"/>
      <c r="EU1100" s="209"/>
      <c r="EV1100" s="209"/>
      <c r="EW1100" s="209"/>
      <c r="EX1100" s="209"/>
      <c r="EY1100" s="209"/>
      <c r="EZ1100" s="209"/>
      <c r="FA1100" s="209"/>
      <c r="FB1100" s="209"/>
      <c r="FC1100" s="209"/>
      <c r="FD1100" s="209"/>
      <c r="FE1100" s="209"/>
      <c r="FF1100" s="209"/>
      <c r="FG1100" s="209"/>
      <c r="FH1100" s="209"/>
      <c r="FI1100" s="209"/>
      <c r="FJ1100" s="209"/>
      <c r="FK1100" s="209"/>
      <c r="FL1100" s="209"/>
      <c r="FM1100" s="209"/>
      <c r="FN1100" s="209"/>
      <c r="FO1100" s="209"/>
      <c r="FP1100" s="209"/>
      <c r="FQ1100" s="209"/>
      <c r="FR1100" s="209"/>
      <c r="FS1100" s="209"/>
      <c r="FT1100" s="209"/>
      <c r="FU1100" s="209"/>
      <c r="FV1100" s="209"/>
      <c r="FW1100" s="209"/>
      <c r="FX1100" s="209"/>
      <c r="FY1100" s="209"/>
      <c r="FZ1100" s="209"/>
      <c r="GA1100" s="209"/>
      <c r="GB1100" s="209"/>
      <c r="GC1100" s="209"/>
      <c r="GD1100" s="209"/>
      <c r="GE1100" s="209"/>
      <c r="GF1100" s="209"/>
      <c r="GG1100" s="209"/>
      <c r="GH1100" s="209"/>
      <c r="GI1100" s="209"/>
    </row>
    <row r="1101" spans="1:191">
      <c r="A1101" s="225"/>
      <c r="B1101" s="196"/>
      <c r="C1101" s="200"/>
      <c r="D1101" s="201"/>
      <c r="E1101" s="80" t="s">
        <v>88</v>
      </c>
      <c r="F1101" s="18" t="s">
        <v>398</v>
      </c>
      <c r="G1101" s="18"/>
      <c r="H1101" s="10" t="s">
        <v>394</v>
      </c>
      <c r="I1101" s="206">
        <f t="shared" si="220"/>
        <v>3400</v>
      </c>
      <c r="J1101" s="206">
        <f t="shared" si="220"/>
        <v>8400</v>
      </c>
      <c r="K1101" s="206">
        <f t="shared" si="220"/>
        <v>13400</v>
      </c>
      <c r="L1101" s="207">
        <f t="shared" si="220"/>
        <v>20000</v>
      </c>
      <c r="M1101" s="41">
        <f t="shared" si="216"/>
        <v>17</v>
      </c>
      <c r="N1101" s="41">
        <f t="shared" si="217"/>
        <v>42</v>
      </c>
      <c r="O1101" s="41">
        <f t="shared" si="218"/>
        <v>67</v>
      </c>
      <c r="P1101" s="15"/>
      <c r="Q1101" s="15"/>
      <c r="R1101" s="167"/>
      <c r="S1101" s="15"/>
      <c r="T1101" s="15"/>
      <c r="U1101" s="4">
        <f t="shared" si="219"/>
        <v>20000</v>
      </c>
      <c r="AA1101" s="209"/>
      <c r="AB1101" s="209"/>
      <c r="AC1101" s="209"/>
      <c r="AD1101" s="209"/>
      <c r="AE1101" s="209"/>
      <c r="AF1101" s="209"/>
      <c r="AG1101" s="209"/>
      <c r="AH1101" s="209"/>
      <c r="AI1101" s="209"/>
      <c r="AJ1101" s="209"/>
      <c r="AK1101" s="209"/>
      <c r="AL1101" s="209"/>
      <c r="AM1101" s="209"/>
      <c r="AN1101" s="209"/>
      <c r="AO1101" s="209"/>
      <c r="AP1101" s="209"/>
      <c r="AQ1101" s="209"/>
      <c r="AR1101" s="209"/>
      <c r="AS1101" s="209"/>
      <c r="AT1101" s="209"/>
      <c r="AU1101" s="209"/>
      <c r="AV1101" s="209"/>
      <c r="AW1101" s="209"/>
      <c r="AX1101" s="209"/>
      <c r="AY1101" s="209"/>
      <c r="AZ1101" s="209"/>
      <c r="BA1101" s="209"/>
      <c r="BB1101" s="209"/>
      <c r="BC1101" s="209"/>
      <c r="BD1101" s="209"/>
      <c r="BE1101" s="209"/>
      <c r="BF1101" s="209"/>
      <c r="BG1101" s="209"/>
      <c r="BH1101" s="209"/>
      <c r="BI1101" s="209"/>
      <c r="BJ1101" s="209"/>
      <c r="BK1101" s="209"/>
      <c r="BL1101" s="209"/>
      <c r="BM1101" s="209"/>
      <c r="BN1101" s="209"/>
      <c r="BO1101" s="209"/>
      <c r="BP1101" s="209"/>
      <c r="BQ1101" s="209"/>
      <c r="BR1101" s="209"/>
      <c r="BS1101" s="209"/>
      <c r="BT1101" s="209"/>
      <c r="BU1101" s="209"/>
      <c r="BV1101" s="209"/>
      <c r="BW1101" s="209"/>
      <c r="BX1101" s="209"/>
      <c r="BY1101" s="209"/>
      <c r="BZ1101" s="209"/>
      <c r="CA1101" s="209"/>
      <c r="CB1101" s="209"/>
      <c r="CC1101" s="209"/>
      <c r="CD1101" s="209"/>
      <c r="CE1101" s="209"/>
      <c r="CF1101" s="209"/>
      <c r="CG1101" s="209"/>
      <c r="CH1101" s="209"/>
      <c r="CI1101" s="209"/>
      <c r="CJ1101" s="209"/>
      <c r="CK1101" s="209"/>
      <c r="CL1101" s="209"/>
      <c r="CM1101" s="209"/>
      <c r="CN1101" s="209"/>
      <c r="CO1101" s="209"/>
      <c r="CP1101" s="209"/>
      <c r="CQ1101" s="209"/>
      <c r="CR1101" s="209"/>
      <c r="CS1101" s="209"/>
      <c r="CT1101" s="209"/>
      <c r="CU1101" s="209"/>
      <c r="CV1101" s="209"/>
      <c r="CW1101" s="209"/>
      <c r="CX1101" s="209"/>
      <c r="CY1101" s="209"/>
      <c r="CZ1101" s="209"/>
      <c r="DA1101" s="209"/>
      <c r="DB1101" s="209"/>
      <c r="DC1101" s="209"/>
      <c r="DD1101" s="209"/>
      <c r="DE1101" s="209"/>
      <c r="DF1101" s="209"/>
      <c r="DG1101" s="209"/>
      <c r="DH1101" s="209"/>
      <c r="DI1101" s="209"/>
      <c r="DJ1101" s="209"/>
      <c r="DK1101" s="209"/>
      <c r="DL1101" s="209"/>
      <c r="DM1101" s="209"/>
      <c r="DN1101" s="209"/>
      <c r="DO1101" s="209"/>
      <c r="DP1101" s="209"/>
      <c r="DQ1101" s="209"/>
      <c r="DR1101" s="209"/>
      <c r="DS1101" s="209"/>
      <c r="DT1101" s="209"/>
      <c r="DU1101" s="209"/>
      <c r="DV1101" s="209"/>
      <c r="DW1101" s="209"/>
      <c r="DX1101" s="209"/>
      <c r="DY1101" s="209"/>
      <c r="DZ1101" s="209"/>
      <c r="EA1101" s="209"/>
      <c r="EB1101" s="209"/>
      <c r="EC1101" s="209"/>
      <c r="ED1101" s="209"/>
      <c r="EE1101" s="209"/>
      <c r="EF1101" s="209"/>
      <c r="EG1101" s="209"/>
      <c r="EH1101" s="209"/>
      <c r="EI1101" s="209"/>
      <c r="EJ1101" s="209"/>
      <c r="EK1101" s="209"/>
      <c r="EL1101" s="209"/>
      <c r="EM1101" s="209"/>
      <c r="EN1101" s="209"/>
      <c r="EO1101" s="209"/>
      <c r="EP1101" s="209"/>
      <c r="EQ1101" s="209"/>
      <c r="ER1101" s="209"/>
      <c r="ES1101" s="209"/>
      <c r="ET1101" s="209"/>
      <c r="EU1101" s="209"/>
      <c r="EV1101" s="209"/>
      <c r="EW1101" s="209"/>
      <c r="EX1101" s="209"/>
      <c r="EY1101" s="209"/>
      <c r="EZ1101" s="209"/>
      <c r="FA1101" s="209"/>
      <c r="FB1101" s="209"/>
      <c r="FC1101" s="209"/>
      <c r="FD1101" s="209"/>
      <c r="FE1101" s="209"/>
      <c r="FF1101" s="209"/>
      <c r="FG1101" s="209"/>
      <c r="FH1101" s="209"/>
      <c r="FI1101" s="209"/>
      <c r="FJ1101" s="209"/>
      <c r="FK1101" s="209"/>
      <c r="FL1101" s="209"/>
      <c r="FM1101" s="209"/>
      <c r="FN1101" s="209"/>
      <c r="FO1101" s="209"/>
      <c r="FP1101" s="209"/>
      <c r="FQ1101" s="209"/>
      <c r="FR1101" s="209"/>
      <c r="FS1101" s="209"/>
      <c r="FT1101" s="209"/>
      <c r="FU1101" s="209"/>
      <c r="FV1101" s="209"/>
      <c r="FW1101" s="209"/>
      <c r="FX1101" s="209"/>
      <c r="FY1101" s="209"/>
      <c r="FZ1101" s="209"/>
      <c r="GA1101" s="209"/>
      <c r="GB1101" s="209"/>
      <c r="GC1101" s="209"/>
      <c r="GD1101" s="209"/>
      <c r="GE1101" s="209"/>
      <c r="GF1101" s="209"/>
      <c r="GG1101" s="209"/>
      <c r="GH1101" s="209"/>
      <c r="GI1101" s="209"/>
    </row>
    <row r="1102" spans="1:191" hidden="1">
      <c r="A1102" s="64"/>
      <c r="B1102" s="53"/>
      <c r="C1102" s="56"/>
      <c r="D1102" s="57"/>
      <c r="E1102" s="9" t="s">
        <v>549</v>
      </c>
      <c r="F1102" s="10">
        <v>4729</v>
      </c>
      <c r="G1102" s="10"/>
      <c r="H1102" s="10"/>
      <c r="I1102" s="8">
        <f>ROUND(L1102*0.17,1)</f>
        <v>3400</v>
      </c>
      <c r="J1102" s="8">
        <f>ROUND(L1102*0.42,1)</f>
        <v>8400</v>
      </c>
      <c r="K1102" s="8">
        <f>ROUND(L1102*0.67,1)</f>
        <v>13400</v>
      </c>
      <c r="L1102" s="7">
        <v>20000</v>
      </c>
      <c r="M1102" s="41">
        <f t="shared" si="216"/>
        <v>17</v>
      </c>
      <c r="N1102" s="41">
        <f t="shared" si="217"/>
        <v>42</v>
      </c>
      <c r="O1102" s="41">
        <f t="shared" si="218"/>
        <v>67</v>
      </c>
      <c r="P1102" s="15"/>
      <c r="Q1102" s="15"/>
      <c r="R1102" s="167"/>
      <c r="S1102" s="15"/>
      <c r="T1102" s="15"/>
      <c r="U1102" s="4">
        <f t="shared" si="219"/>
        <v>20000</v>
      </c>
    </row>
    <row r="1103" spans="1:191" ht="33">
      <c r="A1103" s="225"/>
      <c r="B1103" s="196"/>
      <c r="C1103" s="200"/>
      <c r="D1103" s="201" t="s">
        <v>284</v>
      </c>
      <c r="E1103" s="199" t="s">
        <v>130</v>
      </c>
      <c r="F1103" s="13"/>
      <c r="G1103" s="13"/>
      <c r="H1103" s="10" t="s">
        <v>394</v>
      </c>
      <c r="I1103" s="204">
        <f>SUM(I1104)</f>
        <v>14513.1</v>
      </c>
      <c r="J1103" s="204">
        <f>SUM(J1104)</f>
        <v>35599.1</v>
      </c>
      <c r="K1103" s="204">
        <f>SUM(K1104)</f>
        <v>56129.2</v>
      </c>
      <c r="L1103" s="205">
        <f>SUM(L1104)</f>
        <v>82833.399999999994</v>
      </c>
      <c r="M1103" s="41">
        <f t="shared" si="216"/>
        <v>17.5</v>
      </c>
      <c r="N1103" s="41">
        <f t="shared" si="217"/>
        <v>43</v>
      </c>
      <c r="O1103" s="41">
        <f t="shared" si="218"/>
        <v>67.8</v>
      </c>
      <c r="P1103" s="14"/>
      <c r="Q1103" s="14"/>
      <c r="R1103" s="167"/>
      <c r="S1103" s="14"/>
      <c r="T1103" s="14"/>
      <c r="U1103" s="4">
        <f t="shared" si="219"/>
        <v>82833.399999999994</v>
      </c>
      <c r="W1103" s="43" t="s">
        <v>394</v>
      </c>
      <c r="AA1103" s="209"/>
      <c r="AB1103" s="209"/>
      <c r="AC1103" s="209"/>
      <c r="AD1103" s="209"/>
      <c r="AE1103" s="209"/>
      <c r="AF1103" s="209"/>
      <c r="AG1103" s="209"/>
      <c r="AH1103" s="209"/>
      <c r="AI1103" s="209"/>
      <c r="AJ1103" s="209"/>
      <c r="AK1103" s="209"/>
      <c r="AL1103" s="209"/>
      <c r="AM1103" s="209"/>
      <c r="AN1103" s="209"/>
      <c r="AO1103" s="209"/>
      <c r="AP1103" s="209"/>
      <c r="AQ1103" s="209"/>
      <c r="AR1103" s="209"/>
      <c r="AS1103" s="209"/>
      <c r="AT1103" s="209"/>
      <c r="AU1103" s="209"/>
      <c r="AV1103" s="209"/>
      <c r="AW1103" s="209"/>
      <c r="AX1103" s="209"/>
      <c r="AY1103" s="209"/>
      <c r="AZ1103" s="209"/>
      <c r="BA1103" s="209"/>
      <c r="BB1103" s="209"/>
      <c r="BC1103" s="209"/>
      <c r="BD1103" s="209"/>
      <c r="BE1103" s="209"/>
      <c r="BF1103" s="209"/>
      <c r="BG1103" s="209"/>
      <c r="BH1103" s="209"/>
      <c r="BI1103" s="209"/>
      <c r="BJ1103" s="209"/>
      <c r="BK1103" s="209"/>
      <c r="BL1103" s="209"/>
      <c r="BM1103" s="209"/>
      <c r="BN1103" s="209"/>
      <c r="BO1103" s="209"/>
      <c r="BP1103" s="209"/>
      <c r="BQ1103" s="209"/>
      <c r="BR1103" s="209"/>
      <c r="BS1103" s="209"/>
      <c r="BT1103" s="209"/>
      <c r="BU1103" s="209"/>
      <c r="BV1103" s="209"/>
      <c r="BW1103" s="209"/>
      <c r="BX1103" s="209"/>
      <c r="BY1103" s="209"/>
      <c r="BZ1103" s="209"/>
      <c r="CA1103" s="209"/>
      <c r="CB1103" s="209"/>
      <c r="CC1103" s="209"/>
      <c r="CD1103" s="209"/>
      <c r="CE1103" s="209"/>
      <c r="CF1103" s="209"/>
      <c r="CG1103" s="209"/>
      <c r="CH1103" s="209"/>
      <c r="CI1103" s="209"/>
      <c r="CJ1103" s="209"/>
      <c r="CK1103" s="209"/>
      <c r="CL1103" s="209"/>
      <c r="CM1103" s="209"/>
      <c r="CN1103" s="209"/>
      <c r="CO1103" s="209"/>
      <c r="CP1103" s="209"/>
      <c r="CQ1103" s="209"/>
      <c r="CR1103" s="209"/>
      <c r="CS1103" s="209"/>
      <c r="CT1103" s="209"/>
      <c r="CU1103" s="209"/>
      <c r="CV1103" s="209"/>
      <c r="CW1103" s="209"/>
      <c r="CX1103" s="209"/>
      <c r="CY1103" s="209"/>
      <c r="CZ1103" s="209"/>
      <c r="DA1103" s="209"/>
      <c r="DB1103" s="209"/>
      <c r="DC1103" s="209"/>
      <c r="DD1103" s="209"/>
      <c r="DE1103" s="209"/>
      <c r="DF1103" s="209"/>
      <c r="DG1103" s="209"/>
      <c r="DH1103" s="209"/>
      <c r="DI1103" s="209"/>
      <c r="DJ1103" s="209"/>
      <c r="DK1103" s="209"/>
      <c r="DL1103" s="209"/>
      <c r="DM1103" s="209"/>
      <c r="DN1103" s="209"/>
      <c r="DO1103" s="209"/>
      <c r="DP1103" s="209"/>
      <c r="DQ1103" s="209"/>
      <c r="DR1103" s="209"/>
      <c r="DS1103" s="209"/>
      <c r="DT1103" s="209"/>
      <c r="DU1103" s="209"/>
      <c r="DV1103" s="209"/>
      <c r="DW1103" s="209"/>
      <c r="DX1103" s="209"/>
      <c r="DY1103" s="209"/>
      <c r="DZ1103" s="209"/>
      <c r="EA1103" s="209"/>
      <c r="EB1103" s="209"/>
      <c r="EC1103" s="209"/>
      <c r="ED1103" s="209"/>
      <c r="EE1103" s="209"/>
      <c r="EF1103" s="209"/>
      <c r="EG1103" s="209"/>
      <c r="EH1103" s="209"/>
      <c r="EI1103" s="209"/>
      <c r="EJ1103" s="209"/>
      <c r="EK1103" s="209"/>
      <c r="EL1103" s="209"/>
      <c r="EM1103" s="209"/>
      <c r="EN1103" s="209"/>
      <c r="EO1103" s="209"/>
      <c r="EP1103" s="209"/>
      <c r="EQ1103" s="209"/>
      <c r="ER1103" s="209"/>
      <c r="ES1103" s="209"/>
      <c r="ET1103" s="209"/>
      <c r="EU1103" s="209"/>
      <c r="EV1103" s="209"/>
      <c r="EW1103" s="209"/>
      <c r="EX1103" s="209"/>
      <c r="EY1103" s="209"/>
      <c r="EZ1103" s="209"/>
      <c r="FA1103" s="209"/>
      <c r="FB1103" s="209"/>
      <c r="FC1103" s="209"/>
      <c r="FD1103" s="209"/>
      <c r="FE1103" s="209"/>
      <c r="FF1103" s="209"/>
      <c r="FG1103" s="209"/>
      <c r="FH1103" s="209"/>
      <c r="FI1103" s="209"/>
      <c r="FJ1103" s="209"/>
      <c r="FK1103" s="209"/>
      <c r="FL1103" s="209"/>
      <c r="FM1103" s="209"/>
      <c r="FN1103" s="209"/>
      <c r="FO1103" s="209"/>
      <c r="FP1103" s="209"/>
      <c r="FQ1103" s="209"/>
      <c r="FR1103" s="209"/>
      <c r="FS1103" s="209"/>
      <c r="FT1103" s="209"/>
      <c r="FU1103" s="209"/>
      <c r="FV1103" s="209"/>
      <c r="FW1103" s="209"/>
      <c r="FX1103" s="209"/>
      <c r="FY1103" s="209"/>
      <c r="FZ1103" s="209"/>
      <c r="GA1103" s="209"/>
      <c r="GB1103" s="209"/>
      <c r="GC1103" s="209"/>
      <c r="GD1103" s="209"/>
      <c r="GE1103" s="209"/>
      <c r="GF1103" s="209"/>
      <c r="GG1103" s="209"/>
      <c r="GH1103" s="209"/>
      <c r="GI1103" s="209"/>
    </row>
    <row r="1104" spans="1:191">
      <c r="A1104" s="225"/>
      <c r="B1104" s="196"/>
      <c r="C1104" s="200"/>
      <c r="D1104" s="201"/>
      <c r="E1104" s="80" t="s">
        <v>131</v>
      </c>
      <c r="F1104" s="123" t="s">
        <v>398</v>
      </c>
      <c r="G1104" s="123"/>
      <c r="H1104" s="10" t="s">
        <v>394</v>
      </c>
      <c r="I1104" s="206">
        <f>SUM(I1105:I1125)</f>
        <v>14513.1</v>
      </c>
      <c r="J1104" s="206">
        <f>SUM(J1105:J1125)</f>
        <v>35599.1</v>
      </c>
      <c r="K1104" s="206">
        <f>SUM(K1105:K1125)</f>
        <v>56129.2</v>
      </c>
      <c r="L1104" s="207">
        <f>SUM(L1105:L1125)</f>
        <v>82833.399999999994</v>
      </c>
      <c r="M1104" s="59">
        <f t="shared" si="216"/>
        <v>17.5</v>
      </c>
      <c r="N1104" s="59">
        <f t="shared" si="217"/>
        <v>43</v>
      </c>
      <c r="O1104" s="59">
        <f t="shared" si="218"/>
        <v>67.8</v>
      </c>
      <c r="P1104" s="15"/>
      <c r="Q1104" s="15"/>
      <c r="R1104" s="167"/>
      <c r="S1104" s="15"/>
      <c r="T1104" s="15"/>
      <c r="U1104" s="4">
        <f t="shared" si="219"/>
        <v>82833.399999999994</v>
      </c>
      <c r="Z1104" s="43">
        <v>1</v>
      </c>
      <c r="AA1104" s="209"/>
      <c r="AB1104" s="209"/>
      <c r="AC1104" s="209"/>
      <c r="AD1104" s="209"/>
      <c r="AE1104" s="209"/>
      <c r="AF1104" s="209"/>
      <c r="AG1104" s="209"/>
      <c r="AH1104" s="209"/>
      <c r="AI1104" s="209"/>
      <c r="AJ1104" s="209"/>
      <c r="AK1104" s="209"/>
      <c r="AL1104" s="209"/>
      <c r="AM1104" s="209"/>
      <c r="AN1104" s="209"/>
      <c r="AO1104" s="209"/>
      <c r="AP1104" s="209"/>
      <c r="AQ1104" s="209"/>
      <c r="AR1104" s="209"/>
      <c r="AS1104" s="209"/>
      <c r="AT1104" s="209"/>
      <c r="AU1104" s="209"/>
      <c r="AV1104" s="209"/>
      <c r="AW1104" s="209"/>
      <c r="AX1104" s="209"/>
      <c r="AY1104" s="209"/>
      <c r="AZ1104" s="209"/>
      <c r="BA1104" s="209"/>
      <c r="BB1104" s="209"/>
      <c r="BC1104" s="209"/>
      <c r="BD1104" s="209"/>
      <c r="BE1104" s="209"/>
      <c r="BF1104" s="209"/>
      <c r="BG1104" s="209"/>
      <c r="BH1104" s="209"/>
      <c r="BI1104" s="209"/>
      <c r="BJ1104" s="209"/>
      <c r="BK1104" s="209"/>
      <c r="BL1104" s="209"/>
      <c r="BM1104" s="209"/>
      <c r="BN1104" s="209"/>
      <c r="BO1104" s="209"/>
      <c r="BP1104" s="209"/>
      <c r="BQ1104" s="209"/>
      <c r="BR1104" s="209"/>
      <c r="BS1104" s="209"/>
      <c r="BT1104" s="209"/>
      <c r="BU1104" s="209"/>
      <c r="BV1104" s="209"/>
      <c r="BW1104" s="209"/>
      <c r="BX1104" s="209"/>
      <c r="BY1104" s="209"/>
      <c r="BZ1104" s="209"/>
      <c r="CA1104" s="209"/>
      <c r="CB1104" s="209"/>
      <c r="CC1104" s="209"/>
      <c r="CD1104" s="209"/>
      <c r="CE1104" s="209"/>
      <c r="CF1104" s="209"/>
      <c r="CG1104" s="209"/>
      <c r="CH1104" s="209"/>
      <c r="CI1104" s="209"/>
      <c r="CJ1104" s="209"/>
      <c r="CK1104" s="209"/>
      <c r="CL1104" s="209"/>
      <c r="CM1104" s="209"/>
      <c r="CN1104" s="209"/>
      <c r="CO1104" s="209"/>
      <c r="CP1104" s="209"/>
      <c r="CQ1104" s="209"/>
      <c r="CR1104" s="209"/>
      <c r="CS1104" s="209"/>
      <c r="CT1104" s="209"/>
      <c r="CU1104" s="209"/>
      <c r="CV1104" s="209"/>
      <c r="CW1104" s="209"/>
      <c r="CX1104" s="209"/>
      <c r="CY1104" s="209"/>
      <c r="CZ1104" s="209"/>
      <c r="DA1104" s="209"/>
      <c r="DB1104" s="209"/>
      <c r="DC1104" s="209"/>
      <c r="DD1104" s="209"/>
      <c r="DE1104" s="209"/>
      <c r="DF1104" s="209"/>
      <c r="DG1104" s="209"/>
      <c r="DH1104" s="209"/>
      <c r="DI1104" s="209"/>
      <c r="DJ1104" s="209"/>
      <c r="DK1104" s="209"/>
      <c r="DL1104" s="209"/>
      <c r="DM1104" s="209"/>
      <c r="DN1104" s="209"/>
      <c r="DO1104" s="209"/>
      <c r="DP1104" s="209"/>
      <c r="DQ1104" s="209"/>
      <c r="DR1104" s="209"/>
      <c r="DS1104" s="209"/>
      <c r="DT1104" s="209"/>
      <c r="DU1104" s="209"/>
      <c r="DV1104" s="209"/>
      <c r="DW1104" s="209"/>
      <c r="DX1104" s="209"/>
      <c r="DY1104" s="209"/>
      <c r="DZ1104" s="209"/>
      <c r="EA1104" s="209"/>
      <c r="EB1104" s="209"/>
      <c r="EC1104" s="209"/>
      <c r="ED1104" s="209"/>
      <c r="EE1104" s="209"/>
      <c r="EF1104" s="209"/>
      <c r="EG1104" s="209"/>
      <c r="EH1104" s="209"/>
      <c r="EI1104" s="209"/>
      <c r="EJ1104" s="209"/>
      <c r="EK1104" s="209"/>
      <c r="EL1104" s="209"/>
      <c r="EM1104" s="209"/>
      <c r="EN1104" s="209"/>
      <c r="EO1104" s="209"/>
      <c r="EP1104" s="209"/>
      <c r="EQ1104" s="209"/>
      <c r="ER1104" s="209"/>
      <c r="ES1104" s="209"/>
      <c r="ET1104" s="209"/>
      <c r="EU1104" s="209"/>
      <c r="EV1104" s="209"/>
      <c r="EW1104" s="209"/>
      <c r="EX1104" s="209"/>
      <c r="EY1104" s="209"/>
      <c r="EZ1104" s="209"/>
      <c r="FA1104" s="209"/>
      <c r="FB1104" s="209"/>
      <c r="FC1104" s="209"/>
      <c r="FD1104" s="209"/>
      <c r="FE1104" s="209"/>
      <c r="FF1104" s="209"/>
      <c r="FG1104" s="209"/>
      <c r="FH1104" s="209"/>
      <c r="FI1104" s="209"/>
      <c r="FJ1104" s="209"/>
      <c r="FK1104" s="209"/>
      <c r="FL1104" s="209"/>
      <c r="FM1104" s="209"/>
      <c r="FN1104" s="209"/>
      <c r="FO1104" s="209"/>
      <c r="FP1104" s="209"/>
      <c r="FQ1104" s="209"/>
      <c r="FR1104" s="209"/>
      <c r="FS1104" s="209"/>
      <c r="FT1104" s="209"/>
      <c r="FU1104" s="209"/>
      <c r="FV1104" s="209"/>
      <c r="FW1104" s="209"/>
      <c r="FX1104" s="209"/>
      <c r="FY1104" s="209"/>
      <c r="FZ1104" s="209"/>
      <c r="GA1104" s="209"/>
      <c r="GB1104" s="209"/>
      <c r="GC1104" s="209"/>
      <c r="GD1104" s="209"/>
      <c r="GE1104" s="209"/>
      <c r="GF1104" s="209"/>
      <c r="GG1104" s="209"/>
      <c r="GH1104" s="209"/>
      <c r="GI1104" s="209"/>
    </row>
    <row r="1105" spans="1:21" s="43" customFormat="1" hidden="1">
      <c r="A1105" s="64"/>
      <c r="B1105" s="53"/>
      <c r="C1105" s="56"/>
      <c r="D1105" s="57"/>
      <c r="E1105" s="16" t="s">
        <v>431</v>
      </c>
      <c r="F1105" s="10">
        <v>4111</v>
      </c>
      <c r="G1105" s="10"/>
      <c r="H1105" s="10"/>
      <c r="I1105" s="34">
        <v>10500</v>
      </c>
      <c r="J1105" s="34">
        <v>29000</v>
      </c>
      <c r="K1105" s="34">
        <v>45000</v>
      </c>
      <c r="L1105" s="34">
        <v>66499.5</v>
      </c>
      <c r="M1105" s="41">
        <f t="shared" si="216"/>
        <v>15.8</v>
      </c>
      <c r="N1105" s="41">
        <f t="shared" si="217"/>
        <v>43.6</v>
      </c>
      <c r="O1105" s="41">
        <f t="shared" si="218"/>
        <v>67.7</v>
      </c>
      <c r="P1105" s="15"/>
      <c r="Q1105" s="15"/>
      <c r="R1105" s="167"/>
      <c r="S1105" s="15"/>
      <c r="T1105" s="15"/>
      <c r="U1105" s="4">
        <f t="shared" si="219"/>
        <v>66499.5</v>
      </c>
    </row>
    <row r="1106" spans="1:21" s="43" customFormat="1" ht="27" hidden="1">
      <c r="A1106" s="64"/>
      <c r="B1106" s="53"/>
      <c r="C1106" s="56"/>
      <c r="D1106" s="57"/>
      <c r="E1106" s="16" t="s">
        <v>432</v>
      </c>
      <c r="F1106" s="10">
        <v>4112</v>
      </c>
      <c r="G1106" s="10"/>
      <c r="H1106" s="10"/>
      <c r="I1106" s="34">
        <v>200</v>
      </c>
      <c r="J1106" s="34">
        <v>1300</v>
      </c>
      <c r="K1106" s="34">
        <v>2500</v>
      </c>
      <c r="L1106" s="34">
        <v>5284</v>
      </c>
      <c r="M1106" s="41">
        <f t="shared" si="216"/>
        <v>3.8</v>
      </c>
      <c r="N1106" s="41">
        <f t="shared" si="217"/>
        <v>24.6</v>
      </c>
      <c r="O1106" s="41">
        <f t="shared" si="218"/>
        <v>47.3</v>
      </c>
      <c r="P1106" s="15"/>
      <c r="Q1106" s="15"/>
      <c r="R1106" s="167"/>
      <c r="S1106" s="15"/>
      <c r="T1106" s="15"/>
      <c r="U1106" s="4">
        <f t="shared" si="219"/>
        <v>5284</v>
      </c>
    </row>
    <row r="1107" spans="1:21" s="43" customFormat="1" ht="27" hidden="1">
      <c r="A1107" s="64"/>
      <c r="B1107" s="53"/>
      <c r="C1107" s="56"/>
      <c r="D1107" s="57"/>
      <c r="E1107" s="16" t="s">
        <v>433</v>
      </c>
      <c r="F1107" s="10">
        <v>4113</v>
      </c>
      <c r="G1107" s="10"/>
      <c r="H1107" s="10"/>
      <c r="I1107" s="34">
        <v>1950.1</v>
      </c>
      <c r="J1107" s="34">
        <v>1950.1</v>
      </c>
      <c r="K1107" s="34">
        <v>3900.2</v>
      </c>
      <c r="L1107" s="34">
        <v>3900.2</v>
      </c>
      <c r="M1107" s="41">
        <f t="shared" si="216"/>
        <v>50</v>
      </c>
      <c r="N1107" s="41">
        <f t="shared" si="217"/>
        <v>50</v>
      </c>
      <c r="O1107" s="41">
        <f t="shared" si="218"/>
        <v>100</v>
      </c>
      <c r="P1107" s="15"/>
      <c r="Q1107" s="15"/>
      <c r="R1107" s="167"/>
      <c r="S1107" s="15"/>
      <c r="T1107" s="15"/>
      <c r="U1107" s="4"/>
    </row>
    <row r="1108" spans="1:21" s="43" customFormat="1" hidden="1">
      <c r="A1108" s="64"/>
      <c r="B1108" s="53"/>
      <c r="C1108" s="56"/>
      <c r="D1108" s="57"/>
      <c r="E1108" s="16" t="s">
        <v>437</v>
      </c>
      <c r="F1108" s="10" t="s">
        <v>469</v>
      </c>
      <c r="G1108" s="10"/>
      <c r="H1108" s="10"/>
      <c r="I1108" s="34">
        <v>500</v>
      </c>
      <c r="J1108" s="34">
        <v>700</v>
      </c>
      <c r="K1108" s="34">
        <v>800</v>
      </c>
      <c r="L1108" s="34">
        <v>1241.7</v>
      </c>
      <c r="M1108" s="41">
        <f t="shared" si="216"/>
        <v>40.299999999999997</v>
      </c>
      <c r="N1108" s="41">
        <f t="shared" si="217"/>
        <v>56.4</v>
      </c>
      <c r="O1108" s="41">
        <f t="shared" si="218"/>
        <v>64.400000000000006</v>
      </c>
      <c r="P1108" s="15"/>
      <c r="Q1108" s="15"/>
      <c r="R1108" s="167"/>
      <c r="S1108" s="15"/>
      <c r="T1108" s="15"/>
      <c r="U1108" s="4"/>
    </row>
    <row r="1109" spans="1:21" s="43" customFormat="1" hidden="1">
      <c r="A1109" s="64"/>
      <c r="B1109" s="53"/>
      <c r="C1109" s="56"/>
      <c r="D1109" s="57"/>
      <c r="E1109" s="16" t="s">
        <v>438</v>
      </c>
      <c r="F1109" s="10" t="s">
        <v>470</v>
      </c>
      <c r="G1109" s="10"/>
      <c r="H1109" s="10"/>
      <c r="I1109" s="34">
        <v>14</v>
      </c>
      <c r="J1109" s="34">
        <v>25</v>
      </c>
      <c r="K1109" s="34">
        <v>30</v>
      </c>
      <c r="L1109" s="34">
        <v>34</v>
      </c>
      <c r="M1109" s="41">
        <f t="shared" si="216"/>
        <v>41.2</v>
      </c>
      <c r="N1109" s="41">
        <f t="shared" si="217"/>
        <v>73.5</v>
      </c>
      <c r="O1109" s="41">
        <f t="shared" si="218"/>
        <v>88.2</v>
      </c>
      <c r="P1109" s="15"/>
      <c r="Q1109" s="15"/>
      <c r="R1109" s="167"/>
      <c r="S1109" s="15"/>
      <c r="T1109" s="15"/>
      <c r="U1109" s="4"/>
    </row>
    <row r="1110" spans="1:21" s="43" customFormat="1" hidden="1">
      <c r="A1110" s="64"/>
      <c r="B1110" s="53"/>
      <c r="C1110" s="56"/>
      <c r="D1110" s="57"/>
      <c r="E1110" s="9" t="s">
        <v>439</v>
      </c>
      <c r="F1110" s="10">
        <v>4214</v>
      </c>
      <c r="G1110" s="10"/>
      <c r="H1110" s="10"/>
      <c r="I1110" s="34">
        <v>120</v>
      </c>
      <c r="J1110" s="34">
        <v>430</v>
      </c>
      <c r="K1110" s="34">
        <v>650</v>
      </c>
      <c r="L1110" s="34">
        <v>834</v>
      </c>
      <c r="M1110" s="41">
        <f t="shared" si="216"/>
        <v>14.4</v>
      </c>
      <c r="N1110" s="41">
        <f t="shared" si="217"/>
        <v>51.6</v>
      </c>
      <c r="O1110" s="41">
        <f t="shared" si="218"/>
        <v>77.900000000000006</v>
      </c>
      <c r="P1110" s="15"/>
      <c r="Q1110" s="15"/>
      <c r="R1110" s="167"/>
      <c r="S1110" s="15"/>
      <c r="T1110" s="15"/>
      <c r="U1110" s="4">
        <f>SUM(L1110-T1110)</f>
        <v>834</v>
      </c>
    </row>
    <row r="1111" spans="1:21" s="43" customFormat="1" hidden="1">
      <c r="A1111" s="64"/>
      <c r="B1111" s="53"/>
      <c r="C1111" s="56"/>
      <c r="D1111" s="57"/>
      <c r="E1111" s="9" t="s">
        <v>440</v>
      </c>
      <c r="F1111" s="10" t="s">
        <v>415</v>
      </c>
      <c r="G1111" s="10"/>
      <c r="H1111" s="10"/>
      <c r="I1111" s="34"/>
      <c r="J1111" s="34"/>
      <c r="K1111" s="34"/>
      <c r="L1111" s="34">
        <v>55</v>
      </c>
      <c r="M1111" s="41">
        <f t="shared" si="216"/>
        <v>0</v>
      </c>
      <c r="N1111" s="41">
        <f t="shared" si="217"/>
        <v>0</v>
      </c>
      <c r="O1111" s="41">
        <f t="shared" si="218"/>
        <v>0</v>
      </c>
      <c r="P1111" s="15"/>
      <c r="Q1111" s="15"/>
      <c r="R1111" s="167"/>
      <c r="S1111" s="15"/>
      <c r="T1111" s="15"/>
      <c r="U1111" s="4"/>
    </row>
    <row r="1112" spans="1:21" s="43" customFormat="1" hidden="1">
      <c r="A1112" s="64"/>
      <c r="B1112" s="53"/>
      <c r="C1112" s="56"/>
      <c r="D1112" s="57"/>
      <c r="E1112" s="16" t="s">
        <v>443</v>
      </c>
      <c r="F1112" s="10">
        <v>4221</v>
      </c>
      <c r="G1112" s="10"/>
      <c r="H1112" s="10"/>
      <c r="I1112" s="34">
        <v>150</v>
      </c>
      <c r="J1112" s="34">
        <v>200</v>
      </c>
      <c r="K1112" s="34">
        <v>380</v>
      </c>
      <c r="L1112" s="34">
        <v>556</v>
      </c>
      <c r="M1112" s="41">
        <f t="shared" si="216"/>
        <v>27</v>
      </c>
      <c r="N1112" s="41">
        <f t="shared" si="217"/>
        <v>36</v>
      </c>
      <c r="O1112" s="41">
        <f t="shared" si="218"/>
        <v>68.3</v>
      </c>
      <c r="P1112" s="15"/>
      <c r="Q1112" s="15"/>
      <c r="R1112" s="167"/>
      <c r="S1112" s="15"/>
      <c r="T1112" s="15"/>
      <c r="U1112" s="4">
        <f>SUM(L1112-T1112)</f>
        <v>556</v>
      </c>
    </row>
    <row r="1113" spans="1:21" s="43" customFormat="1" hidden="1">
      <c r="A1113" s="64"/>
      <c r="B1113" s="53"/>
      <c r="C1113" s="56"/>
      <c r="D1113" s="57"/>
      <c r="E1113" s="16" t="s">
        <v>457</v>
      </c>
      <c r="F1113" s="10">
        <v>4232</v>
      </c>
      <c r="G1113" s="10"/>
      <c r="H1113" s="10"/>
      <c r="I1113" s="34">
        <v>105</v>
      </c>
      <c r="J1113" s="34">
        <v>105</v>
      </c>
      <c r="K1113" s="34">
        <v>105</v>
      </c>
      <c r="L1113" s="34">
        <v>105</v>
      </c>
      <c r="M1113" s="41">
        <f t="shared" si="216"/>
        <v>100</v>
      </c>
      <c r="N1113" s="41">
        <f t="shared" si="217"/>
        <v>100</v>
      </c>
      <c r="O1113" s="41">
        <f t="shared" si="218"/>
        <v>100</v>
      </c>
      <c r="P1113" s="15"/>
      <c r="Q1113" s="15"/>
      <c r="R1113" s="167"/>
      <c r="S1113" s="15"/>
      <c r="T1113" s="15"/>
      <c r="U1113" s="4"/>
    </row>
    <row r="1114" spans="1:21" s="43" customFormat="1" ht="27" hidden="1">
      <c r="A1114" s="64"/>
      <c r="B1114" s="53"/>
      <c r="C1114" s="56"/>
      <c r="D1114" s="57"/>
      <c r="E1114" s="16" t="s">
        <v>458</v>
      </c>
      <c r="F1114" s="10" t="s">
        <v>276</v>
      </c>
      <c r="G1114" s="10"/>
      <c r="H1114" s="10"/>
      <c r="I1114" s="34">
        <v>100</v>
      </c>
      <c r="J1114" s="34">
        <v>200</v>
      </c>
      <c r="K1114" s="34">
        <v>300</v>
      </c>
      <c r="L1114" s="34">
        <v>400</v>
      </c>
      <c r="M1114" s="41">
        <f t="shared" si="216"/>
        <v>25</v>
      </c>
      <c r="N1114" s="41">
        <f t="shared" si="217"/>
        <v>50</v>
      </c>
      <c r="O1114" s="41">
        <f t="shared" si="218"/>
        <v>75</v>
      </c>
      <c r="P1114" s="15"/>
      <c r="Q1114" s="15"/>
      <c r="R1114" s="167"/>
      <c r="S1114" s="15"/>
      <c r="T1114" s="15"/>
      <c r="U1114" s="4"/>
    </row>
    <row r="1115" spans="1:21" s="43" customFormat="1" hidden="1">
      <c r="A1115" s="64"/>
      <c r="B1115" s="53"/>
      <c r="C1115" s="56"/>
      <c r="D1115" s="57"/>
      <c r="E1115" s="16" t="s">
        <v>459</v>
      </c>
      <c r="F1115" s="10">
        <v>4234</v>
      </c>
      <c r="G1115" s="10"/>
      <c r="H1115" s="10"/>
      <c r="I1115" s="34">
        <v>300</v>
      </c>
      <c r="J1115" s="34">
        <v>500</v>
      </c>
      <c r="K1115" s="34">
        <v>800</v>
      </c>
      <c r="L1115" s="34">
        <v>1200</v>
      </c>
      <c r="M1115" s="41">
        <f t="shared" si="216"/>
        <v>25</v>
      </c>
      <c r="N1115" s="41">
        <f t="shared" si="217"/>
        <v>41.7</v>
      </c>
      <c r="O1115" s="41">
        <f t="shared" si="218"/>
        <v>66.7</v>
      </c>
      <c r="P1115" s="15"/>
      <c r="Q1115" s="15"/>
      <c r="R1115" s="167"/>
      <c r="S1115" s="15"/>
      <c r="T1115" s="15"/>
      <c r="U1115" s="4"/>
    </row>
    <row r="1116" spans="1:21" s="43" customFormat="1" hidden="1">
      <c r="A1116" s="64"/>
      <c r="B1116" s="53"/>
      <c r="C1116" s="56"/>
      <c r="D1116" s="57"/>
      <c r="E1116" s="16" t="s">
        <v>512</v>
      </c>
      <c r="F1116" s="10">
        <v>4237</v>
      </c>
      <c r="G1116" s="10"/>
      <c r="H1116" s="10"/>
      <c r="I1116" s="34">
        <v>100</v>
      </c>
      <c r="J1116" s="34">
        <v>200</v>
      </c>
      <c r="K1116" s="34">
        <v>300</v>
      </c>
      <c r="L1116" s="34">
        <v>400</v>
      </c>
      <c r="M1116" s="41">
        <f t="shared" si="216"/>
        <v>25</v>
      </c>
      <c r="N1116" s="41">
        <f t="shared" si="217"/>
        <v>50</v>
      </c>
      <c r="O1116" s="41">
        <f t="shared" si="218"/>
        <v>75</v>
      </c>
      <c r="P1116" s="15"/>
      <c r="Q1116" s="15"/>
      <c r="R1116" s="167"/>
      <c r="S1116" s="15"/>
      <c r="T1116" s="15"/>
      <c r="U1116" s="4">
        <f>SUM(L1116-T1116)</f>
        <v>400</v>
      </c>
    </row>
    <row r="1117" spans="1:21" s="43" customFormat="1" hidden="1">
      <c r="A1117" s="64"/>
      <c r="B1117" s="53"/>
      <c r="C1117" s="56"/>
      <c r="D1117" s="57"/>
      <c r="E1117" s="16" t="s">
        <v>514</v>
      </c>
      <c r="F1117" s="10">
        <v>4241</v>
      </c>
      <c r="G1117" s="10"/>
      <c r="H1117" s="10"/>
      <c r="I1117" s="34">
        <v>9</v>
      </c>
      <c r="J1117" s="34">
        <v>9</v>
      </c>
      <c r="K1117" s="34">
        <v>9</v>
      </c>
      <c r="L1117" s="34">
        <v>9</v>
      </c>
      <c r="M1117" s="41">
        <f t="shared" si="216"/>
        <v>100</v>
      </c>
      <c r="N1117" s="41">
        <f t="shared" si="217"/>
        <v>100</v>
      </c>
      <c r="O1117" s="41">
        <f t="shared" si="218"/>
        <v>100</v>
      </c>
      <c r="P1117" s="15"/>
      <c r="Q1117" s="15"/>
      <c r="R1117" s="167"/>
      <c r="S1117" s="15"/>
      <c r="T1117" s="15"/>
      <c r="U1117" s="4"/>
    </row>
    <row r="1118" spans="1:21" s="43" customFormat="1" ht="23.25" hidden="1" customHeight="1">
      <c r="A1118" s="64"/>
      <c r="B1118" s="53"/>
      <c r="C1118" s="56"/>
      <c r="D1118" s="57"/>
      <c r="E1118" s="16" t="s">
        <v>515</v>
      </c>
      <c r="F1118" s="10" t="s">
        <v>408</v>
      </c>
      <c r="G1118" s="10"/>
      <c r="H1118" s="10"/>
      <c r="I1118" s="34">
        <v>0</v>
      </c>
      <c r="J1118" s="34">
        <v>30</v>
      </c>
      <c r="K1118" s="34">
        <v>30</v>
      </c>
      <c r="L1118" s="34">
        <v>30</v>
      </c>
      <c r="M1118" s="41">
        <f t="shared" si="216"/>
        <v>0</v>
      </c>
      <c r="N1118" s="41">
        <f t="shared" si="217"/>
        <v>100</v>
      </c>
      <c r="O1118" s="41">
        <f t="shared" si="218"/>
        <v>100</v>
      </c>
      <c r="P1118" s="15"/>
      <c r="Q1118" s="15"/>
      <c r="R1118" s="167"/>
      <c r="S1118" s="15"/>
      <c r="T1118" s="15"/>
      <c r="U1118" s="4">
        <f t="shared" ref="U1118:U1133" si="221">SUM(L1118-T1118)</f>
        <v>30</v>
      </c>
    </row>
    <row r="1119" spans="1:21" s="43" customFormat="1" ht="27" hidden="1">
      <c r="A1119" s="64"/>
      <c r="B1119" s="53"/>
      <c r="C1119" s="56"/>
      <c r="D1119" s="57"/>
      <c r="E1119" s="16" t="s">
        <v>516</v>
      </c>
      <c r="F1119" s="10">
        <v>4252</v>
      </c>
      <c r="G1119" s="10"/>
      <c r="H1119" s="10"/>
      <c r="I1119" s="34"/>
      <c r="J1119" s="34">
        <v>60</v>
      </c>
      <c r="K1119" s="34">
        <v>120</v>
      </c>
      <c r="L1119" s="34">
        <v>240</v>
      </c>
      <c r="M1119" s="41">
        <f t="shared" si="216"/>
        <v>0</v>
      </c>
      <c r="N1119" s="41">
        <f t="shared" si="217"/>
        <v>25</v>
      </c>
      <c r="O1119" s="41">
        <f t="shared" si="218"/>
        <v>50</v>
      </c>
      <c r="P1119" s="15"/>
      <c r="Q1119" s="15"/>
      <c r="R1119" s="167"/>
      <c r="S1119" s="15"/>
      <c r="T1119" s="15"/>
      <c r="U1119" s="4">
        <f t="shared" si="221"/>
        <v>240</v>
      </c>
    </row>
    <row r="1120" spans="1:21" s="43" customFormat="1" hidden="1">
      <c r="A1120" s="64"/>
      <c r="B1120" s="53"/>
      <c r="C1120" s="56"/>
      <c r="D1120" s="57"/>
      <c r="E1120" s="16" t="s">
        <v>517</v>
      </c>
      <c r="F1120" s="10">
        <v>4261</v>
      </c>
      <c r="G1120" s="10"/>
      <c r="H1120" s="10"/>
      <c r="I1120" s="34">
        <v>70</v>
      </c>
      <c r="J1120" s="34">
        <v>140</v>
      </c>
      <c r="K1120" s="34">
        <v>210</v>
      </c>
      <c r="L1120" s="34">
        <v>290</v>
      </c>
      <c r="M1120" s="41">
        <f t="shared" si="216"/>
        <v>24.1</v>
      </c>
      <c r="N1120" s="41">
        <f t="shared" si="217"/>
        <v>48.3</v>
      </c>
      <c r="O1120" s="41">
        <f t="shared" si="218"/>
        <v>72.400000000000006</v>
      </c>
      <c r="P1120" s="15"/>
      <c r="Q1120" s="15"/>
      <c r="R1120" s="167"/>
      <c r="S1120" s="15"/>
      <c r="T1120" s="15"/>
      <c r="U1120" s="4">
        <f t="shared" si="221"/>
        <v>290</v>
      </c>
    </row>
    <row r="1121" spans="1:191" hidden="1">
      <c r="A1121" s="64"/>
      <c r="B1121" s="53"/>
      <c r="C1121" s="56"/>
      <c r="D1121" s="57"/>
      <c r="E1121" s="16" t="s">
        <v>519</v>
      </c>
      <c r="F1121" s="10">
        <v>4264</v>
      </c>
      <c r="G1121" s="10"/>
      <c r="H1121" s="10"/>
      <c r="I1121" s="34">
        <v>330</v>
      </c>
      <c r="J1121" s="34">
        <v>670</v>
      </c>
      <c r="K1121" s="34">
        <v>900</v>
      </c>
      <c r="L1121" s="34">
        <v>1130</v>
      </c>
      <c r="M1121" s="41">
        <f t="shared" si="216"/>
        <v>29.2</v>
      </c>
      <c r="N1121" s="41">
        <f t="shared" si="217"/>
        <v>59.3</v>
      </c>
      <c r="O1121" s="41">
        <f t="shared" si="218"/>
        <v>79.599999999999994</v>
      </c>
      <c r="P1121" s="15"/>
      <c r="Q1121" s="15"/>
      <c r="R1121" s="167"/>
      <c r="S1121" s="15"/>
      <c r="T1121" s="15"/>
      <c r="U1121" s="4">
        <f t="shared" si="221"/>
        <v>1130</v>
      </c>
    </row>
    <row r="1122" spans="1:191" hidden="1">
      <c r="A1122" s="64"/>
      <c r="B1122" s="53"/>
      <c r="C1122" s="56"/>
      <c r="D1122" s="57"/>
      <c r="E1122" s="16" t="s">
        <v>521</v>
      </c>
      <c r="F1122" s="10">
        <v>4267</v>
      </c>
      <c r="G1122" s="10"/>
      <c r="H1122" s="10"/>
      <c r="I1122" s="34">
        <v>15</v>
      </c>
      <c r="J1122" s="34">
        <v>30</v>
      </c>
      <c r="K1122" s="34">
        <v>45</v>
      </c>
      <c r="L1122" s="34">
        <v>60</v>
      </c>
      <c r="M1122" s="41">
        <f t="shared" si="216"/>
        <v>25</v>
      </c>
      <c r="N1122" s="41">
        <f t="shared" si="217"/>
        <v>50</v>
      </c>
      <c r="O1122" s="41">
        <f t="shared" si="218"/>
        <v>75</v>
      </c>
      <c r="P1122" s="15"/>
      <c r="Q1122" s="15"/>
      <c r="R1122" s="167"/>
      <c r="S1122" s="15"/>
      <c r="T1122" s="15"/>
      <c r="U1122" s="4">
        <f t="shared" si="221"/>
        <v>60</v>
      </c>
    </row>
    <row r="1123" spans="1:191" ht="28.5" hidden="1" customHeight="1">
      <c r="A1123" s="64"/>
      <c r="B1123" s="53"/>
      <c r="C1123" s="56"/>
      <c r="D1123" s="57"/>
      <c r="E1123" s="16" t="s">
        <v>535</v>
      </c>
      <c r="F1123" s="10" t="s">
        <v>413</v>
      </c>
      <c r="G1123" s="10"/>
      <c r="H1123" s="10"/>
      <c r="I1123" s="34">
        <v>50</v>
      </c>
      <c r="J1123" s="34">
        <v>50</v>
      </c>
      <c r="K1123" s="34">
        <v>50</v>
      </c>
      <c r="L1123" s="34">
        <v>50</v>
      </c>
      <c r="M1123" s="41">
        <f t="shared" si="216"/>
        <v>100</v>
      </c>
      <c r="N1123" s="41">
        <f t="shared" si="217"/>
        <v>100</v>
      </c>
      <c r="O1123" s="41">
        <f t="shared" si="218"/>
        <v>100</v>
      </c>
      <c r="P1123" s="15"/>
      <c r="Q1123" s="15"/>
      <c r="R1123" s="167"/>
      <c r="S1123" s="15"/>
      <c r="T1123" s="15"/>
      <c r="U1123" s="4">
        <f t="shared" si="221"/>
        <v>50</v>
      </c>
    </row>
    <row r="1124" spans="1:191" hidden="1">
      <c r="A1124" s="64"/>
      <c r="B1124" s="53"/>
      <c r="C1124" s="56"/>
      <c r="D1124" s="57"/>
      <c r="E1124" s="9" t="s">
        <v>553</v>
      </c>
      <c r="F1124" s="10">
        <v>4823</v>
      </c>
      <c r="G1124" s="10"/>
      <c r="H1124" s="10"/>
      <c r="I1124" s="34"/>
      <c r="J1124" s="34"/>
      <c r="K1124" s="34"/>
      <c r="L1124" s="34">
        <v>15</v>
      </c>
      <c r="M1124" s="41">
        <f t="shared" si="216"/>
        <v>0</v>
      </c>
      <c r="N1124" s="41">
        <f t="shared" si="217"/>
        <v>0</v>
      </c>
      <c r="O1124" s="41">
        <f t="shared" si="218"/>
        <v>0</v>
      </c>
      <c r="P1124" s="15"/>
      <c r="Q1124" s="15"/>
      <c r="R1124" s="167"/>
      <c r="S1124" s="15"/>
      <c r="T1124" s="15"/>
      <c r="U1124" s="4">
        <f t="shared" si="221"/>
        <v>15</v>
      </c>
    </row>
    <row r="1125" spans="1:191" hidden="1">
      <c r="A1125" s="64"/>
      <c r="B1125" s="53"/>
      <c r="C1125" s="56"/>
      <c r="D1125" s="57"/>
      <c r="E1125" s="9" t="s">
        <v>560</v>
      </c>
      <c r="F1125" s="10">
        <v>5122</v>
      </c>
      <c r="G1125" s="10"/>
      <c r="H1125" s="10"/>
      <c r="I1125" s="34"/>
      <c r="J1125" s="34"/>
      <c r="K1125" s="34"/>
      <c r="L1125" s="34">
        <v>500</v>
      </c>
      <c r="M1125" s="41">
        <f t="shared" si="216"/>
        <v>0</v>
      </c>
      <c r="N1125" s="41">
        <f t="shared" si="217"/>
        <v>0</v>
      </c>
      <c r="O1125" s="41">
        <f t="shared" si="218"/>
        <v>0</v>
      </c>
      <c r="P1125" s="15"/>
      <c r="Q1125" s="15"/>
      <c r="R1125" s="167"/>
      <c r="S1125" s="15"/>
      <c r="T1125" s="15"/>
      <c r="U1125" s="4">
        <f t="shared" si="221"/>
        <v>500</v>
      </c>
    </row>
    <row r="1126" spans="1:191">
      <c r="A1126" s="225"/>
      <c r="B1126" s="196"/>
      <c r="C1126" s="200"/>
      <c r="D1126" s="201" t="s">
        <v>285</v>
      </c>
      <c r="E1126" s="199" t="s">
        <v>13</v>
      </c>
      <c r="F1126" s="13"/>
      <c r="G1126" s="13"/>
      <c r="H1126" s="10" t="s">
        <v>394</v>
      </c>
      <c r="I1126" s="205">
        <f t="shared" ref="I1126:L1127" si="222">SUM(I1127)</f>
        <v>9834</v>
      </c>
      <c r="J1126" s="205">
        <f t="shared" si="222"/>
        <v>23616</v>
      </c>
      <c r="K1126" s="205">
        <f t="shared" si="222"/>
        <v>37072</v>
      </c>
      <c r="L1126" s="205">
        <f t="shared" si="222"/>
        <v>54382</v>
      </c>
      <c r="M1126" s="41">
        <f t="shared" si="216"/>
        <v>18.100000000000001</v>
      </c>
      <c r="N1126" s="41">
        <f t="shared" si="217"/>
        <v>43.4</v>
      </c>
      <c r="O1126" s="41">
        <f t="shared" si="218"/>
        <v>68.2</v>
      </c>
      <c r="P1126" s="14"/>
      <c r="Q1126" s="14"/>
      <c r="R1126" s="167"/>
      <c r="S1126" s="14"/>
      <c r="T1126" s="14"/>
      <c r="U1126" s="4">
        <f t="shared" si="221"/>
        <v>54382</v>
      </c>
      <c r="W1126" s="43" t="s">
        <v>394</v>
      </c>
      <c r="AA1126" s="209"/>
      <c r="AB1126" s="209"/>
      <c r="AC1126" s="209"/>
      <c r="AD1126" s="209"/>
      <c r="AE1126" s="209"/>
      <c r="AF1126" s="209"/>
      <c r="AG1126" s="209"/>
      <c r="AH1126" s="209"/>
      <c r="AI1126" s="209"/>
      <c r="AJ1126" s="209"/>
      <c r="AK1126" s="209"/>
      <c r="AL1126" s="209"/>
      <c r="AM1126" s="209"/>
      <c r="AN1126" s="209"/>
      <c r="AO1126" s="209"/>
      <c r="AP1126" s="209"/>
      <c r="AQ1126" s="209"/>
      <c r="AR1126" s="209"/>
      <c r="AS1126" s="209"/>
      <c r="AT1126" s="209"/>
      <c r="AU1126" s="209"/>
      <c r="AV1126" s="209"/>
      <c r="AW1126" s="209"/>
      <c r="AX1126" s="209"/>
      <c r="AY1126" s="209"/>
      <c r="AZ1126" s="209"/>
      <c r="BA1126" s="209"/>
      <c r="BB1126" s="209"/>
      <c r="BC1126" s="209"/>
      <c r="BD1126" s="209"/>
      <c r="BE1126" s="209"/>
      <c r="BF1126" s="209"/>
      <c r="BG1126" s="209"/>
      <c r="BH1126" s="209"/>
      <c r="BI1126" s="209"/>
      <c r="BJ1126" s="209"/>
      <c r="BK1126" s="209"/>
      <c r="BL1126" s="209"/>
      <c r="BM1126" s="209"/>
      <c r="BN1126" s="209"/>
      <c r="BO1126" s="209"/>
      <c r="BP1126" s="209"/>
      <c r="BQ1126" s="209"/>
      <c r="BR1126" s="209"/>
      <c r="BS1126" s="209"/>
      <c r="BT1126" s="209"/>
      <c r="BU1126" s="209"/>
      <c r="BV1126" s="209"/>
      <c r="BW1126" s="209"/>
      <c r="BX1126" s="209"/>
      <c r="BY1126" s="209"/>
      <c r="BZ1126" s="209"/>
      <c r="CA1126" s="209"/>
      <c r="CB1126" s="209"/>
      <c r="CC1126" s="209"/>
      <c r="CD1126" s="209"/>
      <c r="CE1126" s="209"/>
      <c r="CF1126" s="209"/>
      <c r="CG1126" s="209"/>
      <c r="CH1126" s="209"/>
      <c r="CI1126" s="209"/>
      <c r="CJ1126" s="209"/>
      <c r="CK1126" s="209"/>
      <c r="CL1126" s="209"/>
      <c r="CM1126" s="209"/>
      <c r="CN1126" s="209"/>
      <c r="CO1126" s="209"/>
      <c r="CP1126" s="209"/>
      <c r="CQ1126" s="209"/>
      <c r="CR1126" s="209"/>
      <c r="CS1126" s="209"/>
      <c r="CT1126" s="209"/>
      <c r="CU1126" s="209"/>
      <c r="CV1126" s="209"/>
      <c r="CW1126" s="209"/>
      <c r="CX1126" s="209"/>
      <c r="CY1126" s="209"/>
      <c r="CZ1126" s="209"/>
      <c r="DA1126" s="209"/>
      <c r="DB1126" s="209"/>
      <c r="DC1126" s="209"/>
      <c r="DD1126" s="209"/>
      <c r="DE1126" s="209"/>
      <c r="DF1126" s="209"/>
      <c r="DG1126" s="209"/>
      <c r="DH1126" s="209"/>
      <c r="DI1126" s="209"/>
      <c r="DJ1126" s="209"/>
      <c r="DK1126" s="209"/>
      <c r="DL1126" s="209"/>
      <c r="DM1126" s="209"/>
      <c r="DN1126" s="209"/>
      <c r="DO1126" s="209"/>
      <c r="DP1126" s="209"/>
      <c r="DQ1126" s="209"/>
      <c r="DR1126" s="209"/>
      <c r="DS1126" s="209"/>
      <c r="DT1126" s="209"/>
      <c r="DU1126" s="209"/>
      <c r="DV1126" s="209"/>
      <c r="DW1126" s="209"/>
      <c r="DX1126" s="209"/>
      <c r="DY1126" s="209"/>
      <c r="DZ1126" s="209"/>
      <c r="EA1126" s="209"/>
      <c r="EB1126" s="209"/>
      <c r="EC1126" s="209"/>
      <c r="ED1126" s="209"/>
      <c r="EE1126" s="209"/>
      <c r="EF1126" s="209"/>
      <c r="EG1126" s="209"/>
      <c r="EH1126" s="209"/>
      <c r="EI1126" s="209"/>
      <c r="EJ1126" s="209"/>
      <c r="EK1126" s="209"/>
      <c r="EL1126" s="209"/>
      <c r="EM1126" s="209"/>
      <c r="EN1126" s="209"/>
      <c r="EO1126" s="209"/>
      <c r="EP1126" s="209"/>
      <c r="EQ1126" s="209"/>
      <c r="ER1126" s="209"/>
      <c r="ES1126" s="209"/>
      <c r="ET1126" s="209"/>
      <c r="EU1126" s="209"/>
      <c r="EV1126" s="209"/>
      <c r="EW1126" s="209"/>
      <c r="EX1126" s="209"/>
      <c r="EY1126" s="209"/>
      <c r="EZ1126" s="209"/>
      <c r="FA1126" s="209"/>
      <c r="FB1126" s="209"/>
      <c r="FC1126" s="209"/>
      <c r="FD1126" s="209"/>
      <c r="FE1126" s="209"/>
      <c r="FF1126" s="209"/>
      <c r="FG1126" s="209"/>
      <c r="FH1126" s="209"/>
      <c r="FI1126" s="209"/>
      <c r="FJ1126" s="209"/>
      <c r="FK1126" s="209"/>
      <c r="FL1126" s="209"/>
      <c r="FM1126" s="209"/>
      <c r="FN1126" s="209"/>
      <c r="FO1126" s="209"/>
      <c r="FP1126" s="209"/>
      <c r="FQ1126" s="209"/>
      <c r="FR1126" s="209"/>
      <c r="FS1126" s="209"/>
      <c r="FT1126" s="209"/>
      <c r="FU1126" s="209"/>
      <c r="FV1126" s="209"/>
      <c r="FW1126" s="209"/>
      <c r="FX1126" s="209"/>
      <c r="FY1126" s="209"/>
      <c r="FZ1126" s="209"/>
      <c r="GA1126" s="209"/>
      <c r="GB1126" s="209"/>
      <c r="GC1126" s="209"/>
      <c r="GD1126" s="209"/>
      <c r="GE1126" s="209"/>
      <c r="GF1126" s="209"/>
      <c r="GG1126" s="209"/>
      <c r="GH1126" s="209"/>
      <c r="GI1126" s="209"/>
    </row>
    <row r="1127" spans="1:191">
      <c r="A1127" s="225"/>
      <c r="B1127" s="196"/>
      <c r="C1127" s="200"/>
      <c r="D1127" s="201"/>
      <c r="E1127" s="80" t="s">
        <v>85</v>
      </c>
      <c r="F1127" s="18" t="s">
        <v>398</v>
      </c>
      <c r="G1127" s="18"/>
      <c r="H1127" s="10" t="s">
        <v>394</v>
      </c>
      <c r="I1127" s="206">
        <f t="shared" si="222"/>
        <v>9834</v>
      </c>
      <c r="J1127" s="206">
        <f t="shared" si="222"/>
        <v>23616</v>
      </c>
      <c r="K1127" s="206">
        <f t="shared" si="222"/>
        <v>37072</v>
      </c>
      <c r="L1127" s="207">
        <f t="shared" si="222"/>
        <v>54382</v>
      </c>
      <c r="M1127" s="41">
        <f t="shared" si="216"/>
        <v>18.100000000000001</v>
      </c>
      <c r="N1127" s="41">
        <f t="shared" si="217"/>
        <v>43.4</v>
      </c>
      <c r="O1127" s="41">
        <f t="shared" si="218"/>
        <v>68.2</v>
      </c>
      <c r="P1127" s="15"/>
      <c r="Q1127" s="15"/>
      <c r="R1127" s="167"/>
      <c r="S1127" s="15"/>
      <c r="T1127" s="15"/>
      <c r="U1127" s="4">
        <f t="shared" si="221"/>
        <v>54382</v>
      </c>
      <c r="AA1127" s="209"/>
      <c r="AB1127" s="209"/>
      <c r="AC1127" s="209"/>
      <c r="AD1127" s="209"/>
      <c r="AE1127" s="209"/>
      <c r="AF1127" s="209"/>
      <c r="AG1127" s="209"/>
      <c r="AH1127" s="209"/>
      <c r="AI1127" s="209"/>
      <c r="AJ1127" s="209"/>
      <c r="AK1127" s="209"/>
      <c r="AL1127" s="209"/>
      <c r="AM1127" s="209"/>
      <c r="AN1127" s="209"/>
      <c r="AO1127" s="209"/>
      <c r="AP1127" s="209"/>
      <c r="AQ1127" s="209"/>
      <c r="AR1127" s="209"/>
      <c r="AS1127" s="209"/>
      <c r="AT1127" s="209"/>
      <c r="AU1127" s="209"/>
      <c r="AV1127" s="209"/>
      <c r="AW1127" s="209"/>
      <c r="AX1127" s="209"/>
      <c r="AY1127" s="209"/>
      <c r="AZ1127" s="209"/>
      <c r="BA1127" s="209"/>
      <c r="BB1127" s="209"/>
      <c r="BC1127" s="209"/>
      <c r="BD1127" s="209"/>
      <c r="BE1127" s="209"/>
      <c r="BF1127" s="209"/>
      <c r="BG1127" s="209"/>
      <c r="BH1127" s="209"/>
      <c r="BI1127" s="209"/>
      <c r="BJ1127" s="209"/>
      <c r="BK1127" s="209"/>
      <c r="BL1127" s="209"/>
      <c r="BM1127" s="209"/>
      <c r="BN1127" s="209"/>
      <c r="BO1127" s="209"/>
      <c r="BP1127" s="209"/>
      <c r="BQ1127" s="209"/>
      <c r="BR1127" s="209"/>
      <c r="BS1127" s="209"/>
      <c r="BT1127" s="209"/>
      <c r="BU1127" s="209"/>
      <c r="BV1127" s="209"/>
      <c r="BW1127" s="209"/>
      <c r="BX1127" s="209"/>
      <c r="BY1127" s="209"/>
      <c r="BZ1127" s="209"/>
      <c r="CA1127" s="209"/>
      <c r="CB1127" s="209"/>
      <c r="CC1127" s="209"/>
      <c r="CD1127" s="209"/>
      <c r="CE1127" s="209"/>
      <c r="CF1127" s="209"/>
      <c r="CG1127" s="209"/>
      <c r="CH1127" s="209"/>
      <c r="CI1127" s="209"/>
      <c r="CJ1127" s="209"/>
      <c r="CK1127" s="209"/>
      <c r="CL1127" s="209"/>
      <c r="CM1127" s="209"/>
      <c r="CN1127" s="209"/>
      <c r="CO1127" s="209"/>
      <c r="CP1127" s="209"/>
      <c r="CQ1127" s="209"/>
      <c r="CR1127" s="209"/>
      <c r="CS1127" s="209"/>
      <c r="CT1127" s="209"/>
      <c r="CU1127" s="209"/>
      <c r="CV1127" s="209"/>
      <c r="CW1127" s="209"/>
      <c r="CX1127" s="209"/>
      <c r="CY1127" s="209"/>
      <c r="CZ1127" s="209"/>
      <c r="DA1127" s="209"/>
      <c r="DB1127" s="209"/>
      <c r="DC1127" s="209"/>
      <c r="DD1127" s="209"/>
      <c r="DE1127" s="209"/>
      <c r="DF1127" s="209"/>
      <c r="DG1127" s="209"/>
      <c r="DH1127" s="209"/>
      <c r="DI1127" s="209"/>
      <c r="DJ1127" s="209"/>
      <c r="DK1127" s="209"/>
      <c r="DL1127" s="209"/>
      <c r="DM1127" s="209"/>
      <c r="DN1127" s="209"/>
      <c r="DO1127" s="209"/>
      <c r="DP1127" s="209"/>
      <c r="DQ1127" s="209"/>
      <c r="DR1127" s="209"/>
      <c r="DS1127" s="209"/>
      <c r="DT1127" s="209"/>
      <c r="DU1127" s="209"/>
      <c r="DV1127" s="209"/>
      <c r="DW1127" s="209"/>
      <c r="DX1127" s="209"/>
      <c r="DY1127" s="209"/>
      <c r="DZ1127" s="209"/>
      <c r="EA1127" s="209"/>
      <c r="EB1127" s="209"/>
      <c r="EC1127" s="209"/>
      <c r="ED1127" s="209"/>
      <c r="EE1127" s="209"/>
      <c r="EF1127" s="209"/>
      <c r="EG1127" s="209"/>
      <c r="EH1127" s="209"/>
      <c r="EI1127" s="209"/>
      <c r="EJ1127" s="209"/>
      <c r="EK1127" s="209"/>
      <c r="EL1127" s="209"/>
      <c r="EM1127" s="209"/>
      <c r="EN1127" s="209"/>
      <c r="EO1127" s="209"/>
      <c r="EP1127" s="209"/>
      <c r="EQ1127" s="209"/>
      <c r="ER1127" s="209"/>
      <c r="ES1127" s="209"/>
      <c r="ET1127" s="209"/>
      <c r="EU1127" s="209"/>
      <c r="EV1127" s="209"/>
      <c r="EW1127" s="209"/>
      <c r="EX1127" s="209"/>
      <c r="EY1127" s="209"/>
      <c r="EZ1127" s="209"/>
      <c r="FA1127" s="209"/>
      <c r="FB1127" s="209"/>
      <c r="FC1127" s="209"/>
      <c r="FD1127" s="209"/>
      <c r="FE1127" s="209"/>
      <c r="FF1127" s="209"/>
      <c r="FG1127" s="209"/>
      <c r="FH1127" s="209"/>
      <c r="FI1127" s="209"/>
      <c r="FJ1127" s="209"/>
      <c r="FK1127" s="209"/>
      <c r="FL1127" s="209"/>
      <c r="FM1127" s="209"/>
      <c r="FN1127" s="209"/>
      <c r="FO1127" s="209"/>
      <c r="FP1127" s="209"/>
      <c r="FQ1127" s="209"/>
      <c r="FR1127" s="209"/>
      <c r="FS1127" s="209"/>
      <c r="FT1127" s="209"/>
      <c r="FU1127" s="209"/>
      <c r="FV1127" s="209"/>
      <c r="FW1127" s="209"/>
      <c r="FX1127" s="209"/>
      <c r="FY1127" s="209"/>
      <c r="FZ1127" s="209"/>
      <c r="GA1127" s="209"/>
      <c r="GB1127" s="209"/>
      <c r="GC1127" s="209"/>
      <c r="GD1127" s="209"/>
      <c r="GE1127" s="209"/>
      <c r="GF1127" s="209"/>
      <c r="GG1127" s="209"/>
      <c r="GH1127" s="209"/>
      <c r="GI1127" s="209"/>
    </row>
    <row r="1128" spans="1:191" hidden="1">
      <c r="A1128" s="64"/>
      <c r="B1128" s="53"/>
      <c r="C1128" s="56"/>
      <c r="D1128" s="57"/>
      <c r="E1128" s="9" t="s">
        <v>549</v>
      </c>
      <c r="F1128" s="10">
        <v>4729</v>
      </c>
      <c r="G1128" s="10"/>
      <c r="H1128" s="10"/>
      <c r="I1128" s="7">
        <v>9834</v>
      </c>
      <c r="J1128" s="7">
        <v>23616</v>
      </c>
      <c r="K1128" s="7">
        <v>37072</v>
      </c>
      <c r="L1128" s="7">
        <v>54382</v>
      </c>
      <c r="M1128" s="41">
        <f t="shared" si="216"/>
        <v>18.100000000000001</v>
      </c>
      <c r="N1128" s="41">
        <f t="shared" si="217"/>
        <v>43.4</v>
      </c>
      <c r="O1128" s="41">
        <f t="shared" si="218"/>
        <v>68.2</v>
      </c>
      <c r="P1128" s="15"/>
      <c r="Q1128" s="15"/>
      <c r="R1128" s="167"/>
      <c r="S1128" s="15"/>
      <c r="T1128" s="15"/>
      <c r="U1128" s="4">
        <f t="shared" si="221"/>
        <v>54382</v>
      </c>
    </row>
    <row r="1129" spans="1:191">
      <c r="A1129" s="225"/>
      <c r="B1129" s="193" t="s">
        <v>527</v>
      </c>
      <c r="C1129" s="200"/>
      <c r="D1129" s="188" t="s">
        <v>318</v>
      </c>
      <c r="E1129" s="194" t="s">
        <v>15</v>
      </c>
      <c r="F1129" s="89"/>
      <c r="G1129" s="89"/>
      <c r="H1129" s="10" t="s">
        <v>394</v>
      </c>
      <c r="I1129" s="202">
        <f>SUM(I1130)</f>
        <v>94961.200000000026</v>
      </c>
      <c r="J1129" s="202">
        <f>SUM(J1130)</f>
        <v>241831.7</v>
      </c>
      <c r="K1129" s="202">
        <f>SUM(K1130)</f>
        <v>396673.10000000003</v>
      </c>
      <c r="L1129" s="203">
        <f>SUM(L1130)</f>
        <v>602307.89999999991</v>
      </c>
      <c r="M1129" s="41">
        <f t="shared" ref="M1129:M1160" si="223">ROUND(I1129/L1129*100,1)</f>
        <v>15.8</v>
      </c>
      <c r="N1129" s="41">
        <f t="shared" ref="N1129:N1160" si="224">ROUND(J1129/L1129*100,1)</f>
        <v>40.200000000000003</v>
      </c>
      <c r="O1129" s="41">
        <f t="shared" ref="O1129:O1160" si="225">ROUND(K1129/L1129*100,1)</f>
        <v>65.900000000000006</v>
      </c>
      <c r="P1129" s="120"/>
      <c r="Q1129" s="120"/>
      <c r="R1129" s="167"/>
      <c r="S1129" s="120"/>
      <c r="T1129" s="120"/>
      <c r="U1129" s="4">
        <f t="shared" si="221"/>
        <v>602307.89999999991</v>
      </c>
      <c r="W1129" s="43" t="s">
        <v>394</v>
      </c>
      <c r="AA1129" s="209"/>
      <c r="AB1129" s="209"/>
      <c r="AC1129" s="209"/>
      <c r="AD1129" s="209"/>
      <c r="AE1129" s="209"/>
      <c r="AF1129" s="209"/>
      <c r="AG1129" s="209"/>
      <c r="AH1129" s="209"/>
      <c r="AI1129" s="209"/>
      <c r="AJ1129" s="209"/>
      <c r="AK1129" s="209"/>
      <c r="AL1129" s="209"/>
      <c r="AM1129" s="209"/>
      <c r="AN1129" s="209"/>
      <c r="AO1129" s="209"/>
      <c r="AP1129" s="209"/>
      <c r="AQ1129" s="209"/>
      <c r="AR1129" s="209"/>
      <c r="AS1129" s="209"/>
      <c r="AT1129" s="209"/>
      <c r="AU1129" s="209"/>
      <c r="AV1129" s="209"/>
      <c r="AW1129" s="209"/>
      <c r="AX1129" s="209"/>
      <c r="AY1129" s="209"/>
      <c r="AZ1129" s="209"/>
      <c r="BA1129" s="209"/>
      <c r="BB1129" s="209"/>
      <c r="BC1129" s="209"/>
      <c r="BD1129" s="209"/>
      <c r="BE1129" s="209"/>
      <c r="BF1129" s="209"/>
      <c r="BG1129" s="209"/>
      <c r="BH1129" s="209"/>
      <c r="BI1129" s="209"/>
      <c r="BJ1129" s="209"/>
      <c r="BK1129" s="209"/>
      <c r="BL1129" s="209"/>
      <c r="BM1129" s="209"/>
      <c r="BN1129" s="209"/>
      <c r="BO1129" s="209"/>
      <c r="BP1129" s="209"/>
      <c r="BQ1129" s="209"/>
      <c r="BR1129" s="209"/>
      <c r="BS1129" s="209"/>
      <c r="BT1129" s="209"/>
      <c r="BU1129" s="209"/>
      <c r="BV1129" s="209"/>
      <c r="BW1129" s="209"/>
      <c r="BX1129" s="209"/>
      <c r="BY1129" s="209"/>
      <c r="BZ1129" s="209"/>
      <c r="CA1129" s="209"/>
      <c r="CB1129" s="209"/>
      <c r="CC1129" s="209"/>
      <c r="CD1129" s="209"/>
      <c r="CE1129" s="209"/>
      <c r="CF1129" s="209"/>
      <c r="CG1129" s="209"/>
      <c r="CH1129" s="209"/>
      <c r="CI1129" s="209"/>
      <c r="CJ1129" s="209"/>
      <c r="CK1129" s="209"/>
      <c r="CL1129" s="209"/>
      <c r="CM1129" s="209"/>
      <c r="CN1129" s="209"/>
      <c r="CO1129" s="209"/>
      <c r="CP1129" s="209"/>
      <c r="CQ1129" s="209"/>
      <c r="CR1129" s="209"/>
      <c r="CS1129" s="209"/>
      <c r="CT1129" s="209"/>
      <c r="CU1129" s="209"/>
      <c r="CV1129" s="209"/>
      <c r="CW1129" s="209"/>
      <c r="CX1129" s="209"/>
      <c r="CY1129" s="209"/>
      <c r="CZ1129" s="209"/>
      <c r="DA1129" s="209"/>
      <c r="DB1129" s="209"/>
      <c r="DC1129" s="209"/>
      <c r="DD1129" s="209"/>
      <c r="DE1129" s="209"/>
      <c r="DF1129" s="209"/>
      <c r="DG1129" s="209"/>
      <c r="DH1129" s="209"/>
      <c r="DI1129" s="209"/>
      <c r="DJ1129" s="209"/>
      <c r="DK1129" s="209"/>
      <c r="DL1129" s="209"/>
      <c r="DM1129" s="209"/>
      <c r="DN1129" s="209"/>
      <c r="DO1129" s="209"/>
      <c r="DP1129" s="209"/>
      <c r="DQ1129" s="209"/>
      <c r="DR1129" s="209"/>
      <c r="DS1129" s="209"/>
      <c r="DT1129" s="209"/>
      <c r="DU1129" s="209"/>
      <c r="DV1129" s="209"/>
      <c r="DW1129" s="209"/>
      <c r="DX1129" s="209"/>
      <c r="DY1129" s="209"/>
      <c r="DZ1129" s="209"/>
      <c r="EA1129" s="209"/>
      <c r="EB1129" s="209"/>
      <c r="EC1129" s="209"/>
      <c r="ED1129" s="209"/>
      <c r="EE1129" s="209"/>
      <c r="EF1129" s="209"/>
      <c r="EG1129" s="209"/>
      <c r="EH1129" s="209"/>
      <c r="EI1129" s="209"/>
      <c r="EJ1129" s="209"/>
      <c r="EK1129" s="209"/>
      <c r="EL1129" s="209"/>
      <c r="EM1129" s="209"/>
      <c r="EN1129" s="209"/>
      <c r="EO1129" s="209"/>
      <c r="EP1129" s="209"/>
      <c r="EQ1129" s="209"/>
      <c r="ER1129" s="209"/>
      <c r="ES1129" s="209"/>
      <c r="ET1129" s="209"/>
      <c r="EU1129" s="209"/>
      <c r="EV1129" s="209"/>
      <c r="EW1129" s="209"/>
      <c r="EX1129" s="209"/>
      <c r="EY1129" s="209"/>
      <c r="EZ1129" s="209"/>
      <c r="FA1129" s="209"/>
      <c r="FB1129" s="209"/>
      <c r="FC1129" s="209"/>
      <c r="FD1129" s="209"/>
      <c r="FE1129" s="209"/>
      <c r="FF1129" s="209"/>
      <c r="FG1129" s="209"/>
      <c r="FH1129" s="209"/>
      <c r="FI1129" s="209"/>
      <c r="FJ1129" s="209"/>
      <c r="FK1129" s="209"/>
      <c r="FL1129" s="209"/>
      <c r="FM1129" s="209"/>
      <c r="FN1129" s="209"/>
      <c r="FO1129" s="209"/>
      <c r="FP1129" s="209"/>
      <c r="FQ1129" s="209"/>
      <c r="FR1129" s="209"/>
      <c r="FS1129" s="209"/>
      <c r="FT1129" s="209"/>
      <c r="FU1129" s="209"/>
      <c r="FV1129" s="209"/>
      <c r="FW1129" s="209"/>
      <c r="FX1129" s="209"/>
      <c r="FY1129" s="209"/>
      <c r="FZ1129" s="209"/>
      <c r="GA1129" s="209"/>
      <c r="GB1129" s="209"/>
      <c r="GC1129" s="209"/>
      <c r="GD1129" s="209"/>
      <c r="GE1129" s="209"/>
      <c r="GF1129" s="209"/>
      <c r="GG1129" s="209"/>
      <c r="GH1129" s="209"/>
      <c r="GI1129" s="209"/>
    </row>
    <row r="1130" spans="1:191">
      <c r="A1130" s="225"/>
      <c r="B1130" s="196"/>
      <c r="C1130" s="197" t="s">
        <v>525</v>
      </c>
      <c r="D1130" s="198" t="s">
        <v>319</v>
      </c>
      <c r="E1130" s="199" t="s">
        <v>15</v>
      </c>
      <c r="F1130" s="13"/>
      <c r="G1130" s="13"/>
      <c r="H1130" s="10" t="s">
        <v>394</v>
      </c>
      <c r="I1130" s="205">
        <f t="shared" ref="I1130:K1131" si="226">SUM(I1131)</f>
        <v>94961.200000000026</v>
      </c>
      <c r="J1130" s="205">
        <f t="shared" si="226"/>
        <v>241831.7</v>
      </c>
      <c r="K1130" s="205">
        <f t="shared" si="226"/>
        <v>396673.10000000003</v>
      </c>
      <c r="L1130" s="205">
        <f>SUM(L1131)</f>
        <v>602307.89999999991</v>
      </c>
      <c r="M1130" s="41">
        <f t="shared" si="223"/>
        <v>15.8</v>
      </c>
      <c r="N1130" s="41">
        <f t="shared" si="224"/>
        <v>40.200000000000003</v>
      </c>
      <c r="O1130" s="41">
        <f t="shared" si="225"/>
        <v>65.900000000000006</v>
      </c>
      <c r="P1130" s="14"/>
      <c r="Q1130" s="14"/>
      <c r="R1130" s="167"/>
      <c r="S1130" s="14"/>
      <c r="T1130" s="14"/>
      <c r="U1130" s="4">
        <f t="shared" si="221"/>
        <v>602307.89999999991</v>
      </c>
      <c r="AA1130" s="209"/>
      <c r="AB1130" s="209"/>
      <c r="AC1130" s="209"/>
      <c r="AD1130" s="209"/>
      <c r="AE1130" s="209"/>
      <c r="AF1130" s="209"/>
      <c r="AG1130" s="209"/>
      <c r="AH1130" s="209"/>
      <c r="AI1130" s="209"/>
      <c r="AJ1130" s="209"/>
      <c r="AK1130" s="209"/>
      <c r="AL1130" s="209"/>
      <c r="AM1130" s="209"/>
      <c r="AN1130" s="209"/>
      <c r="AO1130" s="209"/>
      <c r="AP1130" s="209"/>
      <c r="AQ1130" s="209"/>
      <c r="AR1130" s="209"/>
      <c r="AS1130" s="209"/>
      <c r="AT1130" s="209"/>
      <c r="AU1130" s="209"/>
      <c r="AV1130" s="209"/>
      <c r="AW1130" s="209"/>
      <c r="AX1130" s="209"/>
      <c r="AY1130" s="209"/>
      <c r="AZ1130" s="209"/>
      <c r="BA1130" s="209"/>
      <c r="BB1130" s="209"/>
      <c r="BC1130" s="209"/>
      <c r="BD1130" s="209"/>
      <c r="BE1130" s="209"/>
      <c r="BF1130" s="209"/>
      <c r="BG1130" s="209"/>
      <c r="BH1130" s="209"/>
      <c r="BI1130" s="209"/>
      <c r="BJ1130" s="209"/>
      <c r="BK1130" s="209"/>
      <c r="BL1130" s="209"/>
      <c r="BM1130" s="209"/>
      <c r="BN1130" s="209"/>
      <c r="BO1130" s="209"/>
      <c r="BP1130" s="209"/>
      <c r="BQ1130" s="209"/>
      <c r="BR1130" s="209"/>
      <c r="BS1130" s="209"/>
      <c r="BT1130" s="209"/>
      <c r="BU1130" s="209"/>
      <c r="BV1130" s="209"/>
      <c r="BW1130" s="209"/>
      <c r="BX1130" s="209"/>
      <c r="BY1130" s="209"/>
      <c r="BZ1130" s="209"/>
      <c r="CA1130" s="209"/>
      <c r="CB1130" s="209"/>
      <c r="CC1130" s="209"/>
      <c r="CD1130" s="209"/>
      <c r="CE1130" s="209"/>
      <c r="CF1130" s="209"/>
      <c r="CG1130" s="209"/>
      <c r="CH1130" s="209"/>
      <c r="CI1130" s="209"/>
      <c r="CJ1130" s="209"/>
      <c r="CK1130" s="209"/>
      <c r="CL1130" s="209"/>
      <c r="CM1130" s="209"/>
      <c r="CN1130" s="209"/>
      <c r="CO1130" s="209"/>
      <c r="CP1130" s="209"/>
      <c r="CQ1130" s="209"/>
      <c r="CR1130" s="209"/>
      <c r="CS1130" s="209"/>
      <c r="CT1130" s="209"/>
      <c r="CU1130" s="209"/>
      <c r="CV1130" s="209"/>
      <c r="CW1130" s="209"/>
      <c r="CX1130" s="209"/>
      <c r="CY1130" s="209"/>
      <c r="CZ1130" s="209"/>
      <c r="DA1130" s="209"/>
      <c r="DB1130" s="209"/>
      <c r="DC1130" s="209"/>
      <c r="DD1130" s="209"/>
      <c r="DE1130" s="209"/>
      <c r="DF1130" s="209"/>
      <c r="DG1130" s="209"/>
      <c r="DH1130" s="209"/>
      <c r="DI1130" s="209"/>
      <c r="DJ1130" s="209"/>
      <c r="DK1130" s="209"/>
      <c r="DL1130" s="209"/>
      <c r="DM1130" s="209"/>
      <c r="DN1130" s="209"/>
      <c r="DO1130" s="209"/>
      <c r="DP1130" s="209"/>
      <c r="DQ1130" s="209"/>
      <c r="DR1130" s="209"/>
      <c r="DS1130" s="209"/>
      <c r="DT1130" s="209"/>
      <c r="DU1130" s="209"/>
      <c r="DV1130" s="209"/>
      <c r="DW1130" s="209"/>
      <c r="DX1130" s="209"/>
      <c r="DY1130" s="209"/>
      <c r="DZ1130" s="209"/>
      <c r="EA1130" s="209"/>
      <c r="EB1130" s="209"/>
      <c r="EC1130" s="209"/>
      <c r="ED1130" s="209"/>
      <c r="EE1130" s="209"/>
      <c r="EF1130" s="209"/>
      <c r="EG1130" s="209"/>
      <c r="EH1130" s="209"/>
      <c r="EI1130" s="209"/>
      <c r="EJ1130" s="209"/>
      <c r="EK1130" s="209"/>
      <c r="EL1130" s="209"/>
      <c r="EM1130" s="209"/>
      <c r="EN1130" s="209"/>
      <c r="EO1130" s="209"/>
      <c r="EP1130" s="209"/>
      <c r="EQ1130" s="209"/>
      <c r="ER1130" s="209"/>
      <c r="ES1130" s="209"/>
      <c r="ET1130" s="209"/>
      <c r="EU1130" s="209"/>
      <c r="EV1130" s="209"/>
      <c r="EW1130" s="209"/>
      <c r="EX1130" s="209"/>
      <c r="EY1130" s="209"/>
      <c r="EZ1130" s="209"/>
      <c r="FA1130" s="209"/>
      <c r="FB1130" s="209"/>
      <c r="FC1130" s="209"/>
      <c r="FD1130" s="209"/>
      <c r="FE1130" s="209"/>
      <c r="FF1130" s="209"/>
      <c r="FG1130" s="209"/>
      <c r="FH1130" s="209"/>
      <c r="FI1130" s="209"/>
      <c r="FJ1130" s="209"/>
      <c r="FK1130" s="209"/>
      <c r="FL1130" s="209"/>
      <c r="FM1130" s="209"/>
      <c r="FN1130" s="209"/>
      <c r="FO1130" s="209"/>
      <c r="FP1130" s="209"/>
      <c r="FQ1130" s="209"/>
      <c r="FR1130" s="209"/>
      <c r="FS1130" s="209"/>
      <c r="FT1130" s="209"/>
      <c r="FU1130" s="209"/>
      <c r="FV1130" s="209"/>
      <c r="FW1130" s="209"/>
      <c r="FX1130" s="209"/>
      <c r="FY1130" s="209"/>
      <c r="FZ1130" s="209"/>
      <c r="GA1130" s="209"/>
      <c r="GB1130" s="209"/>
      <c r="GC1130" s="209"/>
      <c r="GD1130" s="209"/>
      <c r="GE1130" s="209"/>
      <c r="GF1130" s="209"/>
      <c r="GG1130" s="209"/>
      <c r="GH1130" s="209"/>
      <c r="GI1130" s="209"/>
    </row>
    <row r="1131" spans="1:191">
      <c r="A1131" s="225"/>
      <c r="B1131" s="196"/>
      <c r="C1131" s="200"/>
      <c r="D1131" s="201" t="s">
        <v>280</v>
      </c>
      <c r="E1131" s="199" t="s">
        <v>97</v>
      </c>
      <c r="F1131" s="2"/>
      <c r="G1131" s="2"/>
      <c r="H1131" s="10" t="s">
        <v>394</v>
      </c>
      <c r="I1131" s="205">
        <f t="shared" si="226"/>
        <v>94961.200000000026</v>
      </c>
      <c r="J1131" s="205">
        <f t="shared" si="226"/>
        <v>241831.7</v>
      </c>
      <c r="K1131" s="205">
        <f t="shared" si="226"/>
        <v>396673.10000000003</v>
      </c>
      <c r="L1131" s="205">
        <f>SUM(L1132)</f>
        <v>602307.89999999991</v>
      </c>
      <c r="M1131" s="59">
        <f t="shared" si="223"/>
        <v>15.8</v>
      </c>
      <c r="N1131" s="59">
        <f t="shared" si="224"/>
        <v>40.200000000000003</v>
      </c>
      <c r="O1131" s="59">
        <f t="shared" si="225"/>
        <v>65.900000000000006</v>
      </c>
      <c r="P1131" s="14"/>
      <c r="Q1131" s="14"/>
      <c r="R1131" s="167"/>
      <c r="S1131" s="14"/>
      <c r="T1131" s="14"/>
      <c r="U1131" s="4">
        <f t="shared" si="221"/>
        <v>602307.89999999991</v>
      </c>
      <c r="W1131" s="43" t="s">
        <v>394</v>
      </c>
      <c r="AA1131" s="209"/>
      <c r="AB1131" s="209"/>
      <c r="AC1131" s="209"/>
      <c r="AD1131" s="209"/>
      <c r="AE1131" s="209"/>
      <c r="AF1131" s="209"/>
      <c r="AG1131" s="209"/>
      <c r="AH1131" s="209"/>
      <c r="AI1131" s="209"/>
      <c r="AJ1131" s="209"/>
      <c r="AK1131" s="209"/>
      <c r="AL1131" s="209"/>
      <c r="AM1131" s="209"/>
      <c r="AN1131" s="209"/>
      <c r="AO1131" s="209"/>
      <c r="AP1131" s="209"/>
      <c r="AQ1131" s="209"/>
      <c r="AR1131" s="209"/>
      <c r="AS1131" s="209"/>
      <c r="AT1131" s="209"/>
      <c r="AU1131" s="209"/>
      <c r="AV1131" s="209"/>
      <c r="AW1131" s="209"/>
      <c r="AX1131" s="209"/>
      <c r="AY1131" s="209"/>
      <c r="AZ1131" s="209"/>
      <c r="BA1131" s="209"/>
      <c r="BB1131" s="209"/>
      <c r="BC1131" s="209"/>
      <c r="BD1131" s="209"/>
      <c r="BE1131" s="209"/>
      <c r="BF1131" s="209"/>
      <c r="BG1131" s="209"/>
      <c r="BH1131" s="209"/>
      <c r="BI1131" s="209"/>
      <c r="BJ1131" s="209"/>
      <c r="BK1131" s="209"/>
      <c r="BL1131" s="209"/>
      <c r="BM1131" s="209"/>
      <c r="BN1131" s="209"/>
      <c r="BO1131" s="209"/>
      <c r="BP1131" s="209"/>
      <c r="BQ1131" s="209"/>
      <c r="BR1131" s="209"/>
      <c r="BS1131" s="209"/>
      <c r="BT1131" s="209"/>
      <c r="BU1131" s="209"/>
      <c r="BV1131" s="209"/>
      <c r="BW1131" s="209"/>
      <c r="BX1131" s="209"/>
      <c r="BY1131" s="209"/>
      <c r="BZ1131" s="209"/>
      <c r="CA1131" s="209"/>
      <c r="CB1131" s="209"/>
      <c r="CC1131" s="209"/>
      <c r="CD1131" s="209"/>
      <c r="CE1131" s="209"/>
      <c r="CF1131" s="209"/>
      <c r="CG1131" s="209"/>
      <c r="CH1131" s="209"/>
      <c r="CI1131" s="209"/>
      <c r="CJ1131" s="209"/>
      <c r="CK1131" s="209"/>
      <c r="CL1131" s="209"/>
      <c r="CM1131" s="209"/>
      <c r="CN1131" s="209"/>
      <c r="CO1131" s="209"/>
      <c r="CP1131" s="209"/>
      <c r="CQ1131" s="209"/>
      <c r="CR1131" s="209"/>
      <c r="CS1131" s="209"/>
      <c r="CT1131" s="209"/>
      <c r="CU1131" s="209"/>
      <c r="CV1131" s="209"/>
      <c r="CW1131" s="209"/>
      <c r="CX1131" s="209"/>
      <c r="CY1131" s="209"/>
      <c r="CZ1131" s="209"/>
      <c r="DA1131" s="209"/>
      <c r="DB1131" s="209"/>
      <c r="DC1131" s="209"/>
      <c r="DD1131" s="209"/>
      <c r="DE1131" s="209"/>
      <c r="DF1131" s="209"/>
      <c r="DG1131" s="209"/>
      <c r="DH1131" s="209"/>
      <c r="DI1131" s="209"/>
      <c r="DJ1131" s="209"/>
      <c r="DK1131" s="209"/>
      <c r="DL1131" s="209"/>
      <c r="DM1131" s="209"/>
      <c r="DN1131" s="209"/>
      <c r="DO1131" s="209"/>
      <c r="DP1131" s="209"/>
      <c r="DQ1131" s="209"/>
      <c r="DR1131" s="209"/>
      <c r="DS1131" s="209"/>
      <c r="DT1131" s="209"/>
      <c r="DU1131" s="209"/>
      <c r="DV1131" s="209"/>
      <c r="DW1131" s="209"/>
      <c r="DX1131" s="209"/>
      <c r="DY1131" s="209"/>
      <c r="DZ1131" s="209"/>
      <c r="EA1131" s="209"/>
      <c r="EB1131" s="209"/>
      <c r="EC1131" s="209"/>
      <c r="ED1131" s="209"/>
      <c r="EE1131" s="209"/>
      <c r="EF1131" s="209"/>
      <c r="EG1131" s="209"/>
      <c r="EH1131" s="209"/>
      <c r="EI1131" s="209"/>
      <c r="EJ1131" s="209"/>
      <c r="EK1131" s="209"/>
      <c r="EL1131" s="209"/>
      <c r="EM1131" s="209"/>
      <c r="EN1131" s="209"/>
      <c r="EO1131" s="209"/>
      <c r="EP1131" s="209"/>
      <c r="EQ1131" s="209"/>
      <c r="ER1131" s="209"/>
      <c r="ES1131" s="209"/>
      <c r="ET1131" s="209"/>
      <c r="EU1131" s="209"/>
      <c r="EV1131" s="209"/>
      <c r="EW1131" s="209"/>
      <c r="EX1131" s="209"/>
      <c r="EY1131" s="209"/>
      <c r="EZ1131" s="209"/>
      <c r="FA1131" s="209"/>
      <c r="FB1131" s="209"/>
      <c r="FC1131" s="209"/>
      <c r="FD1131" s="209"/>
      <c r="FE1131" s="209"/>
      <c r="FF1131" s="209"/>
      <c r="FG1131" s="209"/>
      <c r="FH1131" s="209"/>
      <c r="FI1131" s="209"/>
      <c r="FJ1131" s="209"/>
      <c r="FK1131" s="209"/>
      <c r="FL1131" s="209"/>
      <c r="FM1131" s="209"/>
      <c r="FN1131" s="209"/>
      <c r="FO1131" s="209"/>
      <c r="FP1131" s="209"/>
      <c r="FQ1131" s="209"/>
      <c r="FR1131" s="209"/>
      <c r="FS1131" s="209"/>
      <c r="FT1131" s="209"/>
      <c r="FU1131" s="209"/>
      <c r="FV1131" s="209"/>
      <c r="FW1131" s="209"/>
      <c r="FX1131" s="209"/>
      <c r="FY1131" s="209"/>
      <c r="FZ1131" s="209"/>
      <c r="GA1131" s="209"/>
      <c r="GB1131" s="209"/>
      <c r="GC1131" s="209"/>
      <c r="GD1131" s="209"/>
      <c r="GE1131" s="209"/>
      <c r="GF1131" s="209"/>
      <c r="GG1131" s="209"/>
      <c r="GH1131" s="209"/>
      <c r="GI1131" s="209"/>
    </row>
    <row r="1132" spans="1:191">
      <c r="A1132" s="225"/>
      <c r="B1132" s="196"/>
      <c r="C1132" s="200"/>
      <c r="D1132" s="201"/>
      <c r="E1132" s="80" t="s">
        <v>98</v>
      </c>
      <c r="F1132" s="18" t="s">
        <v>398</v>
      </c>
      <c r="G1132" s="123"/>
      <c r="H1132" s="10" t="s">
        <v>394</v>
      </c>
      <c r="I1132" s="206">
        <f>SUM(I1133:I1157)</f>
        <v>94961.200000000026</v>
      </c>
      <c r="J1132" s="206">
        <f>SUM(J1133:J1157)</f>
        <v>241831.7</v>
      </c>
      <c r="K1132" s="206">
        <f>SUM(K1133:K1157)</f>
        <v>396673.10000000003</v>
      </c>
      <c r="L1132" s="207">
        <f>SUM(L1133:L1157)</f>
        <v>602307.89999999991</v>
      </c>
      <c r="M1132" s="59">
        <f t="shared" si="223"/>
        <v>15.8</v>
      </c>
      <c r="N1132" s="59">
        <f t="shared" si="224"/>
        <v>40.200000000000003</v>
      </c>
      <c r="O1132" s="59">
        <f t="shared" si="225"/>
        <v>65.900000000000006</v>
      </c>
      <c r="P1132" s="15"/>
      <c r="Q1132" s="15"/>
      <c r="R1132" s="167"/>
      <c r="S1132" s="15"/>
      <c r="T1132" s="15"/>
      <c r="U1132" s="4">
        <f t="shared" si="221"/>
        <v>602307.89999999991</v>
      </c>
      <c r="Z1132" s="43">
        <v>1</v>
      </c>
      <c r="AA1132" s="209"/>
      <c r="AB1132" s="209"/>
      <c r="AC1132" s="209"/>
      <c r="AD1132" s="209"/>
      <c r="AE1132" s="209"/>
      <c r="AF1132" s="209"/>
      <c r="AG1132" s="209"/>
      <c r="AH1132" s="209"/>
      <c r="AI1132" s="209"/>
      <c r="AJ1132" s="209"/>
      <c r="AK1132" s="209"/>
      <c r="AL1132" s="209"/>
      <c r="AM1132" s="209"/>
      <c r="AN1132" s="209"/>
      <c r="AO1132" s="209"/>
      <c r="AP1132" s="209"/>
      <c r="AQ1132" s="209"/>
      <c r="AR1132" s="209"/>
      <c r="AS1132" s="209"/>
      <c r="AT1132" s="209"/>
      <c r="AU1132" s="209"/>
      <c r="AV1132" s="209"/>
      <c r="AW1132" s="209"/>
      <c r="AX1132" s="209"/>
      <c r="AY1132" s="209"/>
      <c r="AZ1132" s="209"/>
      <c r="BA1132" s="209"/>
      <c r="BB1132" s="209"/>
      <c r="BC1132" s="209"/>
      <c r="BD1132" s="209"/>
      <c r="BE1132" s="209"/>
      <c r="BF1132" s="209"/>
      <c r="BG1132" s="209"/>
      <c r="BH1132" s="209"/>
      <c r="BI1132" s="209"/>
      <c r="BJ1132" s="209"/>
      <c r="BK1132" s="209"/>
      <c r="BL1132" s="209"/>
      <c r="BM1132" s="209"/>
      <c r="BN1132" s="209"/>
      <c r="BO1132" s="209"/>
      <c r="BP1132" s="209"/>
      <c r="BQ1132" s="209"/>
      <c r="BR1132" s="209"/>
      <c r="BS1132" s="209"/>
      <c r="BT1132" s="209"/>
      <c r="BU1132" s="209"/>
      <c r="BV1132" s="209"/>
      <c r="BW1132" s="209"/>
      <c r="BX1132" s="209"/>
      <c r="BY1132" s="209"/>
      <c r="BZ1132" s="209"/>
      <c r="CA1132" s="209"/>
      <c r="CB1132" s="209"/>
      <c r="CC1132" s="209"/>
      <c r="CD1132" s="209"/>
      <c r="CE1132" s="209"/>
      <c r="CF1132" s="209"/>
      <c r="CG1132" s="209"/>
      <c r="CH1132" s="209"/>
      <c r="CI1132" s="209"/>
      <c r="CJ1132" s="209"/>
      <c r="CK1132" s="209"/>
      <c r="CL1132" s="209"/>
      <c r="CM1132" s="209"/>
      <c r="CN1132" s="209"/>
      <c r="CO1132" s="209"/>
      <c r="CP1132" s="209"/>
      <c r="CQ1132" s="209"/>
      <c r="CR1132" s="209"/>
      <c r="CS1132" s="209"/>
      <c r="CT1132" s="209"/>
      <c r="CU1132" s="209"/>
      <c r="CV1132" s="209"/>
      <c r="CW1132" s="209"/>
      <c r="CX1132" s="209"/>
      <c r="CY1132" s="209"/>
      <c r="CZ1132" s="209"/>
      <c r="DA1132" s="209"/>
      <c r="DB1132" s="209"/>
      <c r="DC1132" s="209"/>
      <c r="DD1132" s="209"/>
      <c r="DE1132" s="209"/>
      <c r="DF1132" s="209"/>
      <c r="DG1132" s="209"/>
      <c r="DH1132" s="209"/>
      <c r="DI1132" s="209"/>
      <c r="DJ1132" s="209"/>
      <c r="DK1132" s="209"/>
      <c r="DL1132" s="209"/>
      <c r="DM1132" s="209"/>
      <c r="DN1132" s="209"/>
      <c r="DO1132" s="209"/>
      <c r="DP1132" s="209"/>
      <c r="DQ1132" s="209"/>
      <c r="DR1132" s="209"/>
      <c r="DS1132" s="209"/>
      <c r="DT1132" s="209"/>
      <c r="DU1132" s="209"/>
      <c r="DV1132" s="209"/>
      <c r="DW1132" s="209"/>
      <c r="DX1132" s="209"/>
      <c r="DY1132" s="209"/>
      <c r="DZ1132" s="209"/>
      <c r="EA1132" s="209"/>
      <c r="EB1132" s="209"/>
      <c r="EC1132" s="209"/>
      <c r="ED1132" s="209"/>
      <c r="EE1132" s="209"/>
      <c r="EF1132" s="209"/>
      <c r="EG1132" s="209"/>
      <c r="EH1132" s="209"/>
      <c r="EI1132" s="209"/>
      <c r="EJ1132" s="209"/>
      <c r="EK1132" s="209"/>
      <c r="EL1132" s="209"/>
      <c r="EM1132" s="209"/>
      <c r="EN1132" s="209"/>
      <c r="EO1132" s="209"/>
      <c r="EP1132" s="209"/>
      <c r="EQ1132" s="209"/>
      <c r="ER1132" s="209"/>
      <c r="ES1132" s="209"/>
      <c r="ET1132" s="209"/>
      <c r="EU1132" s="209"/>
      <c r="EV1132" s="209"/>
      <c r="EW1132" s="209"/>
      <c r="EX1132" s="209"/>
      <c r="EY1132" s="209"/>
      <c r="EZ1132" s="209"/>
      <c r="FA1132" s="209"/>
      <c r="FB1132" s="209"/>
      <c r="FC1132" s="209"/>
      <c r="FD1132" s="209"/>
      <c r="FE1132" s="209"/>
      <c r="FF1132" s="209"/>
      <c r="FG1132" s="209"/>
      <c r="FH1132" s="209"/>
      <c r="FI1132" s="209"/>
      <c r="FJ1132" s="209"/>
      <c r="FK1132" s="209"/>
      <c r="FL1132" s="209"/>
      <c r="FM1132" s="209"/>
      <c r="FN1132" s="209"/>
      <c r="FO1132" s="209"/>
      <c r="FP1132" s="209"/>
      <c r="FQ1132" s="209"/>
      <c r="FR1132" s="209"/>
      <c r="FS1132" s="209"/>
      <c r="FT1132" s="209"/>
      <c r="FU1132" s="209"/>
      <c r="FV1132" s="209"/>
      <c r="FW1132" s="209"/>
      <c r="FX1132" s="209"/>
      <c r="FY1132" s="209"/>
      <c r="FZ1132" s="209"/>
      <c r="GA1132" s="209"/>
      <c r="GB1132" s="209"/>
      <c r="GC1132" s="209"/>
      <c r="GD1132" s="209"/>
      <c r="GE1132" s="209"/>
      <c r="GF1132" s="209"/>
      <c r="GG1132" s="209"/>
      <c r="GH1132" s="209"/>
      <c r="GI1132" s="209"/>
    </row>
    <row r="1133" spans="1:191" hidden="1">
      <c r="A1133" s="64"/>
      <c r="B1133" s="53"/>
      <c r="C1133" s="56"/>
      <c r="D1133" s="57"/>
      <c r="E1133" s="16" t="s">
        <v>431</v>
      </c>
      <c r="F1133" s="10">
        <v>4111</v>
      </c>
      <c r="G1133" s="10"/>
      <c r="H1133" s="10"/>
      <c r="I1133" s="34">
        <v>81000</v>
      </c>
      <c r="J1133" s="34">
        <v>201000</v>
      </c>
      <c r="K1133" s="34">
        <v>325000</v>
      </c>
      <c r="L1133" s="34">
        <v>480691.7</v>
      </c>
      <c r="M1133" s="41">
        <f t="shared" si="223"/>
        <v>16.899999999999999</v>
      </c>
      <c r="N1133" s="41">
        <f t="shared" si="224"/>
        <v>41.8</v>
      </c>
      <c r="O1133" s="41">
        <f t="shared" si="225"/>
        <v>67.599999999999994</v>
      </c>
      <c r="P1133" s="15"/>
      <c r="Q1133" s="15"/>
      <c r="R1133" s="167"/>
      <c r="S1133" s="15"/>
      <c r="T1133" s="15"/>
      <c r="U1133" s="4">
        <f t="shared" si="221"/>
        <v>480691.7</v>
      </c>
    </row>
    <row r="1134" spans="1:191" ht="27" hidden="1">
      <c r="A1134" s="64"/>
      <c r="B1134" s="53"/>
      <c r="C1134" s="56"/>
      <c r="D1134" s="57"/>
      <c r="E1134" s="16" t="s">
        <v>432</v>
      </c>
      <c r="F1134" s="10" t="s">
        <v>270</v>
      </c>
      <c r="G1134" s="10"/>
      <c r="H1134" s="10"/>
      <c r="I1134" s="34">
        <v>500</v>
      </c>
      <c r="J1134" s="34">
        <v>13000</v>
      </c>
      <c r="K1134" s="34">
        <v>25000</v>
      </c>
      <c r="L1134" s="34">
        <v>49873.2</v>
      </c>
      <c r="M1134" s="41">
        <f t="shared" si="223"/>
        <v>1</v>
      </c>
      <c r="N1134" s="41">
        <f t="shared" si="224"/>
        <v>26.1</v>
      </c>
      <c r="O1134" s="41">
        <f t="shared" si="225"/>
        <v>50.1</v>
      </c>
      <c r="P1134" s="15"/>
      <c r="Q1134" s="15"/>
      <c r="R1134" s="167"/>
      <c r="S1134" s="15"/>
      <c r="T1134" s="15"/>
      <c r="U1134" s="4"/>
    </row>
    <row r="1135" spans="1:191" ht="27" hidden="1">
      <c r="A1135" s="64"/>
      <c r="B1135" s="53"/>
      <c r="C1135" s="56"/>
      <c r="D1135" s="57"/>
      <c r="E1135" s="21" t="s">
        <v>433</v>
      </c>
      <c r="F1135" s="10" t="s">
        <v>406</v>
      </c>
      <c r="G1135" s="10"/>
      <c r="H1135" s="10"/>
      <c r="I1135" s="34">
        <v>3382.3</v>
      </c>
      <c r="J1135" s="34">
        <v>3382.3</v>
      </c>
      <c r="K1135" s="34">
        <v>6764.6</v>
      </c>
      <c r="L1135" s="34">
        <v>6764.6</v>
      </c>
      <c r="M1135" s="41">
        <f t="shared" si="223"/>
        <v>50</v>
      </c>
      <c r="N1135" s="41">
        <f t="shared" si="224"/>
        <v>50</v>
      </c>
      <c r="O1135" s="41">
        <f t="shared" si="225"/>
        <v>100</v>
      </c>
      <c r="P1135" s="15"/>
      <c r="Q1135" s="15"/>
      <c r="R1135" s="167"/>
      <c r="S1135" s="15"/>
      <c r="T1135" s="15"/>
      <c r="U1135" s="4">
        <f>SUM(L1135-T1135)</f>
        <v>6764.6</v>
      </c>
    </row>
    <row r="1136" spans="1:191" hidden="1">
      <c r="A1136" s="64"/>
      <c r="B1136" s="53"/>
      <c r="C1136" s="56"/>
      <c r="D1136" s="57"/>
      <c r="E1136" s="16" t="s">
        <v>437</v>
      </c>
      <c r="F1136" s="10">
        <v>4212</v>
      </c>
      <c r="G1136" s="10"/>
      <c r="H1136" s="10"/>
      <c r="I1136" s="34">
        <v>2501.1</v>
      </c>
      <c r="J1136" s="34">
        <v>5500</v>
      </c>
      <c r="K1136" s="34">
        <v>6500</v>
      </c>
      <c r="L1136" s="34">
        <v>11520.7</v>
      </c>
      <c r="M1136" s="41">
        <f t="shared" si="223"/>
        <v>21.7</v>
      </c>
      <c r="N1136" s="41">
        <f t="shared" si="224"/>
        <v>47.7</v>
      </c>
      <c r="O1136" s="41">
        <f t="shared" si="225"/>
        <v>56.4</v>
      </c>
      <c r="P1136" s="15"/>
      <c r="Q1136" s="15"/>
      <c r="R1136" s="167"/>
      <c r="S1136" s="15"/>
      <c r="T1136" s="15"/>
      <c r="U1136" s="4"/>
    </row>
    <row r="1137" spans="1:21" s="43" customFormat="1" hidden="1">
      <c r="A1137" s="64"/>
      <c r="B1137" s="53"/>
      <c r="C1137" s="56"/>
      <c r="D1137" s="57"/>
      <c r="E1137" s="16" t="s">
        <v>438</v>
      </c>
      <c r="F1137" s="10">
        <v>4213</v>
      </c>
      <c r="G1137" s="10"/>
      <c r="H1137" s="10"/>
      <c r="I1137" s="34">
        <v>45.4</v>
      </c>
      <c r="J1137" s="34">
        <v>121.2</v>
      </c>
      <c r="K1137" s="34">
        <v>220.7</v>
      </c>
      <c r="L1137" s="34">
        <v>304.7</v>
      </c>
      <c r="M1137" s="41">
        <f t="shared" si="223"/>
        <v>14.9</v>
      </c>
      <c r="N1137" s="41">
        <f t="shared" si="224"/>
        <v>39.799999999999997</v>
      </c>
      <c r="O1137" s="41">
        <f t="shared" si="225"/>
        <v>72.400000000000006</v>
      </c>
      <c r="P1137" s="15"/>
      <c r="Q1137" s="15"/>
      <c r="R1137" s="167"/>
      <c r="S1137" s="15"/>
      <c r="T1137" s="15"/>
      <c r="U1137" s="4"/>
    </row>
    <row r="1138" spans="1:21" s="43" customFormat="1" hidden="1">
      <c r="A1138" s="64"/>
      <c r="B1138" s="53"/>
      <c r="C1138" s="56"/>
      <c r="D1138" s="57"/>
      <c r="E1138" s="16" t="s">
        <v>439</v>
      </c>
      <c r="F1138" s="10">
        <v>4214</v>
      </c>
      <c r="G1138" s="10"/>
      <c r="H1138" s="10"/>
      <c r="I1138" s="34">
        <v>671.8</v>
      </c>
      <c r="J1138" s="34">
        <v>2100</v>
      </c>
      <c r="K1138" s="34">
        <v>3664.4</v>
      </c>
      <c r="L1138" s="34">
        <v>5802</v>
      </c>
      <c r="M1138" s="41">
        <f t="shared" si="223"/>
        <v>11.6</v>
      </c>
      <c r="N1138" s="41">
        <f t="shared" si="224"/>
        <v>36.200000000000003</v>
      </c>
      <c r="O1138" s="41">
        <f t="shared" si="225"/>
        <v>63.2</v>
      </c>
      <c r="P1138" s="15"/>
      <c r="Q1138" s="15"/>
      <c r="R1138" s="167"/>
      <c r="S1138" s="15"/>
      <c r="T1138" s="15"/>
      <c r="U1138" s="4"/>
    </row>
    <row r="1139" spans="1:21" s="43" customFormat="1" hidden="1">
      <c r="A1139" s="64"/>
      <c r="B1139" s="53"/>
      <c r="C1139" s="56"/>
      <c r="D1139" s="57"/>
      <c r="E1139" s="16" t="s">
        <v>440</v>
      </c>
      <c r="F1139" s="10" t="s">
        <v>415</v>
      </c>
      <c r="G1139" s="10"/>
      <c r="H1139" s="10"/>
      <c r="I1139" s="34">
        <v>60</v>
      </c>
      <c r="J1139" s="34">
        <v>114</v>
      </c>
      <c r="K1139" s="34">
        <v>598.4</v>
      </c>
      <c r="L1139" s="34">
        <v>880</v>
      </c>
      <c r="M1139" s="41">
        <f t="shared" si="223"/>
        <v>6.8</v>
      </c>
      <c r="N1139" s="41">
        <f t="shared" si="224"/>
        <v>13</v>
      </c>
      <c r="O1139" s="41">
        <f t="shared" si="225"/>
        <v>68</v>
      </c>
      <c r="P1139" s="15"/>
      <c r="Q1139" s="15"/>
      <c r="R1139" s="167"/>
      <c r="S1139" s="15"/>
      <c r="T1139" s="15"/>
      <c r="U1139" s="4"/>
    </row>
    <row r="1140" spans="1:21" s="43" customFormat="1" hidden="1">
      <c r="A1140" s="64"/>
      <c r="B1140" s="53"/>
      <c r="C1140" s="56"/>
      <c r="D1140" s="57"/>
      <c r="E1140" s="9" t="s">
        <v>441</v>
      </c>
      <c r="F1140" s="10" t="s">
        <v>407</v>
      </c>
      <c r="G1140" s="10"/>
      <c r="H1140" s="10"/>
      <c r="I1140" s="34">
        <v>565.79999999999995</v>
      </c>
      <c r="J1140" s="34">
        <v>1500</v>
      </c>
      <c r="K1140" s="34">
        <v>2300</v>
      </c>
      <c r="L1140" s="34">
        <v>3394.5</v>
      </c>
      <c r="M1140" s="41">
        <f t="shared" si="223"/>
        <v>16.7</v>
      </c>
      <c r="N1140" s="41">
        <f t="shared" si="224"/>
        <v>44.2</v>
      </c>
      <c r="O1140" s="41">
        <f t="shared" si="225"/>
        <v>67.8</v>
      </c>
      <c r="P1140" s="15"/>
      <c r="Q1140" s="15"/>
      <c r="R1140" s="167"/>
      <c r="S1140" s="15"/>
      <c r="T1140" s="15"/>
      <c r="U1140" s="4"/>
    </row>
    <row r="1141" spans="1:21" s="43" customFormat="1" hidden="1">
      <c r="A1141" s="64"/>
      <c r="B1141" s="53"/>
      <c r="C1141" s="56"/>
      <c r="D1141" s="57"/>
      <c r="E1141" s="16" t="s">
        <v>443</v>
      </c>
      <c r="F1141" s="10">
        <v>4221</v>
      </c>
      <c r="G1141" s="10"/>
      <c r="H1141" s="10"/>
      <c r="I1141" s="34">
        <v>450</v>
      </c>
      <c r="J1141" s="34">
        <v>1500</v>
      </c>
      <c r="K1141" s="34">
        <v>3264</v>
      </c>
      <c r="L1141" s="34">
        <v>4000</v>
      </c>
      <c r="M1141" s="41">
        <f t="shared" si="223"/>
        <v>11.3</v>
      </c>
      <c r="N1141" s="41">
        <f t="shared" si="224"/>
        <v>37.5</v>
      </c>
      <c r="O1141" s="41">
        <f t="shared" si="225"/>
        <v>81.599999999999994</v>
      </c>
      <c r="P1141" s="15"/>
      <c r="Q1141" s="15"/>
      <c r="R1141" s="167"/>
      <c r="S1141" s="15"/>
      <c r="T1141" s="15"/>
      <c r="U1141" s="4">
        <f t="shared" ref="U1141:U1148" si="227">SUM(L1141-T1141)</f>
        <v>4000</v>
      </c>
    </row>
    <row r="1142" spans="1:21" s="43" customFormat="1" hidden="1">
      <c r="A1142" s="64"/>
      <c r="B1142" s="53"/>
      <c r="C1142" s="56"/>
      <c r="D1142" s="57"/>
      <c r="E1142" s="16" t="s">
        <v>456</v>
      </c>
      <c r="F1142" s="10" t="s">
        <v>403</v>
      </c>
      <c r="G1142" s="10"/>
      <c r="H1142" s="10"/>
      <c r="I1142" s="34">
        <v>85</v>
      </c>
      <c r="J1142" s="34">
        <v>120</v>
      </c>
      <c r="K1142" s="34">
        <v>160</v>
      </c>
      <c r="L1142" s="34">
        <v>300</v>
      </c>
      <c r="M1142" s="41">
        <f t="shared" si="223"/>
        <v>28.3</v>
      </c>
      <c r="N1142" s="41">
        <f t="shared" si="224"/>
        <v>40</v>
      </c>
      <c r="O1142" s="41">
        <f t="shared" si="225"/>
        <v>53.3</v>
      </c>
      <c r="P1142" s="15"/>
      <c r="Q1142" s="15"/>
      <c r="R1142" s="167"/>
      <c r="S1142" s="15"/>
      <c r="T1142" s="15"/>
      <c r="U1142" s="4">
        <f t="shared" si="227"/>
        <v>300</v>
      </c>
    </row>
    <row r="1143" spans="1:21" s="43" customFormat="1" hidden="1">
      <c r="A1143" s="64"/>
      <c r="B1143" s="53"/>
      <c r="C1143" s="56"/>
      <c r="D1143" s="57"/>
      <c r="E1143" s="16" t="s">
        <v>457</v>
      </c>
      <c r="F1143" s="10" t="s">
        <v>404</v>
      </c>
      <c r="G1143" s="10"/>
      <c r="H1143" s="10"/>
      <c r="I1143" s="34">
        <v>50</v>
      </c>
      <c r="J1143" s="34">
        <v>255</v>
      </c>
      <c r="K1143" s="34">
        <v>473.9</v>
      </c>
      <c r="L1143" s="34">
        <v>729.9</v>
      </c>
      <c r="M1143" s="41">
        <f t="shared" si="223"/>
        <v>6.9</v>
      </c>
      <c r="N1143" s="41">
        <f t="shared" si="224"/>
        <v>34.9</v>
      </c>
      <c r="O1143" s="41">
        <f t="shared" si="225"/>
        <v>64.900000000000006</v>
      </c>
      <c r="P1143" s="15"/>
      <c r="Q1143" s="15"/>
      <c r="R1143" s="167"/>
      <c r="S1143" s="15"/>
      <c r="T1143" s="15"/>
      <c r="U1143" s="4">
        <f t="shared" si="227"/>
        <v>729.9</v>
      </c>
    </row>
    <row r="1144" spans="1:21" s="43" customFormat="1" ht="23.25" hidden="1" customHeight="1">
      <c r="A1144" s="64"/>
      <c r="B1144" s="53"/>
      <c r="C1144" s="56"/>
      <c r="D1144" s="57"/>
      <c r="E1144" s="21" t="s">
        <v>458</v>
      </c>
      <c r="F1144" s="10" t="s">
        <v>276</v>
      </c>
      <c r="G1144" s="10"/>
      <c r="H1144" s="10"/>
      <c r="I1144" s="34">
        <v>150</v>
      </c>
      <c r="J1144" s="34">
        <v>1500</v>
      </c>
      <c r="K1144" s="34">
        <v>2450</v>
      </c>
      <c r="L1144" s="34">
        <v>4500</v>
      </c>
      <c r="M1144" s="41">
        <f t="shared" si="223"/>
        <v>3.3</v>
      </c>
      <c r="N1144" s="41">
        <f t="shared" si="224"/>
        <v>33.299999999999997</v>
      </c>
      <c r="O1144" s="41">
        <f t="shared" si="225"/>
        <v>54.4</v>
      </c>
      <c r="P1144" s="15"/>
      <c r="Q1144" s="15"/>
      <c r="R1144" s="167"/>
      <c r="S1144" s="15"/>
      <c r="T1144" s="15"/>
      <c r="U1144" s="4">
        <f t="shared" si="227"/>
        <v>4500</v>
      </c>
    </row>
    <row r="1145" spans="1:21" s="43" customFormat="1" hidden="1">
      <c r="A1145" s="64"/>
      <c r="B1145" s="53"/>
      <c r="C1145" s="56"/>
      <c r="D1145" s="57"/>
      <c r="E1145" s="16" t="s">
        <v>459</v>
      </c>
      <c r="F1145" s="10" t="s">
        <v>266</v>
      </c>
      <c r="G1145" s="10"/>
      <c r="H1145" s="10"/>
      <c r="I1145" s="34">
        <v>7.2</v>
      </c>
      <c r="J1145" s="34">
        <v>17.2</v>
      </c>
      <c r="K1145" s="34">
        <v>27.2</v>
      </c>
      <c r="L1145" s="34">
        <v>40</v>
      </c>
      <c r="M1145" s="41">
        <f t="shared" si="223"/>
        <v>18</v>
      </c>
      <c r="N1145" s="41">
        <f t="shared" si="224"/>
        <v>43</v>
      </c>
      <c r="O1145" s="41">
        <f t="shared" si="225"/>
        <v>68</v>
      </c>
      <c r="P1145" s="15"/>
      <c r="Q1145" s="15"/>
      <c r="R1145" s="167"/>
      <c r="S1145" s="15"/>
      <c r="T1145" s="15"/>
      <c r="U1145" s="4">
        <f t="shared" si="227"/>
        <v>40</v>
      </c>
    </row>
    <row r="1146" spans="1:21" s="43" customFormat="1" hidden="1">
      <c r="A1146" s="64"/>
      <c r="B1146" s="53"/>
      <c r="C1146" s="56"/>
      <c r="D1146" s="57"/>
      <c r="E1146" s="16" t="s">
        <v>460</v>
      </c>
      <c r="F1146" s="10" t="s">
        <v>405</v>
      </c>
      <c r="G1146" s="10"/>
      <c r="H1146" s="10"/>
      <c r="I1146" s="34">
        <v>90</v>
      </c>
      <c r="J1146" s="34">
        <v>110</v>
      </c>
      <c r="K1146" s="34">
        <v>340</v>
      </c>
      <c r="L1146" s="34">
        <v>500</v>
      </c>
      <c r="M1146" s="41">
        <f t="shared" si="223"/>
        <v>18</v>
      </c>
      <c r="N1146" s="41">
        <f t="shared" si="224"/>
        <v>22</v>
      </c>
      <c r="O1146" s="41">
        <f t="shared" si="225"/>
        <v>68</v>
      </c>
      <c r="P1146" s="15"/>
      <c r="Q1146" s="15"/>
      <c r="R1146" s="167"/>
      <c r="S1146" s="15"/>
      <c r="T1146" s="15"/>
      <c r="U1146" s="4">
        <f t="shared" si="227"/>
        <v>500</v>
      </c>
    </row>
    <row r="1147" spans="1:21" s="43" customFormat="1" hidden="1">
      <c r="A1147" s="64"/>
      <c r="B1147" s="53"/>
      <c r="C1147" s="56"/>
      <c r="D1147" s="57"/>
      <c r="E1147" s="16" t="s">
        <v>512</v>
      </c>
      <c r="F1147" s="10">
        <v>4237</v>
      </c>
      <c r="G1147" s="10"/>
      <c r="H1147" s="10"/>
      <c r="I1147" s="34">
        <v>126</v>
      </c>
      <c r="J1147" s="34">
        <v>250</v>
      </c>
      <c r="K1147" s="34">
        <v>476</v>
      </c>
      <c r="L1147" s="34">
        <v>700</v>
      </c>
      <c r="M1147" s="41">
        <f t="shared" si="223"/>
        <v>18</v>
      </c>
      <c r="N1147" s="41">
        <f t="shared" si="224"/>
        <v>35.700000000000003</v>
      </c>
      <c r="O1147" s="41">
        <f t="shared" si="225"/>
        <v>68</v>
      </c>
      <c r="P1147" s="15"/>
      <c r="Q1147" s="15"/>
      <c r="R1147" s="167"/>
      <c r="S1147" s="15"/>
      <c r="T1147" s="15"/>
      <c r="U1147" s="4">
        <f t="shared" si="227"/>
        <v>700</v>
      </c>
    </row>
    <row r="1148" spans="1:21" s="43" customFormat="1" hidden="1">
      <c r="A1148" s="64"/>
      <c r="B1148" s="53"/>
      <c r="C1148" s="56"/>
      <c r="D1148" s="57"/>
      <c r="E1148" s="16" t="s">
        <v>513</v>
      </c>
      <c r="F1148" s="10" t="s">
        <v>399</v>
      </c>
      <c r="G1148" s="10"/>
      <c r="H1148" s="10"/>
      <c r="I1148" s="34">
        <v>32.799999999999997</v>
      </c>
      <c r="J1148" s="34">
        <v>78.400000000000006</v>
      </c>
      <c r="K1148" s="34">
        <v>124</v>
      </c>
      <c r="L1148" s="34">
        <v>182.4</v>
      </c>
      <c r="M1148" s="41">
        <f t="shared" si="223"/>
        <v>18</v>
      </c>
      <c r="N1148" s="41">
        <f t="shared" si="224"/>
        <v>43</v>
      </c>
      <c r="O1148" s="41">
        <f t="shared" si="225"/>
        <v>68</v>
      </c>
      <c r="P1148" s="15"/>
      <c r="Q1148" s="15"/>
      <c r="R1148" s="167"/>
      <c r="S1148" s="15"/>
      <c r="T1148" s="15"/>
      <c r="U1148" s="4">
        <f t="shared" si="227"/>
        <v>182.4</v>
      </c>
    </row>
    <row r="1149" spans="1:21" s="43" customFormat="1" hidden="1">
      <c r="A1149" s="64"/>
      <c r="B1149" s="53"/>
      <c r="C1149" s="56"/>
      <c r="D1149" s="57"/>
      <c r="E1149" s="16" t="s">
        <v>514</v>
      </c>
      <c r="F1149" s="10">
        <v>4241</v>
      </c>
      <c r="G1149" s="10"/>
      <c r="H1149" s="10"/>
      <c r="I1149" s="34">
        <v>28.8</v>
      </c>
      <c r="J1149" s="34">
        <v>68.7</v>
      </c>
      <c r="K1149" s="34">
        <v>108.7</v>
      </c>
      <c r="L1149" s="34">
        <v>169.8</v>
      </c>
      <c r="M1149" s="41">
        <f t="shared" si="223"/>
        <v>17</v>
      </c>
      <c r="N1149" s="41">
        <f t="shared" si="224"/>
        <v>40.5</v>
      </c>
      <c r="O1149" s="41">
        <f t="shared" si="225"/>
        <v>64</v>
      </c>
      <c r="P1149" s="15"/>
      <c r="Q1149" s="15"/>
      <c r="R1149" s="167"/>
      <c r="S1149" s="15"/>
      <c r="T1149" s="15"/>
      <c r="U1149" s="4"/>
    </row>
    <row r="1150" spans="1:21" s="43" customFormat="1" ht="27" hidden="1">
      <c r="A1150" s="64"/>
      <c r="B1150" s="53"/>
      <c r="C1150" s="56"/>
      <c r="D1150" s="57"/>
      <c r="E1150" s="16" t="s">
        <v>516</v>
      </c>
      <c r="F1150" s="10">
        <v>4252</v>
      </c>
      <c r="G1150" s="10"/>
      <c r="H1150" s="10"/>
      <c r="I1150" s="34">
        <v>135</v>
      </c>
      <c r="J1150" s="34">
        <v>322.5</v>
      </c>
      <c r="K1150" s="34">
        <v>510</v>
      </c>
      <c r="L1150" s="34">
        <v>625</v>
      </c>
      <c r="M1150" s="41">
        <f t="shared" si="223"/>
        <v>21.6</v>
      </c>
      <c r="N1150" s="41">
        <f t="shared" si="224"/>
        <v>51.6</v>
      </c>
      <c r="O1150" s="41">
        <f t="shared" si="225"/>
        <v>81.599999999999994</v>
      </c>
      <c r="P1150" s="15"/>
      <c r="Q1150" s="15"/>
      <c r="R1150" s="167"/>
      <c r="S1150" s="15"/>
      <c r="T1150" s="15"/>
      <c r="U1150" s="4">
        <f>SUM(L1150-T1150)</f>
        <v>625</v>
      </c>
    </row>
    <row r="1151" spans="1:21" s="43" customFormat="1" hidden="1">
      <c r="A1151" s="64"/>
      <c r="B1151" s="53"/>
      <c r="C1151" s="56"/>
      <c r="D1151" s="57"/>
      <c r="E1151" s="16" t="s">
        <v>517</v>
      </c>
      <c r="F1151" s="10">
        <v>4261</v>
      </c>
      <c r="G1151" s="10"/>
      <c r="H1151" s="10"/>
      <c r="I1151" s="34">
        <v>520.79999999999995</v>
      </c>
      <c r="J1151" s="34">
        <v>1300</v>
      </c>
      <c r="K1151" s="34">
        <v>3000</v>
      </c>
      <c r="L1151" s="34">
        <v>7042.7</v>
      </c>
      <c r="M1151" s="41">
        <f t="shared" si="223"/>
        <v>7.4</v>
      </c>
      <c r="N1151" s="41">
        <f t="shared" si="224"/>
        <v>18.5</v>
      </c>
      <c r="O1151" s="41">
        <f t="shared" si="225"/>
        <v>42.6</v>
      </c>
      <c r="P1151" s="15"/>
      <c r="Q1151" s="15"/>
      <c r="R1151" s="167"/>
      <c r="S1151" s="15"/>
      <c r="T1151" s="15"/>
      <c r="U1151" s="4">
        <f>SUM(L1151-T1151)</f>
        <v>7042.7</v>
      </c>
    </row>
    <row r="1152" spans="1:21" s="43" customFormat="1" hidden="1">
      <c r="A1152" s="64"/>
      <c r="B1152" s="53"/>
      <c r="C1152" s="56"/>
      <c r="D1152" s="57"/>
      <c r="E1152" s="16" t="s">
        <v>519</v>
      </c>
      <c r="F1152" s="10">
        <v>4264</v>
      </c>
      <c r="G1152" s="10"/>
      <c r="H1152" s="10"/>
      <c r="I1152" s="34">
        <v>1885.5</v>
      </c>
      <c r="J1152" s="34">
        <v>4504.3</v>
      </c>
      <c r="K1152" s="34">
        <v>7805</v>
      </c>
      <c r="L1152" s="34">
        <v>10600</v>
      </c>
      <c r="M1152" s="41">
        <f t="shared" si="223"/>
        <v>17.8</v>
      </c>
      <c r="N1152" s="41">
        <f t="shared" si="224"/>
        <v>42.5</v>
      </c>
      <c r="O1152" s="41">
        <f t="shared" si="225"/>
        <v>73.599999999999994</v>
      </c>
      <c r="P1152" s="15"/>
      <c r="Q1152" s="15"/>
      <c r="R1152" s="167"/>
      <c r="S1152" s="15"/>
      <c r="T1152" s="15"/>
      <c r="U1152" s="4">
        <f>SUM(L1152-T1152)</f>
        <v>10600</v>
      </c>
    </row>
    <row r="1153" spans="1:191" hidden="1">
      <c r="A1153" s="64"/>
      <c r="B1153" s="53"/>
      <c r="C1153" s="56"/>
      <c r="D1153" s="57"/>
      <c r="E1153" s="16" t="s">
        <v>521</v>
      </c>
      <c r="F1153" s="10">
        <v>4267</v>
      </c>
      <c r="G1153" s="10"/>
      <c r="H1153" s="10"/>
      <c r="I1153" s="34">
        <v>66.599999999999994</v>
      </c>
      <c r="J1153" s="34">
        <v>159.1</v>
      </c>
      <c r="K1153" s="34">
        <v>251.6</v>
      </c>
      <c r="L1153" s="34">
        <v>370</v>
      </c>
      <c r="M1153" s="41">
        <f t="shared" si="223"/>
        <v>18</v>
      </c>
      <c r="N1153" s="41">
        <f t="shared" si="224"/>
        <v>43</v>
      </c>
      <c r="O1153" s="41">
        <f t="shared" si="225"/>
        <v>68</v>
      </c>
      <c r="P1153" s="15"/>
      <c r="Q1153" s="15"/>
      <c r="R1153" s="167"/>
      <c r="S1153" s="15"/>
      <c r="T1153" s="15"/>
      <c r="U1153" s="4">
        <f>SUM(L1153-T1153)</f>
        <v>370</v>
      </c>
    </row>
    <row r="1154" spans="1:191" hidden="1">
      <c r="A1154" s="64"/>
      <c r="B1154" s="53"/>
      <c r="C1154" s="56"/>
      <c r="D1154" s="57"/>
      <c r="E1154" s="16" t="s">
        <v>522</v>
      </c>
      <c r="F1154" s="10" t="s">
        <v>409</v>
      </c>
      <c r="G1154" s="10"/>
      <c r="H1154" s="10"/>
      <c r="I1154" s="34">
        <v>54</v>
      </c>
      <c r="J1154" s="34">
        <v>129</v>
      </c>
      <c r="K1154" s="34">
        <v>204</v>
      </c>
      <c r="L1154" s="34">
        <v>300</v>
      </c>
      <c r="M1154" s="41">
        <f t="shared" si="223"/>
        <v>18</v>
      </c>
      <c r="N1154" s="41">
        <f t="shared" si="224"/>
        <v>43</v>
      </c>
      <c r="O1154" s="41">
        <f t="shared" si="225"/>
        <v>68</v>
      </c>
      <c r="P1154" s="15"/>
      <c r="Q1154" s="15"/>
      <c r="R1154" s="167"/>
      <c r="S1154" s="15"/>
      <c r="T1154" s="15"/>
      <c r="U1154" s="4"/>
    </row>
    <row r="1155" spans="1:191" hidden="1">
      <c r="A1155" s="64"/>
      <c r="B1155" s="53"/>
      <c r="C1155" s="56"/>
      <c r="D1155" s="57"/>
      <c r="E1155" s="16" t="s">
        <v>553</v>
      </c>
      <c r="F1155" s="10">
        <v>4823</v>
      </c>
      <c r="G1155" s="10"/>
      <c r="H1155" s="10"/>
      <c r="I1155" s="34">
        <v>53.1</v>
      </c>
      <c r="J1155" s="34">
        <v>100</v>
      </c>
      <c r="K1155" s="34">
        <v>200.6</v>
      </c>
      <c r="L1155" s="34">
        <v>295</v>
      </c>
      <c r="M1155" s="41">
        <f t="shared" si="223"/>
        <v>18</v>
      </c>
      <c r="N1155" s="41">
        <f t="shared" si="224"/>
        <v>33.9</v>
      </c>
      <c r="O1155" s="41">
        <f t="shared" si="225"/>
        <v>68</v>
      </c>
      <c r="P1155" s="15"/>
      <c r="Q1155" s="15"/>
      <c r="R1155" s="167"/>
      <c r="S1155" s="15"/>
      <c r="T1155" s="15"/>
      <c r="U1155" s="4">
        <f t="shared" ref="U1155:U1162" si="228">SUM(L1155-T1155)</f>
        <v>295</v>
      </c>
    </row>
    <row r="1156" spans="1:191" hidden="1">
      <c r="A1156" s="64"/>
      <c r="B1156" s="53"/>
      <c r="C1156" s="56"/>
      <c r="D1156" s="57"/>
      <c r="E1156" s="16" t="s">
        <v>554</v>
      </c>
      <c r="F1156" s="10" t="s">
        <v>273</v>
      </c>
      <c r="G1156" s="10"/>
      <c r="H1156" s="10"/>
      <c r="I1156" s="34">
        <v>2400</v>
      </c>
      <c r="J1156" s="34">
        <v>4500</v>
      </c>
      <c r="K1156" s="34">
        <v>6550</v>
      </c>
      <c r="L1156" s="34">
        <v>11721.7</v>
      </c>
      <c r="M1156" s="41">
        <f t="shared" si="223"/>
        <v>20.5</v>
      </c>
      <c r="N1156" s="41">
        <f t="shared" si="224"/>
        <v>38.4</v>
      </c>
      <c r="O1156" s="41">
        <f t="shared" si="225"/>
        <v>55.9</v>
      </c>
      <c r="P1156" s="15"/>
      <c r="Q1156" s="15"/>
      <c r="R1156" s="167"/>
      <c r="S1156" s="15"/>
      <c r="T1156" s="15"/>
      <c r="U1156" s="4">
        <f t="shared" si="228"/>
        <v>11721.7</v>
      </c>
    </row>
    <row r="1157" spans="1:191" hidden="1">
      <c r="A1157" s="64"/>
      <c r="B1157" s="53"/>
      <c r="C1157" s="56"/>
      <c r="D1157" s="57"/>
      <c r="E1157" s="9" t="s">
        <v>560</v>
      </c>
      <c r="F1157" s="10">
        <v>5122</v>
      </c>
      <c r="G1157" s="10"/>
      <c r="H1157" s="10"/>
      <c r="I1157" s="34">
        <v>100</v>
      </c>
      <c r="J1157" s="34">
        <v>200</v>
      </c>
      <c r="K1157" s="34">
        <v>680</v>
      </c>
      <c r="L1157" s="34">
        <v>1000</v>
      </c>
      <c r="M1157" s="41">
        <f t="shared" si="223"/>
        <v>10</v>
      </c>
      <c r="N1157" s="41">
        <f t="shared" si="224"/>
        <v>20</v>
      </c>
      <c r="O1157" s="41">
        <f t="shared" si="225"/>
        <v>68</v>
      </c>
      <c r="P1157" s="15"/>
      <c r="Q1157" s="15"/>
      <c r="R1157" s="167"/>
      <c r="S1157" s="15"/>
      <c r="T1157" s="15"/>
      <c r="U1157" s="4">
        <f t="shared" si="228"/>
        <v>1000</v>
      </c>
    </row>
    <row r="1158" spans="1:191">
      <c r="A1158" s="225"/>
      <c r="B1158" s="193">
        <v>7</v>
      </c>
      <c r="C1158" s="200"/>
      <c r="D1158" s="188" t="s">
        <v>490</v>
      </c>
      <c r="E1158" s="194" t="s">
        <v>492</v>
      </c>
      <c r="F1158" s="89"/>
      <c r="G1158" s="89"/>
      <c r="H1158" s="10" t="s">
        <v>394</v>
      </c>
      <c r="I1158" s="202">
        <f>SUM(I1159)</f>
        <v>99918.699999999983</v>
      </c>
      <c r="J1158" s="202">
        <f>SUM(J1159)</f>
        <v>251660</v>
      </c>
      <c r="K1158" s="202">
        <f>SUM(K1159)</f>
        <v>326735.40000000008</v>
      </c>
      <c r="L1158" s="203">
        <f>SUM(L1159)</f>
        <v>580676.89999999991</v>
      </c>
      <c r="M1158" s="41">
        <f t="shared" si="223"/>
        <v>17.2</v>
      </c>
      <c r="N1158" s="41">
        <f t="shared" si="224"/>
        <v>43.3</v>
      </c>
      <c r="O1158" s="41">
        <f t="shared" si="225"/>
        <v>56.3</v>
      </c>
      <c r="P1158" s="120"/>
      <c r="Q1158" s="120"/>
      <c r="R1158" s="167"/>
      <c r="S1158" s="120"/>
      <c r="T1158" s="120"/>
      <c r="U1158" s="4">
        <f t="shared" si="228"/>
        <v>580676.89999999991</v>
      </c>
      <c r="W1158" s="43" t="s">
        <v>394</v>
      </c>
      <c r="AA1158" s="209"/>
      <c r="AB1158" s="209"/>
      <c r="AC1158" s="209"/>
      <c r="AD1158" s="209"/>
      <c r="AE1158" s="209"/>
      <c r="AF1158" s="209"/>
      <c r="AG1158" s="209"/>
      <c r="AH1158" s="209"/>
      <c r="AI1158" s="209"/>
      <c r="AJ1158" s="209"/>
      <c r="AK1158" s="209"/>
      <c r="AL1158" s="209"/>
      <c r="AM1158" s="209"/>
      <c r="AN1158" s="209"/>
      <c r="AO1158" s="209"/>
      <c r="AP1158" s="209"/>
      <c r="AQ1158" s="209"/>
      <c r="AR1158" s="209"/>
      <c r="AS1158" s="209"/>
      <c r="AT1158" s="209"/>
      <c r="AU1158" s="209"/>
      <c r="AV1158" s="209"/>
      <c r="AW1158" s="209"/>
      <c r="AX1158" s="209"/>
      <c r="AY1158" s="209"/>
      <c r="AZ1158" s="209"/>
      <c r="BA1158" s="209"/>
      <c r="BB1158" s="209"/>
      <c r="BC1158" s="209"/>
      <c r="BD1158" s="209"/>
      <c r="BE1158" s="209"/>
      <c r="BF1158" s="209"/>
      <c r="BG1158" s="209"/>
      <c r="BH1158" s="209"/>
      <c r="BI1158" s="209"/>
      <c r="BJ1158" s="209"/>
      <c r="BK1158" s="209"/>
      <c r="BL1158" s="209"/>
      <c r="BM1158" s="209"/>
      <c r="BN1158" s="209"/>
      <c r="BO1158" s="209"/>
      <c r="BP1158" s="209"/>
      <c r="BQ1158" s="209"/>
      <c r="BR1158" s="209"/>
      <c r="BS1158" s="209"/>
      <c r="BT1158" s="209"/>
      <c r="BU1158" s="209"/>
      <c r="BV1158" s="209"/>
      <c r="BW1158" s="209"/>
      <c r="BX1158" s="209"/>
      <c r="BY1158" s="209"/>
      <c r="BZ1158" s="209"/>
      <c r="CA1158" s="209"/>
      <c r="CB1158" s="209"/>
      <c r="CC1158" s="209"/>
      <c r="CD1158" s="209"/>
      <c r="CE1158" s="209"/>
      <c r="CF1158" s="209"/>
      <c r="CG1158" s="209"/>
      <c r="CH1158" s="209"/>
      <c r="CI1158" s="209"/>
      <c r="CJ1158" s="209"/>
      <c r="CK1158" s="209"/>
      <c r="CL1158" s="209"/>
      <c r="CM1158" s="209"/>
      <c r="CN1158" s="209"/>
      <c r="CO1158" s="209"/>
      <c r="CP1158" s="209"/>
      <c r="CQ1158" s="209"/>
      <c r="CR1158" s="209"/>
      <c r="CS1158" s="209"/>
      <c r="CT1158" s="209"/>
      <c r="CU1158" s="209"/>
      <c r="CV1158" s="209"/>
      <c r="CW1158" s="209"/>
      <c r="CX1158" s="209"/>
      <c r="CY1158" s="209"/>
      <c r="CZ1158" s="209"/>
      <c r="DA1158" s="209"/>
      <c r="DB1158" s="209"/>
      <c r="DC1158" s="209"/>
      <c r="DD1158" s="209"/>
      <c r="DE1158" s="209"/>
      <c r="DF1158" s="209"/>
      <c r="DG1158" s="209"/>
      <c r="DH1158" s="209"/>
      <c r="DI1158" s="209"/>
      <c r="DJ1158" s="209"/>
      <c r="DK1158" s="209"/>
      <c r="DL1158" s="209"/>
      <c r="DM1158" s="209"/>
      <c r="DN1158" s="209"/>
      <c r="DO1158" s="209"/>
      <c r="DP1158" s="209"/>
      <c r="DQ1158" s="209"/>
      <c r="DR1158" s="209"/>
      <c r="DS1158" s="209"/>
      <c r="DT1158" s="209"/>
      <c r="DU1158" s="209"/>
      <c r="DV1158" s="209"/>
      <c r="DW1158" s="209"/>
      <c r="DX1158" s="209"/>
      <c r="DY1158" s="209"/>
      <c r="DZ1158" s="209"/>
      <c r="EA1158" s="209"/>
      <c r="EB1158" s="209"/>
      <c r="EC1158" s="209"/>
      <c r="ED1158" s="209"/>
      <c r="EE1158" s="209"/>
      <c r="EF1158" s="209"/>
      <c r="EG1158" s="209"/>
      <c r="EH1158" s="209"/>
      <c r="EI1158" s="209"/>
      <c r="EJ1158" s="209"/>
      <c r="EK1158" s="209"/>
      <c r="EL1158" s="209"/>
      <c r="EM1158" s="209"/>
      <c r="EN1158" s="209"/>
      <c r="EO1158" s="209"/>
      <c r="EP1158" s="209"/>
      <c r="EQ1158" s="209"/>
      <c r="ER1158" s="209"/>
      <c r="ES1158" s="209"/>
      <c r="ET1158" s="209"/>
      <c r="EU1158" s="209"/>
      <c r="EV1158" s="209"/>
      <c r="EW1158" s="209"/>
      <c r="EX1158" s="209"/>
      <c r="EY1158" s="209"/>
      <c r="EZ1158" s="209"/>
      <c r="FA1158" s="209"/>
      <c r="FB1158" s="209"/>
      <c r="FC1158" s="209"/>
      <c r="FD1158" s="209"/>
      <c r="FE1158" s="209"/>
      <c r="FF1158" s="209"/>
      <c r="FG1158" s="209"/>
      <c r="FH1158" s="209"/>
      <c r="FI1158" s="209"/>
      <c r="FJ1158" s="209"/>
      <c r="FK1158" s="209"/>
      <c r="FL1158" s="209"/>
      <c r="FM1158" s="209"/>
      <c r="FN1158" s="209"/>
      <c r="FO1158" s="209"/>
      <c r="FP1158" s="209"/>
      <c r="FQ1158" s="209"/>
      <c r="FR1158" s="209"/>
      <c r="FS1158" s="209"/>
      <c r="FT1158" s="209"/>
      <c r="FU1158" s="209"/>
      <c r="FV1158" s="209"/>
      <c r="FW1158" s="209"/>
      <c r="FX1158" s="209"/>
      <c r="FY1158" s="209"/>
      <c r="FZ1158" s="209"/>
      <c r="GA1158" s="209"/>
      <c r="GB1158" s="209"/>
      <c r="GC1158" s="209"/>
      <c r="GD1158" s="209"/>
      <c r="GE1158" s="209"/>
      <c r="GF1158" s="209"/>
      <c r="GG1158" s="209"/>
      <c r="GH1158" s="209"/>
      <c r="GI1158" s="209"/>
    </row>
    <row r="1159" spans="1:191">
      <c r="A1159" s="225"/>
      <c r="B1159" s="196"/>
      <c r="C1159" s="197" t="s">
        <v>525</v>
      </c>
      <c r="D1159" s="198" t="s">
        <v>491</v>
      </c>
      <c r="E1159" s="199" t="s">
        <v>492</v>
      </c>
      <c r="F1159" s="13"/>
      <c r="G1159" s="13"/>
      <c r="H1159" s="10" t="s">
        <v>394</v>
      </c>
      <c r="I1159" s="205">
        <f t="shared" ref="I1159:K1160" si="229">SUM(I1160)</f>
        <v>99918.699999999983</v>
      </c>
      <c r="J1159" s="205">
        <f t="shared" si="229"/>
        <v>251660</v>
      </c>
      <c r="K1159" s="205">
        <f t="shared" si="229"/>
        <v>326735.40000000008</v>
      </c>
      <c r="L1159" s="205">
        <f>SUM(L1160)</f>
        <v>580676.89999999991</v>
      </c>
      <c r="M1159" s="41">
        <f t="shared" si="223"/>
        <v>17.2</v>
      </c>
      <c r="N1159" s="41">
        <f t="shared" si="224"/>
        <v>43.3</v>
      </c>
      <c r="O1159" s="41">
        <f t="shared" si="225"/>
        <v>56.3</v>
      </c>
      <c r="P1159" s="14"/>
      <c r="Q1159" s="14"/>
      <c r="R1159" s="167"/>
      <c r="S1159" s="14"/>
      <c r="T1159" s="14"/>
      <c r="U1159" s="4">
        <f t="shared" si="228"/>
        <v>580676.89999999991</v>
      </c>
      <c r="AA1159" s="209"/>
      <c r="AB1159" s="209"/>
      <c r="AC1159" s="209"/>
      <c r="AD1159" s="209"/>
      <c r="AE1159" s="209"/>
      <c r="AF1159" s="209"/>
      <c r="AG1159" s="209"/>
      <c r="AH1159" s="209"/>
      <c r="AI1159" s="209"/>
      <c r="AJ1159" s="209"/>
      <c r="AK1159" s="209"/>
      <c r="AL1159" s="209"/>
      <c r="AM1159" s="209"/>
      <c r="AN1159" s="209"/>
      <c r="AO1159" s="209"/>
      <c r="AP1159" s="209"/>
      <c r="AQ1159" s="209"/>
      <c r="AR1159" s="209"/>
      <c r="AS1159" s="209"/>
      <c r="AT1159" s="209"/>
      <c r="AU1159" s="209"/>
      <c r="AV1159" s="209"/>
      <c r="AW1159" s="209"/>
      <c r="AX1159" s="209"/>
      <c r="AY1159" s="209"/>
      <c r="AZ1159" s="209"/>
      <c r="BA1159" s="209"/>
      <c r="BB1159" s="209"/>
      <c r="BC1159" s="209"/>
      <c r="BD1159" s="209"/>
      <c r="BE1159" s="209"/>
      <c r="BF1159" s="209"/>
      <c r="BG1159" s="209"/>
      <c r="BH1159" s="209"/>
      <c r="BI1159" s="209"/>
      <c r="BJ1159" s="209"/>
      <c r="BK1159" s="209"/>
      <c r="BL1159" s="209"/>
      <c r="BM1159" s="209"/>
      <c r="BN1159" s="209"/>
      <c r="BO1159" s="209"/>
      <c r="BP1159" s="209"/>
      <c r="BQ1159" s="209"/>
      <c r="BR1159" s="209"/>
      <c r="BS1159" s="209"/>
      <c r="BT1159" s="209"/>
      <c r="BU1159" s="209"/>
      <c r="BV1159" s="209"/>
      <c r="BW1159" s="209"/>
      <c r="BX1159" s="209"/>
      <c r="BY1159" s="209"/>
      <c r="BZ1159" s="209"/>
      <c r="CA1159" s="209"/>
      <c r="CB1159" s="209"/>
      <c r="CC1159" s="209"/>
      <c r="CD1159" s="209"/>
      <c r="CE1159" s="209"/>
      <c r="CF1159" s="209"/>
      <c r="CG1159" s="209"/>
      <c r="CH1159" s="209"/>
      <c r="CI1159" s="209"/>
      <c r="CJ1159" s="209"/>
      <c r="CK1159" s="209"/>
      <c r="CL1159" s="209"/>
      <c r="CM1159" s="209"/>
      <c r="CN1159" s="209"/>
      <c r="CO1159" s="209"/>
      <c r="CP1159" s="209"/>
      <c r="CQ1159" s="209"/>
      <c r="CR1159" s="209"/>
      <c r="CS1159" s="209"/>
      <c r="CT1159" s="209"/>
      <c r="CU1159" s="209"/>
      <c r="CV1159" s="209"/>
      <c r="CW1159" s="209"/>
      <c r="CX1159" s="209"/>
      <c r="CY1159" s="209"/>
      <c r="CZ1159" s="209"/>
      <c r="DA1159" s="209"/>
      <c r="DB1159" s="209"/>
      <c r="DC1159" s="209"/>
      <c r="DD1159" s="209"/>
      <c r="DE1159" s="209"/>
      <c r="DF1159" s="209"/>
      <c r="DG1159" s="209"/>
      <c r="DH1159" s="209"/>
      <c r="DI1159" s="209"/>
      <c r="DJ1159" s="209"/>
      <c r="DK1159" s="209"/>
      <c r="DL1159" s="209"/>
      <c r="DM1159" s="209"/>
      <c r="DN1159" s="209"/>
      <c r="DO1159" s="209"/>
      <c r="DP1159" s="209"/>
      <c r="DQ1159" s="209"/>
      <c r="DR1159" s="209"/>
      <c r="DS1159" s="209"/>
      <c r="DT1159" s="209"/>
      <c r="DU1159" s="209"/>
      <c r="DV1159" s="209"/>
      <c r="DW1159" s="209"/>
      <c r="DX1159" s="209"/>
      <c r="DY1159" s="209"/>
      <c r="DZ1159" s="209"/>
      <c r="EA1159" s="209"/>
      <c r="EB1159" s="209"/>
      <c r="EC1159" s="209"/>
      <c r="ED1159" s="209"/>
      <c r="EE1159" s="209"/>
      <c r="EF1159" s="209"/>
      <c r="EG1159" s="209"/>
      <c r="EH1159" s="209"/>
      <c r="EI1159" s="209"/>
      <c r="EJ1159" s="209"/>
      <c r="EK1159" s="209"/>
      <c r="EL1159" s="209"/>
      <c r="EM1159" s="209"/>
      <c r="EN1159" s="209"/>
      <c r="EO1159" s="209"/>
      <c r="EP1159" s="209"/>
      <c r="EQ1159" s="209"/>
      <c r="ER1159" s="209"/>
      <c r="ES1159" s="209"/>
      <c r="ET1159" s="209"/>
      <c r="EU1159" s="209"/>
      <c r="EV1159" s="209"/>
      <c r="EW1159" s="209"/>
      <c r="EX1159" s="209"/>
      <c r="EY1159" s="209"/>
      <c r="EZ1159" s="209"/>
      <c r="FA1159" s="209"/>
      <c r="FB1159" s="209"/>
      <c r="FC1159" s="209"/>
      <c r="FD1159" s="209"/>
      <c r="FE1159" s="209"/>
      <c r="FF1159" s="209"/>
      <c r="FG1159" s="209"/>
      <c r="FH1159" s="209"/>
      <c r="FI1159" s="209"/>
      <c r="FJ1159" s="209"/>
      <c r="FK1159" s="209"/>
      <c r="FL1159" s="209"/>
      <c r="FM1159" s="209"/>
      <c r="FN1159" s="209"/>
      <c r="FO1159" s="209"/>
      <c r="FP1159" s="209"/>
      <c r="FQ1159" s="209"/>
      <c r="FR1159" s="209"/>
      <c r="FS1159" s="209"/>
      <c r="FT1159" s="209"/>
      <c r="FU1159" s="209"/>
      <c r="FV1159" s="209"/>
      <c r="FW1159" s="209"/>
      <c r="FX1159" s="209"/>
      <c r="FY1159" s="209"/>
      <c r="FZ1159" s="209"/>
      <c r="GA1159" s="209"/>
      <c r="GB1159" s="209"/>
      <c r="GC1159" s="209"/>
      <c r="GD1159" s="209"/>
      <c r="GE1159" s="209"/>
      <c r="GF1159" s="209"/>
      <c r="GG1159" s="209"/>
      <c r="GH1159" s="209"/>
      <c r="GI1159" s="209"/>
    </row>
    <row r="1160" spans="1:191">
      <c r="A1160" s="225"/>
      <c r="B1160" s="196"/>
      <c r="C1160" s="200"/>
      <c r="D1160" s="201" t="s">
        <v>280</v>
      </c>
      <c r="E1160" s="199" t="s">
        <v>493</v>
      </c>
      <c r="F1160" s="2"/>
      <c r="G1160" s="2"/>
      <c r="H1160" s="10" t="s">
        <v>394</v>
      </c>
      <c r="I1160" s="205">
        <f t="shared" si="229"/>
        <v>99918.699999999983</v>
      </c>
      <c r="J1160" s="205">
        <f t="shared" si="229"/>
        <v>251660</v>
      </c>
      <c r="K1160" s="205">
        <f t="shared" si="229"/>
        <v>326735.40000000008</v>
      </c>
      <c r="L1160" s="205">
        <f>SUM(L1161)</f>
        <v>580676.89999999991</v>
      </c>
      <c r="M1160" s="59">
        <f t="shared" si="223"/>
        <v>17.2</v>
      </c>
      <c r="N1160" s="59">
        <f t="shared" si="224"/>
        <v>43.3</v>
      </c>
      <c r="O1160" s="59">
        <f t="shared" si="225"/>
        <v>56.3</v>
      </c>
      <c r="P1160" s="14"/>
      <c r="Q1160" s="14"/>
      <c r="R1160" s="167"/>
      <c r="S1160" s="14"/>
      <c r="T1160" s="14"/>
      <c r="U1160" s="4">
        <f t="shared" si="228"/>
        <v>580676.89999999991</v>
      </c>
      <c r="W1160" s="43" t="s">
        <v>394</v>
      </c>
      <c r="AA1160" s="209"/>
      <c r="AB1160" s="209"/>
      <c r="AC1160" s="209"/>
      <c r="AD1160" s="209"/>
      <c r="AE1160" s="209"/>
      <c r="AF1160" s="209"/>
      <c r="AG1160" s="209"/>
      <c r="AH1160" s="209"/>
      <c r="AI1160" s="209"/>
      <c r="AJ1160" s="209"/>
      <c r="AK1160" s="209"/>
      <c r="AL1160" s="209"/>
      <c r="AM1160" s="209"/>
      <c r="AN1160" s="209"/>
      <c r="AO1160" s="209"/>
      <c r="AP1160" s="209"/>
      <c r="AQ1160" s="209"/>
      <c r="AR1160" s="209"/>
      <c r="AS1160" s="209"/>
      <c r="AT1160" s="209"/>
      <c r="AU1160" s="209"/>
      <c r="AV1160" s="209"/>
      <c r="AW1160" s="209"/>
      <c r="AX1160" s="209"/>
      <c r="AY1160" s="209"/>
      <c r="AZ1160" s="209"/>
      <c r="BA1160" s="209"/>
      <c r="BB1160" s="209"/>
      <c r="BC1160" s="209"/>
      <c r="BD1160" s="209"/>
      <c r="BE1160" s="209"/>
      <c r="BF1160" s="209"/>
      <c r="BG1160" s="209"/>
      <c r="BH1160" s="209"/>
      <c r="BI1160" s="209"/>
      <c r="BJ1160" s="209"/>
      <c r="BK1160" s="209"/>
      <c r="BL1160" s="209"/>
      <c r="BM1160" s="209"/>
      <c r="BN1160" s="209"/>
      <c r="BO1160" s="209"/>
      <c r="BP1160" s="209"/>
      <c r="BQ1160" s="209"/>
      <c r="BR1160" s="209"/>
      <c r="BS1160" s="209"/>
      <c r="BT1160" s="209"/>
      <c r="BU1160" s="209"/>
      <c r="BV1160" s="209"/>
      <c r="BW1160" s="209"/>
      <c r="BX1160" s="209"/>
      <c r="BY1160" s="209"/>
      <c r="BZ1160" s="209"/>
      <c r="CA1160" s="209"/>
      <c r="CB1160" s="209"/>
      <c r="CC1160" s="209"/>
      <c r="CD1160" s="209"/>
      <c r="CE1160" s="209"/>
      <c r="CF1160" s="209"/>
      <c r="CG1160" s="209"/>
      <c r="CH1160" s="209"/>
      <c r="CI1160" s="209"/>
      <c r="CJ1160" s="209"/>
      <c r="CK1160" s="209"/>
      <c r="CL1160" s="209"/>
      <c r="CM1160" s="209"/>
      <c r="CN1160" s="209"/>
      <c r="CO1160" s="209"/>
      <c r="CP1160" s="209"/>
      <c r="CQ1160" s="209"/>
      <c r="CR1160" s="209"/>
      <c r="CS1160" s="209"/>
      <c r="CT1160" s="209"/>
      <c r="CU1160" s="209"/>
      <c r="CV1160" s="209"/>
      <c r="CW1160" s="209"/>
      <c r="CX1160" s="209"/>
      <c r="CY1160" s="209"/>
      <c r="CZ1160" s="209"/>
      <c r="DA1160" s="209"/>
      <c r="DB1160" s="209"/>
      <c r="DC1160" s="209"/>
      <c r="DD1160" s="209"/>
      <c r="DE1160" s="209"/>
      <c r="DF1160" s="209"/>
      <c r="DG1160" s="209"/>
      <c r="DH1160" s="209"/>
      <c r="DI1160" s="209"/>
      <c r="DJ1160" s="209"/>
      <c r="DK1160" s="209"/>
      <c r="DL1160" s="209"/>
      <c r="DM1160" s="209"/>
      <c r="DN1160" s="209"/>
      <c r="DO1160" s="209"/>
      <c r="DP1160" s="209"/>
      <c r="DQ1160" s="209"/>
      <c r="DR1160" s="209"/>
      <c r="DS1160" s="209"/>
      <c r="DT1160" s="209"/>
      <c r="DU1160" s="209"/>
      <c r="DV1160" s="209"/>
      <c r="DW1160" s="209"/>
      <c r="DX1160" s="209"/>
      <c r="DY1160" s="209"/>
      <c r="DZ1160" s="209"/>
      <c r="EA1160" s="209"/>
      <c r="EB1160" s="209"/>
      <c r="EC1160" s="209"/>
      <c r="ED1160" s="209"/>
      <c r="EE1160" s="209"/>
      <c r="EF1160" s="209"/>
      <c r="EG1160" s="209"/>
      <c r="EH1160" s="209"/>
      <c r="EI1160" s="209"/>
      <c r="EJ1160" s="209"/>
      <c r="EK1160" s="209"/>
      <c r="EL1160" s="209"/>
      <c r="EM1160" s="209"/>
      <c r="EN1160" s="209"/>
      <c r="EO1160" s="209"/>
      <c r="EP1160" s="209"/>
      <c r="EQ1160" s="209"/>
      <c r="ER1160" s="209"/>
      <c r="ES1160" s="209"/>
      <c r="ET1160" s="209"/>
      <c r="EU1160" s="209"/>
      <c r="EV1160" s="209"/>
      <c r="EW1160" s="209"/>
      <c r="EX1160" s="209"/>
      <c r="EY1160" s="209"/>
      <c r="EZ1160" s="209"/>
      <c r="FA1160" s="209"/>
      <c r="FB1160" s="209"/>
      <c r="FC1160" s="209"/>
      <c r="FD1160" s="209"/>
      <c r="FE1160" s="209"/>
      <c r="FF1160" s="209"/>
      <c r="FG1160" s="209"/>
      <c r="FH1160" s="209"/>
      <c r="FI1160" s="209"/>
      <c r="FJ1160" s="209"/>
      <c r="FK1160" s="209"/>
      <c r="FL1160" s="209"/>
      <c r="FM1160" s="209"/>
      <c r="FN1160" s="209"/>
      <c r="FO1160" s="209"/>
      <c r="FP1160" s="209"/>
      <c r="FQ1160" s="209"/>
      <c r="FR1160" s="209"/>
      <c r="FS1160" s="209"/>
      <c r="FT1160" s="209"/>
      <c r="FU1160" s="209"/>
      <c r="FV1160" s="209"/>
      <c r="FW1160" s="209"/>
      <c r="FX1160" s="209"/>
      <c r="FY1160" s="209"/>
      <c r="FZ1160" s="209"/>
      <c r="GA1160" s="209"/>
      <c r="GB1160" s="209"/>
      <c r="GC1160" s="209"/>
      <c r="GD1160" s="209"/>
      <c r="GE1160" s="209"/>
      <c r="GF1160" s="209"/>
      <c r="GG1160" s="209"/>
      <c r="GH1160" s="209"/>
      <c r="GI1160" s="209"/>
    </row>
    <row r="1161" spans="1:191">
      <c r="A1161" s="225"/>
      <c r="B1161" s="196"/>
      <c r="C1161" s="200"/>
      <c r="D1161" s="201"/>
      <c r="E1161" s="80" t="s">
        <v>494</v>
      </c>
      <c r="F1161" s="123" t="s">
        <v>398</v>
      </c>
      <c r="G1161" s="123"/>
      <c r="H1161" s="10" t="s">
        <v>394</v>
      </c>
      <c r="I1161" s="206">
        <f>SUM(I1162:I1187)</f>
        <v>99918.699999999983</v>
      </c>
      <c r="J1161" s="206">
        <f>SUM(J1162:J1187)</f>
        <v>251660</v>
      </c>
      <c r="K1161" s="206">
        <f>SUM(K1162:K1187)</f>
        <v>326735.40000000008</v>
      </c>
      <c r="L1161" s="207">
        <f>SUM(L1162:L1187)</f>
        <v>580676.89999999991</v>
      </c>
      <c r="M1161" s="59">
        <f t="shared" ref="M1161:M1187" si="230">ROUND(I1161/L1161*100,1)</f>
        <v>17.2</v>
      </c>
      <c r="N1161" s="59">
        <f t="shared" ref="N1161:N1187" si="231">ROUND(J1161/L1161*100,1)</f>
        <v>43.3</v>
      </c>
      <c r="O1161" s="59">
        <f t="shared" ref="O1161:O1187" si="232">ROUND(K1161/L1161*100,1)</f>
        <v>56.3</v>
      </c>
      <c r="P1161" s="15"/>
      <c r="Q1161" s="15"/>
      <c r="R1161" s="167"/>
      <c r="S1161" s="15"/>
      <c r="T1161" s="15"/>
      <c r="U1161" s="4">
        <f t="shared" si="228"/>
        <v>580676.89999999991</v>
      </c>
      <c r="Z1161" s="43">
        <v>1</v>
      </c>
      <c r="AA1161" s="209"/>
      <c r="AB1161" s="209"/>
      <c r="AC1161" s="209"/>
      <c r="AD1161" s="209"/>
      <c r="AE1161" s="209"/>
      <c r="AF1161" s="209"/>
      <c r="AG1161" s="209"/>
      <c r="AH1161" s="209"/>
      <c r="AI1161" s="209"/>
      <c r="AJ1161" s="209"/>
      <c r="AK1161" s="209"/>
      <c r="AL1161" s="209"/>
      <c r="AM1161" s="209"/>
      <c r="AN1161" s="209"/>
      <c r="AO1161" s="209"/>
      <c r="AP1161" s="209"/>
      <c r="AQ1161" s="209"/>
      <c r="AR1161" s="209"/>
      <c r="AS1161" s="209"/>
      <c r="AT1161" s="209"/>
      <c r="AU1161" s="209"/>
      <c r="AV1161" s="209"/>
      <c r="AW1161" s="209"/>
      <c r="AX1161" s="209"/>
      <c r="AY1161" s="209"/>
      <c r="AZ1161" s="209"/>
      <c r="BA1161" s="209"/>
      <c r="BB1161" s="209"/>
      <c r="BC1161" s="209"/>
      <c r="BD1161" s="209"/>
      <c r="BE1161" s="209"/>
      <c r="BF1161" s="209"/>
      <c r="BG1161" s="209"/>
      <c r="BH1161" s="209"/>
      <c r="BI1161" s="209"/>
      <c r="BJ1161" s="209"/>
      <c r="BK1161" s="209"/>
      <c r="BL1161" s="209"/>
      <c r="BM1161" s="209"/>
      <c r="BN1161" s="209"/>
      <c r="BO1161" s="209"/>
      <c r="BP1161" s="209"/>
      <c r="BQ1161" s="209"/>
      <c r="BR1161" s="209"/>
      <c r="BS1161" s="209"/>
      <c r="BT1161" s="209"/>
      <c r="BU1161" s="209"/>
      <c r="BV1161" s="209"/>
      <c r="BW1161" s="209"/>
      <c r="BX1161" s="209"/>
      <c r="BY1161" s="209"/>
      <c r="BZ1161" s="209"/>
      <c r="CA1161" s="209"/>
      <c r="CB1161" s="209"/>
      <c r="CC1161" s="209"/>
      <c r="CD1161" s="209"/>
      <c r="CE1161" s="209"/>
      <c r="CF1161" s="209"/>
      <c r="CG1161" s="209"/>
      <c r="CH1161" s="209"/>
      <c r="CI1161" s="209"/>
      <c r="CJ1161" s="209"/>
      <c r="CK1161" s="209"/>
      <c r="CL1161" s="209"/>
      <c r="CM1161" s="209"/>
      <c r="CN1161" s="209"/>
      <c r="CO1161" s="209"/>
      <c r="CP1161" s="209"/>
      <c r="CQ1161" s="209"/>
      <c r="CR1161" s="209"/>
      <c r="CS1161" s="209"/>
      <c r="CT1161" s="209"/>
      <c r="CU1161" s="209"/>
      <c r="CV1161" s="209"/>
      <c r="CW1161" s="209"/>
      <c r="CX1161" s="209"/>
      <c r="CY1161" s="209"/>
      <c r="CZ1161" s="209"/>
      <c r="DA1161" s="209"/>
      <c r="DB1161" s="209"/>
      <c r="DC1161" s="209"/>
      <c r="DD1161" s="209"/>
      <c r="DE1161" s="209"/>
      <c r="DF1161" s="209"/>
      <c r="DG1161" s="209"/>
      <c r="DH1161" s="209"/>
      <c r="DI1161" s="209"/>
      <c r="DJ1161" s="209"/>
      <c r="DK1161" s="209"/>
      <c r="DL1161" s="209"/>
      <c r="DM1161" s="209"/>
      <c r="DN1161" s="209"/>
      <c r="DO1161" s="209"/>
      <c r="DP1161" s="209"/>
      <c r="DQ1161" s="209"/>
      <c r="DR1161" s="209"/>
      <c r="DS1161" s="209"/>
      <c r="DT1161" s="209"/>
      <c r="DU1161" s="209"/>
      <c r="DV1161" s="209"/>
      <c r="DW1161" s="209"/>
      <c r="DX1161" s="209"/>
      <c r="DY1161" s="209"/>
      <c r="DZ1161" s="209"/>
      <c r="EA1161" s="209"/>
      <c r="EB1161" s="209"/>
      <c r="EC1161" s="209"/>
      <c r="ED1161" s="209"/>
      <c r="EE1161" s="209"/>
      <c r="EF1161" s="209"/>
      <c r="EG1161" s="209"/>
      <c r="EH1161" s="209"/>
      <c r="EI1161" s="209"/>
      <c r="EJ1161" s="209"/>
      <c r="EK1161" s="209"/>
      <c r="EL1161" s="209"/>
      <c r="EM1161" s="209"/>
      <c r="EN1161" s="209"/>
      <c r="EO1161" s="209"/>
      <c r="EP1161" s="209"/>
      <c r="EQ1161" s="209"/>
      <c r="ER1161" s="209"/>
      <c r="ES1161" s="209"/>
      <c r="ET1161" s="209"/>
      <c r="EU1161" s="209"/>
      <c r="EV1161" s="209"/>
      <c r="EW1161" s="209"/>
      <c r="EX1161" s="209"/>
      <c r="EY1161" s="209"/>
      <c r="EZ1161" s="209"/>
      <c r="FA1161" s="209"/>
      <c r="FB1161" s="209"/>
      <c r="FC1161" s="209"/>
      <c r="FD1161" s="209"/>
      <c r="FE1161" s="209"/>
      <c r="FF1161" s="209"/>
      <c r="FG1161" s="209"/>
      <c r="FH1161" s="209"/>
      <c r="FI1161" s="209"/>
      <c r="FJ1161" s="209"/>
      <c r="FK1161" s="209"/>
      <c r="FL1161" s="209"/>
      <c r="FM1161" s="209"/>
      <c r="FN1161" s="209"/>
      <c r="FO1161" s="209"/>
      <c r="FP1161" s="209"/>
      <c r="FQ1161" s="209"/>
      <c r="FR1161" s="209"/>
      <c r="FS1161" s="209"/>
      <c r="FT1161" s="209"/>
      <c r="FU1161" s="209"/>
      <c r="FV1161" s="209"/>
      <c r="FW1161" s="209"/>
      <c r="FX1161" s="209"/>
      <c r="FY1161" s="209"/>
      <c r="FZ1161" s="209"/>
      <c r="GA1161" s="209"/>
      <c r="GB1161" s="209"/>
      <c r="GC1161" s="209"/>
      <c r="GD1161" s="209"/>
      <c r="GE1161" s="209"/>
      <c r="GF1161" s="209"/>
      <c r="GG1161" s="209"/>
      <c r="GH1161" s="209"/>
      <c r="GI1161" s="209"/>
    </row>
    <row r="1162" spans="1:191" hidden="1">
      <c r="A1162" s="64"/>
      <c r="B1162" s="53"/>
      <c r="C1162" s="56"/>
      <c r="D1162" s="57"/>
      <c r="E1162" s="16" t="s">
        <v>431</v>
      </c>
      <c r="F1162" s="10">
        <v>4111</v>
      </c>
      <c r="G1162" s="10"/>
      <c r="H1162" s="10"/>
      <c r="I1162" s="34">
        <v>72000</v>
      </c>
      <c r="J1162" s="34">
        <v>195000</v>
      </c>
      <c r="K1162" s="34">
        <v>230000</v>
      </c>
      <c r="L1162" s="7">
        <v>447207.7</v>
      </c>
      <c r="M1162" s="41">
        <f t="shared" si="230"/>
        <v>16.100000000000001</v>
      </c>
      <c r="N1162" s="41">
        <f t="shared" si="231"/>
        <v>43.6</v>
      </c>
      <c r="O1162" s="41">
        <f t="shared" si="232"/>
        <v>51.4</v>
      </c>
      <c r="P1162" s="15"/>
      <c r="Q1162" s="15"/>
      <c r="R1162" s="167"/>
      <c r="S1162" s="15"/>
      <c r="T1162" s="15"/>
      <c r="U1162" s="4">
        <f t="shared" si="228"/>
        <v>447207.7</v>
      </c>
    </row>
    <row r="1163" spans="1:191" ht="27" hidden="1">
      <c r="A1163" s="64"/>
      <c r="B1163" s="53"/>
      <c r="C1163" s="56"/>
      <c r="D1163" s="57"/>
      <c r="E1163" s="9" t="s">
        <v>432</v>
      </c>
      <c r="F1163" s="10" t="s">
        <v>270</v>
      </c>
      <c r="G1163" s="10"/>
      <c r="H1163" s="10"/>
      <c r="I1163" s="34"/>
      <c r="J1163" s="34">
        <v>6401.4</v>
      </c>
      <c r="K1163" s="34">
        <v>13000</v>
      </c>
      <c r="L1163" s="7">
        <v>25605.7</v>
      </c>
      <c r="M1163" s="41">
        <f t="shared" si="230"/>
        <v>0</v>
      </c>
      <c r="N1163" s="41">
        <f t="shared" si="231"/>
        <v>25</v>
      </c>
      <c r="O1163" s="41">
        <f t="shared" si="232"/>
        <v>50.8</v>
      </c>
      <c r="P1163" s="15"/>
      <c r="Q1163" s="15"/>
      <c r="R1163" s="167"/>
      <c r="S1163" s="15"/>
      <c r="T1163" s="15"/>
      <c r="U1163" s="4"/>
    </row>
    <row r="1164" spans="1:191" ht="27" hidden="1">
      <c r="A1164" s="64"/>
      <c r="B1164" s="53"/>
      <c r="C1164" s="56"/>
      <c r="D1164" s="57"/>
      <c r="E1164" s="21" t="s">
        <v>433</v>
      </c>
      <c r="F1164" s="10" t="s">
        <v>406</v>
      </c>
      <c r="G1164" s="10"/>
      <c r="H1164" s="10"/>
      <c r="I1164" s="34">
        <v>12904.3</v>
      </c>
      <c r="J1164" s="34">
        <v>12904.3</v>
      </c>
      <c r="K1164" s="34">
        <v>25808.5</v>
      </c>
      <c r="L1164" s="7">
        <v>25808.5</v>
      </c>
      <c r="M1164" s="41">
        <f t="shared" si="230"/>
        <v>50</v>
      </c>
      <c r="N1164" s="41">
        <f t="shared" si="231"/>
        <v>50</v>
      </c>
      <c r="O1164" s="41">
        <f t="shared" si="232"/>
        <v>100</v>
      </c>
      <c r="P1164" s="15"/>
      <c r="Q1164" s="15"/>
      <c r="R1164" s="167"/>
      <c r="S1164" s="15"/>
      <c r="T1164" s="15"/>
      <c r="U1164" s="4">
        <f>SUM(L1164-T1164)</f>
        <v>25808.5</v>
      </c>
    </row>
    <row r="1165" spans="1:191" hidden="1">
      <c r="A1165" s="64"/>
      <c r="B1165" s="53"/>
      <c r="C1165" s="56"/>
      <c r="D1165" s="57"/>
      <c r="E1165" s="16" t="s">
        <v>437</v>
      </c>
      <c r="F1165" s="10">
        <v>4212</v>
      </c>
      <c r="G1165" s="10"/>
      <c r="H1165" s="10"/>
      <c r="I1165" s="34">
        <v>2100</v>
      </c>
      <c r="J1165" s="34">
        <v>3500</v>
      </c>
      <c r="K1165" s="34">
        <v>4800</v>
      </c>
      <c r="L1165" s="7">
        <v>5356.2</v>
      </c>
      <c r="M1165" s="41">
        <f t="shared" si="230"/>
        <v>39.200000000000003</v>
      </c>
      <c r="N1165" s="41">
        <f t="shared" si="231"/>
        <v>65.3</v>
      </c>
      <c r="O1165" s="41">
        <f t="shared" si="232"/>
        <v>89.6</v>
      </c>
      <c r="P1165" s="15"/>
      <c r="Q1165" s="15"/>
      <c r="R1165" s="167"/>
      <c r="S1165" s="15"/>
      <c r="T1165" s="15"/>
      <c r="U1165" s="4"/>
    </row>
    <row r="1166" spans="1:191" hidden="1">
      <c r="A1166" s="64"/>
      <c r="B1166" s="53"/>
      <c r="C1166" s="56"/>
      <c r="D1166" s="57"/>
      <c r="E1166" s="16" t="s">
        <v>438</v>
      </c>
      <c r="F1166" s="10">
        <v>4213</v>
      </c>
      <c r="G1166" s="10"/>
      <c r="H1166" s="10"/>
      <c r="I1166" s="34">
        <v>43.2</v>
      </c>
      <c r="J1166" s="34">
        <v>131.4</v>
      </c>
      <c r="K1166" s="34">
        <v>229.5</v>
      </c>
      <c r="L1166" s="7">
        <v>280</v>
      </c>
      <c r="M1166" s="41">
        <f t="shared" si="230"/>
        <v>15.4</v>
      </c>
      <c r="N1166" s="41">
        <f t="shared" si="231"/>
        <v>46.9</v>
      </c>
      <c r="O1166" s="41">
        <f t="shared" si="232"/>
        <v>82</v>
      </c>
      <c r="P1166" s="15"/>
      <c r="Q1166" s="15"/>
      <c r="R1166" s="167"/>
      <c r="S1166" s="15"/>
      <c r="T1166" s="15"/>
      <c r="U1166" s="4"/>
    </row>
    <row r="1167" spans="1:191" hidden="1">
      <c r="A1167" s="64"/>
      <c r="B1167" s="53"/>
      <c r="C1167" s="56"/>
      <c r="D1167" s="57"/>
      <c r="E1167" s="16" t="s">
        <v>439</v>
      </c>
      <c r="F1167" s="10">
        <v>4214</v>
      </c>
      <c r="G1167" s="10"/>
      <c r="H1167" s="10"/>
      <c r="I1167" s="34">
        <v>795.3</v>
      </c>
      <c r="J1167" s="34">
        <v>1899.5</v>
      </c>
      <c r="K1167" s="34">
        <v>3003.9</v>
      </c>
      <c r="L1167" s="7">
        <v>4417.6000000000004</v>
      </c>
      <c r="M1167" s="41">
        <f t="shared" si="230"/>
        <v>18</v>
      </c>
      <c r="N1167" s="41">
        <f t="shared" si="231"/>
        <v>43</v>
      </c>
      <c r="O1167" s="41">
        <f t="shared" si="232"/>
        <v>68</v>
      </c>
      <c r="P1167" s="15"/>
      <c r="Q1167" s="15"/>
      <c r="R1167" s="167"/>
      <c r="S1167" s="15"/>
      <c r="T1167" s="15"/>
      <c r="U1167" s="4"/>
    </row>
    <row r="1168" spans="1:191" hidden="1">
      <c r="A1168" s="64"/>
      <c r="B1168" s="53"/>
      <c r="C1168" s="56"/>
      <c r="D1168" s="57"/>
      <c r="E1168" s="16" t="s">
        <v>440</v>
      </c>
      <c r="F1168" s="10" t="s">
        <v>415</v>
      </c>
      <c r="G1168" s="10"/>
      <c r="H1168" s="10"/>
      <c r="I1168" s="34">
        <v>30</v>
      </c>
      <c r="J1168" s="34">
        <v>330</v>
      </c>
      <c r="K1168" s="34">
        <v>550</v>
      </c>
      <c r="L1168" s="7">
        <v>550</v>
      </c>
      <c r="M1168" s="41">
        <f t="shared" si="230"/>
        <v>5.5</v>
      </c>
      <c r="N1168" s="41">
        <f t="shared" si="231"/>
        <v>60</v>
      </c>
      <c r="O1168" s="41">
        <f t="shared" si="232"/>
        <v>100</v>
      </c>
      <c r="P1168" s="15"/>
      <c r="Q1168" s="15"/>
      <c r="R1168" s="167"/>
      <c r="S1168" s="15"/>
      <c r="T1168" s="15"/>
      <c r="U1168" s="4"/>
    </row>
    <row r="1169" spans="1:21" s="43" customFormat="1" hidden="1">
      <c r="A1169" s="64"/>
      <c r="B1169" s="53"/>
      <c r="C1169" s="56"/>
      <c r="D1169" s="57"/>
      <c r="E1169" s="16" t="s">
        <v>441</v>
      </c>
      <c r="F1169" s="10" t="s">
        <v>407</v>
      </c>
      <c r="G1169" s="10"/>
      <c r="H1169" s="10"/>
      <c r="I1169" s="34">
        <v>2440.4</v>
      </c>
      <c r="J1169" s="34">
        <v>7321.3</v>
      </c>
      <c r="K1169" s="34">
        <v>10981.9</v>
      </c>
      <c r="L1169" s="7">
        <v>15280</v>
      </c>
      <c r="M1169" s="41">
        <f t="shared" si="230"/>
        <v>16</v>
      </c>
      <c r="N1169" s="41">
        <f t="shared" si="231"/>
        <v>47.9</v>
      </c>
      <c r="O1169" s="41">
        <f t="shared" si="232"/>
        <v>71.900000000000006</v>
      </c>
      <c r="P1169" s="15"/>
      <c r="Q1169" s="15"/>
      <c r="R1169" s="167"/>
      <c r="S1169" s="15"/>
      <c r="T1169" s="15"/>
      <c r="U1169" s="4"/>
    </row>
    <row r="1170" spans="1:21" s="43" customFormat="1" hidden="1">
      <c r="A1170" s="64"/>
      <c r="B1170" s="53"/>
      <c r="C1170" s="56"/>
      <c r="D1170" s="57"/>
      <c r="E1170" s="16" t="s">
        <v>443</v>
      </c>
      <c r="F1170" s="10">
        <v>4221</v>
      </c>
      <c r="G1170" s="10"/>
      <c r="H1170" s="10"/>
      <c r="I1170" s="34">
        <v>360</v>
      </c>
      <c r="J1170" s="34">
        <v>860</v>
      </c>
      <c r="K1170" s="34">
        <v>1360</v>
      </c>
      <c r="L1170" s="7">
        <v>2000</v>
      </c>
      <c r="M1170" s="41">
        <f t="shared" si="230"/>
        <v>18</v>
      </c>
      <c r="N1170" s="41">
        <f t="shared" si="231"/>
        <v>43</v>
      </c>
      <c r="O1170" s="41">
        <f t="shared" si="232"/>
        <v>68</v>
      </c>
      <c r="P1170" s="15"/>
      <c r="Q1170" s="15"/>
      <c r="R1170" s="167"/>
      <c r="S1170" s="15"/>
      <c r="T1170" s="15"/>
      <c r="U1170" s="4"/>
    </row>
    <row r="1171" spans="1:21" s="43" customFormat="1" hidden="1">
      <c r="A1171" s="64"/>
      <c r="B1171" s="53"/>
      <c r="C1171" s="56"/>
      <c r="D1171" s="57"/>
      <c r="E1171" s="16" t="s">
        <v>456</v>
      </c>
      <c r="F1171" s="10">
        <v>4231</v>
      </c>
      <c r="G1171" s="10"/>
      <c r="H1171" s="10"/>
      <c r="I1171" s="34">
        <v>180</v>
      </c>
      <c r="J1171" s="34">
        <v>430</v>
      </c>
      <c r="K1171" s="34">
        <v>680</v>
      </c>
      <c r="L1171" s="7">
        <v>1000</v>
      </c>
      <c r="M1171" s="41">
        <f t="shared" si="230"/>
        <v>18</v>
      </c>
      <c r="N1171" s="41">
        <f t="shared" si="231"/>
        <v>43</v>
      </c>
      <c r="O1171" s="41">
        <f t="shared" si="232"/>
        <v>68</v>
      </c>
      <c r="P1171" s="15"/>
      <c r="Q1171" s="15"/>
      <c r="R1171" s="167"/>
      <c r="S1171" s="15"/>
      <c r="T1171" s="15"/>
      <c r="U1171" s="4">
        <f t="shared" ref="U1171:U1178" si="233">SUM(L1171-T1171)</f>
        <v>1000</v>
      </c>
    </row>
    <row r="1172" spans="1:21" s="43" customFormat="1" hidden="1">
      <c r="A1172" s="64"/>
      <c r="B1172" s="53"/>
      <c r="C1172" s="56"/>
      <c r="D1172" s="57"/>
      <c r="E1172" s="16" t="s">
        <v>457</v>
      </c>
      <c r="F1172" s="10" t="s">
        <v>404</v>
      </c>
      <c r="G1172" s="10"/>
      <c r="H1172" s="10"/>
      <c r="I1172" s="34"/>
      <c r="J1172" s="34">
        <v>229</v>
      </c>
      <c r="K1172" s="34">
        <v>329</v>
      </c>
      <c r="L1172" s="7">
        <v>329</v>
      </c>
      <c r="M1172" s="41">
        <f t="shared" si="230"/>
        <v>0</v>
      </c>
      <c r="N1172" s="41">
        <f t="shared" si="231"/>
        <v>69.599999999999994</v>
      </c>
      <c r="O1172" s="41">
        <f t="shared" si="232"/>
        <v>100</v>
      </c>
      <c r="P1172" s="15"/>
      <c r="Q1172" s="15"/>
      <c r="R1172" s="167"/>
      <c r="S1172" s="15"/>
      <c r="T1172" s="15"/>
      <c r="U1172" s="4">
        <f t="shared" si="233"/>
        <v>329</v>
      </c>
    </row>
    <row r="1173" spans="1:21" s="43" customFormat="1" hidden="1">
      <c r="A1173" s="64"/>
      <c r="B1173" s="53"/>
      <c r="C1173" s="56"/>
      <c r="D1173" s="57"/>
      <c r="E1173" s="16" t="s">
        <v>459</v>
      </c>
      <c r="F1173" s="10">
        <v>4234</v>
      </c>
      <c r="G1173" s="10"/>
      <c r="H1173" s="10"/>
      <c r="I1173" s="34">
        <v>180</v>
      </c>
      <c r="J1173" s="34">
        <v>430</v>
      </c>
      <c r="K1173" s="34">
        <v>680</v>
      </c>
      <c r="L1173" s="7">
        <v>1000</v>
      </c>
      <c r="M1173" s="41">
        <f t="shared" si="230"/>
        <v>18</v>
      </c>
      <c r="N1173" s="41">
        <f t="shared" si="231"/>
        <v>43</v>
      </c>
      <c r="O1173" s="41">
        <f t="shared" si="232"/>
        <v>68</v>
      </c>
      <c r="P1173" s="15"/>
      <c r="Q1173" s="15"/>
      <c r="R1173" s="167"/>
      <c r="S1173" s="15"/>
      <c r="T1173" s="15"/>
      <c r="U1173" s="4">
        <f t="shared" si="233"/>
        <v>1000</v>
      </c>
    </row>
    <row r="1174" spans="1:21" s="43" customFormat="1" ht="23.25" hidden="1" customHeight="1">
      <c r="A1174" s="64"/>
      <c r="B1174" s="53"/>
      <c r="C1174" s="56"/>
      <c r="D1174" s="57"/>
      <c r="E1174" s="16" t="s">
        <v>460</v>
      </c>
      <c r="F1174" s="10">
        <v>4235</v>
      </c>
      <c r="G1174" s="10"/>
      <c r="H1174" s="10"/>
      <c r="I1174" s="34">
        <v>360</v>
      </c>
      <c r="J1174" s="34">
        <v>860</v>
      </c>
      <c r="K1174" s="34">
        <v>1360</v>
      </c>
      <c r="L1174" s="7">
        <v>2000</v>
      </c>
      <c r="M1174" s="41">
        <f t="shared" si="230"/>
        <v>18</v>
      </c>
      <c r="N1174" s="41">
        <f t="shared" si="231"/>
        <v>43</v>
      </c>
      <c r="O1174" s="41">
        <f t="shared" si="232"/>
        <v>68</v>
      </c>
      <c r="P1174" s="15"/>
      <c r="Q1174" s="15"/>
      <c r="R1174" s="167"/>
      <c r="S1174" s="15"/>
      <c r="T1174" s="15"/>
      <c r="U1174" s="4">
        <f t="shared" si="233"/>
        <v>2000</v>
      </c>
    </row>
    <row r="1175" spans="1:21" s="43" customFormat="1" hidden="1">
      <c r="A1175" s="64"/>
      <c r="B1175" s="53"/>
      <c r="C1175" s="56"/>
      <c r="D1175" s="57"/>
      <c r="E1175" s="16" t="s">
        <v>512</v>
      </c>
      <c r="F1175" s="10">
        <v>4237</v>
      </c>
      <c r="G1175" s="10"/>
      <c r="H1175" s="10"/>
      <c r="I1175" s="34">
        <v>180</v>
      </c>
      <c r="J1175" s="34">
        <v>430</v>
      </c>
      <c r="K1175" s="34">
        <v>680</v>
      </c>
      <c r="L1175" s="7">
        <v>1000</v>
      </c>
      <c r="M1175" s="41">
        <f t="shared" si="230"/>
        <v>18</v>
      </c>
      <c r="N1175" s="41">
        <f t="shared" si="231"/>
        <v>43</v>
      </c>
      <c r="O1175" s="41">
        <f t="shared" si="232"/>
        <v>68</v>
      </c>
      <c r="P1175" s="15"/>
      <c r="Q1175" s="15"/>
      <c r="R1175" s="167"/>
      <c r="S1175" s="15"/>
      <c r="T1175" s="15"/>
      <c r="U1175" s="4">
        <f t="shared" si="233"/>
        <v>1000</v>
      </c>
    </row>
    <row r="1176" spans="1:21" s="43" customFormat="1" hidden="1">
      <c r="A1176" s="64"/>
      <c r="B1176" s="53"/>
      <c r="C1176" s="56"/>
      <c r="D1176" s="57"/>
      <c r="E1176" s="16" t="s">
        <v>513</v>
      </c>
      <c r="F1176" s="10" t="s">
        <v>399</v>
      </c>
      <c r="G1176" s="10"/>
      <c r="H1176" s="10"/>
      <c r="I1176" s="34">
        <v>30</v>
      </c>
      <c r="J1176" s="34">
        <v>75</v>
      </c>
      <c r="K1176" s="34">
        <v>120</v>
      </c>
      <c r="L1176" s="7">
        <v>180</v>
      </c>
      <c r="M1176" s="41">
        <f t="shared" si="230"/>
        <v>16.7</v>
      </c>
      <c r="N1176" s="41">
        <f t="shared" si="231"/>
        <v>41.7</v>
      </c>
      <c r="O1176" s="41">
        <f t="shared" si="232"/>
        <v>66.7</v>
      </c>
      <c r="P1176" s="15"/>
      <c r="Q1176" s="15"/>
      <c r="R1176" s="167"/>
      <c r="S1176" s="15"/>
      <c r="T1176" s="15"/>
      <c r="U1176" s="4">
        <f t="shared" si="233"/>
        <v>180</v>
      </c>
    </row>
    <row r="1177" spans="1:21" s="43" customFormat="1" hidden="1">
      <c r="A1177" s="64"/>
      <c r="B1177" s="53"/>
      <c r="C1177" s="56"/>
      <c r="D1177" s="57"/>
      <c r="E1177" s="16" t="s">
        <v>514</v>
      </c>
      <c r="F1177" s="10">
        <v>4241</v>
      </c>
      <c r="G1177" s="10"/>
      <c r="H1177" s="10"/>
      <c r="I1177" s="34"/>
      <c r="J1177" s="34"/>
      <c r="K1177" s="34"/>
      <c r="L1177" s="7"/>
      <c r="M1177" s="41" t="e">
        <f t="shared" si="230"/>
        <v>#DIV/0!</v>
      </c>
      <c r="N1177" s="41" t="e">
        <f t="shared" si="231"/>
        <v>#DIV/0!</v>
      </c>
      <c r="O1177" s="41" t="e">
        <f t="shared" si="232"/>
        <v>#DIV/0!</v>
      </c>
      <c r="P1177" s="15"/>
      <c r="Q1177" s="15"/>
      <c r="R1177" s="167"/>
      <c r="S1177" s="15"/>
      <c r="T1177" s="15"/>
      <c r="U1177" s="4">
        <f t="shared" si="233"/>
        <v>0</v>
      </c>
    </row>
    <row r="1178" spans="1:21" s="43" customFormat="1" hidden="1">
      <c r="A1178" s="64"/>
      <c r="B1178" s="53"/>
      <c r="C1178" s="56"/>
      <c r="D1178" s="57"/>
      <c r="E1178" s="16" t="s">
        <v>515</v>
      </c>
      <c r="F1178" s="10" t="s">
        <v>408</v>
      </c>
      <c r="G1178" s="10"/>
      <c r="H1178" s="10"/>
      <c r="I1178" s="34"/>
      <c r="J1178" s="34">
        <v>122</v>
      </c>
      <c r="K1178" s="34">
        <v>136</v>
      </c>
      <c r="L1178" s="7">
        <v>200</v>
      </c>
      <c r="M1178" s="41">
        <f t="shared" si="230"/>
        <v>0</v>
      </c>
      <c r="N1178" s="41">
        <f t="shared" si="231"/>
        <v>61</v>
      </c>
      <c r="O1178" s="41">
        <f t="shared" si="232"/>
        <v>68</v>
      </c>
      <c r="P1178" s="15"/>
      <c r="Q1178" s="15"/>
      <c r="R1178" s="167"/>
      <c r="S1178" s="15"/>
      <c r="T1178" s="15"/>
      <c r="U1178" s="4">
        <f t="shared" si="233"/>
        <v>200</v>
      </c>
    </row>
    <row r="1179" spans="1:21" s="43" customFormat="1" ht="27" hidden="1">
      <c r="A1179" s="64"/>
      <c r="B1179" s="53"/>
      <c r="C1179" s="56"/>
      <c r="D1179" s="57"/>
      <c r="E1179" s="16" t="s">
        <v>516</v>
      </c>
      <c r="F1179" s="10">
        <v>4252</v>
      </c>
      <c r="G1179" s="10"/>
      <c r="H1179" s="10"/>
      <c r="I1179" s="34">
        <v>682.2</v>
      </c>
      <c r="J1179" s="34">
        <v>1629.7</v>
      </c>
      <c r="K1179" s="34">
        <v>2577.1999999999998</v>
      </c>
      <c r="L1179" s="7">
        <v>3790</v>
      </c>
      <c r="M1179" s="41">
        <f t="shared" si="230"/>
        <v>18</v>
      </c>
      <c r="N1179" s="41">
        <f t="shared" si="231"/>
        <v>43</v>
      </c>
      <c r="O1179" s="41">
        <f t="shared" si="232"/>
        <v>68</v>
      </c>
      <c r="P1179" s="15"/>
      <c r="Q1179" s="15"/>
      <c r="R1179" s="167"/>
      <c r="S1179" s="15"/>
      <c r="T1179" s="15"/>
      <c r="U1179" s="4"/>
    </row>
    <row r="1180" spans="1:21" s="43" customFormat="1" hidden="1">
      <c r="A1180" s="64"/>
      <c r="B1180" s="53"/>
      <c r="C1180" s="56"/>
      <c r="D1180" s="57"/>
      <c r="E1180" s="16" t="s">
        <v>517</v>
      </c>
      <c r="F1180" s="10">
        <v>4261</v>
      </c>
      <c r="G1180" s="10"/>
      <c r="H1180" s="10"/>
      <c r="I1180" s="34">
        <v>1476.7</v>
      </c>
      <c r="J1180" s="34">
        <v>3527.7</v>
      </c>
      <c r="K1180" s="34">
        <v>5578.7</v>
      </c>
      <c r="L1180" s="7">
        <v>8204</v>
      </c>
      <c r="M1180" s="41">
        <f t="shared" si="230"/>
        <v>18</v>
      </c>
      <c r="N1180" s="41">
        <f t="shared" si="231"/>
        <v>43</v>
      </c>
      <c r="O1180" s="41">
        <f t="shared" si="232"/>
        <v>68</v>
      </c>
      <c r="P1180" s="15"/>
      <c r="Q1180" s="15"/>
      <c r="R1180" s="167"/>
      <c r="S1180" s="15"/>
      <c r="T1180" s="15"/>
      <c r="U1180" s="4">
        <f>SUM(L1180-T1180)</f>
        <v>8204</v>
      </c>
    </row>
    <row r="1181" spans="1:21" s="43" customFormat="1" hidden="1">
      <c r="A1181" s="64"/>
      <c r="B1181" s="53"/>
      <c r="C1181" s="56"/>
      <c r="D1181" s="57"/>
      <c r="E1181" s="16" t="s">
        <v>519</v>
      </c>
      <c r="F1181" s="10">
        <v>4264</v>
      </c>
      <c r="G1181" s="10"/>
      <c r="H1181" s="10"/>
      <c r="I1181" s="34">
        <v>3625.2</v>
      </c>
      <c r="J1181" s="34">
        <v>8660.2000000000007</v>
      </c>
      <c r="K1181" s="34">
        <v>13695.2</v>
      </c>
      <c r="L1181" s="7">
        <v>20140</v>
      </c>
      <c r="M1181" s="41">
        <f t="shared" si="230"/>
        <v>18</v>
      </c>
      <c r="N1181" s="41">
        <f t="shared" si="231"/>
        <v>43</v>
      </c>
      <c r="O1181" s="41">
        <f t="shared" si="232"/>
        <v>68</v>
      </c>
      <c r="P1181" s="15"/>
      <c r="Q1181" s="15"/>
      <c r="R1181" s="167"/>
      <c r="S1181" s="15"/>
      <c r="T1181" s="15"/>
      <c r="U1181" s="4">
        <f>SUM(L1181-T1181)</f>
        <v>20140</v>
      </c>
    </row>
    <row r="1182" spans="1:21" s="43" customFormat="1" hidden="1">
      <c r="A1182" s="64"/>
      <c r="B1182" s="53"/>
      <c r="C1182" s="56"/>
      <c r="D1182" s="57"/>
      <c r="E1182" s="16" t="s">
        <v>521</v>
      </c>
      <c r="F1182" s="10">
        <v>4267</v>
      </c>
      <c r="G1182" s="10"/>
      <c r="H1182" s="10"/>
      <c r="I1182" s="34">
        <v>72</v>
      </c>
      <c r="J1182" s="34">
        <v>172</v>
      </c>
      <c r="K1182" s="34">
        <v>272</v>
      </c>
      <c r="L1182" s="7">
        <v>400</v>
      </c>
      <c r="M1182" s="41">
        <f t="shared" si="230"/>
        <v>18</v>
      </c>
      <c r="N1182" s="41">
        <f t="shared" si="231"/>
        <v>43</v>
      </c>
      <c r="O1182" s="41">
        <f t="shared" si="232"/>
        <v>68</v>
      </c>
      <c r="P1182" s="15"/>
      <c r="Q1182" s="15"/>
      <c r="R1182" s="167"/>
      <c r="S1182" s="15"/>
      <c r="T1182" s="15"/>
      <c r="U1182" s="4">
        <f>SUM(L1182-T1182)</f>
        <v>400</v>
      </c>
    </row>
    <row r="1183" spans="1:21" s="43" customFormat="1" hidden="1">
      <c r="A1183" s="64"/>
      <c r="B1183" s="53"/>
      <c r="C1183" s="56"/>
      <c r="D1183" s="57"/>
      <c r="E1183" s="16" t="s">
        <v>522</v>
      </c>
      <c r="F1183" s="10">
        <v>4269</v>
      </c>
      <c r="G1183" s="10"/>
      <c r="H1183" s="10"/>
      <c r="I1183" s="34">
        <v>216</v>
      </c>
      <c r="J1183" s="34">
        <v>516</v>
      </c>
      <c r="K1183" s="34">
        <v>816</v>
      </c>
      <c r="L1183" s="7">
        <v>1200</v>
      </c>
      <c r="M1183" s="41">
        <f t="shared" si="230"/>
        <v>18</v>
      </c>
      <c r="N1183" s="41">
        <f t="shared" si="231"/>
        <v>43</v>
      </c>
      <c r="O1183" s="41">
        <f t="shared" si="232"/>
        <v>68</v>
      </c>
      <c r="P1183" s="15"/>
      <c r="Q1183" s="15"/>
      <c r="R1183" s="167"/>
      <c r="S1183" s="15"/>
      <c r="T1183" s="15"/>
      <c r="U1183" s="4">
        <f>SUM(L1183-T1183)</f>
        <v>1200</v>
      </c>
    </row>
    <row r="1184" spans="1:21" s="43" customFormat="1" hidden="1">
      <c r="A1184" s="64"/>
      <c r="B1184" s="53"/>
      <c r="C1184" s="56"/>
      <c r="D1184" s="57"/>
      <c r="E1184" s="16" t="s">
        <v>548</v>
      </c>
      <c r="F1184" s="10">
        <v>4728</v>
      </c>
      <c r="G1184" s="10"/>
      <c r="H1184" s="10"/>
      <c r="I1184" s="34">
        <v>640</v>
      </c>
      <c r="J1184" s="34">
        <v>1540</v>
      </c>
      <c r="K1184" s="34">
        <v>2440</v>
      </c>
      <c r="L1184" s="7">
        <v>3600</v>
      </c>
      <c r="M1184" s="41">
        <f t="shared" si="230"/>
        <v>17.8</v>
      </c>
      <c r="N1184" s="41">
        <f t="shared" si="231"/>
        <v>42.8</v>
      </c>
      <c r="O1184" s="41">
        <f t="shared" si="232"/>
        <v>67.8</v>
      </c>
      <c r="P1184" s="15"/>
      <c r="Q1184" s="15"/>
      <c r="R1184" s="167"/>
      <c r="S1184" s="15"/>
      <c r="T1184" s="15"/>
      <c r="U1184" s="4"/>
    </row>
    <row r="1185" spans="1:191" hidden="1">
      <c r="A1185" s="64"/>
      <c r="B1185" s="53"/>
      <c r="C1185" s="56"/>
      <c r="D1185" s="57"/>
      <c r="E1185" s="16" t="s">
        <v>553</v>
      </c>
      <c r="F1185" s="10">
        <v>4823</v>
      </c>
      <c r="G1185" s="10"/>
      <c r="H1185" s="10"/>
      <c r="I1185" s="34"/>
      <c r="J1185" s="34"/>
      <c r="K1185" s="34">
        <v>220</v>
      </c>
      <c r="L1185" s="7">
        <v>220</v>
      </c>
      <c r="M1185" s="41">
        <f t="shared" si="230"/>
        <v>0</v>
      </c>
      <c r="N1185" s="41">
        <f t="shared" si="231"/>
        <v>0</v>
      </c>
      <c r="O1185" s="41">
        <f t="shared" si="232"/>
        <v>100</v>
      </c>
      <c r="P1185" s="15"/>
      <c r="Q1185" s="15"/>
      <c r="R1185" s="167"/>
      <c r="S1185" s="15"/>
      <c r="T1185" s="15"/>
      <c r="U1185" s="4">
        <f t="shared" ref="U1185:U1195" si="234">SUM(L1185-T1185)</f>
        <v>220</v>
      </c>
    </row>
    <row r="1186" spans="1:191" hidden="1">
      <c r="A1186" s="64"/>
      <c r="B1186" s="53"/>
      <c r="C1186" s="56"/>
      <c r="D1186" s="57"/>
      <c r="E1186" s="16" t="s">
        <v>554</v>
      </c>
      <c r="F1186" s="10">
        <v>4861</v>
      </c>
      <c r="G1186" s="10"/>
      <c r="H1186" s="10"/>
      <c r="I1186" s="34">
        <v>1603.4</v>
      </c>
      <c r="J1186" s="34">
        <v>3830.5</v>
      </c>
      <c r="K1186" s="34">
        <v>6057.5</v>
      </c>
      <c r="L1186" s="7">
        <v>8908.2000000000007</v>
      </c>
      <c r="M1186" s="41">
        <f t="shared" si="230"/>
        <v>18</v>
      </c>
      <c r="N1186" s="41">
        <f t="shared" si="231"/>
        <v>43</v>
      </c>
      <c r="O1186" s="41">
        <f t="shared" si="232"/>
        <v>68</v>
      </c>
      <c r="P1186" s="15"/>
      <c r="Q1186" s="15"/>
      <c r="R1186" s="167"/>
      <c r="S1186" s="15"/>
      <c r="T1186" s="15"/>
      <c r="U1186" s="4">
        <f t="shared" si="234"/>
        <v>8908.2000000000007</v>
      </c>
    </row>
    <row r="1187" spans="1:191" hidden="1">
      <c r="A1187" s="64"/>
      <c r="B1187" s="53"/>
      <c r="C1187" s="56"/>
      <c r="D1187" s="57"/>
      <c r="E1187" s="16" t="s">
        <v>560</v>
      </c>
      <c r="F1187" s="10">
        <v>5122</v>
      </c>
      <c r="G1187" s="10"/>
      <c r="H1187" s="10"/>
      <c r="I1187" s="34"/>
      <c r="J1187" s="34">
        <v>860</v>
      </c>
      <c r="K1187" s="34">
        <v>1360</v>
      </c>
      <c r="L1187" s="7">
        <v>2000</v>
      </c>
      <c r="M1187" s="41">
        <f t="shared" si="230"/>
        <v>0</v>
      </c>
      <c r="N1187" s="41">
        <f t="shared" si="231"/>
        <v>43</v>
      </c>
      <c r="O1187" s="41">
        <f t="shared" si="232"/>
        <v>68</v>
      </c>
      <c r="P1187" s="15"/>
      <c r="Q1187" s="15"/>
      <c r="R1187" s="167"/>
      <c r="S1187" s="15"/>
      <c r="T1187" s="15"/>
      <c r="U1187" s="4">
        <f t="shared" si="234"/>
        <v>2000</v>
      </c>
    </row>
    <row r="1188" spans="1:191" ht="22.5" customHeight="1">
      <c r="A1188" s="224" t="s">
        <v>286</v>
      </c>
      <c r="B1188" s="196"/>
      <c r="C1188" s="200"/>
      <c r="D1188" s="188" t="s">
        <v>320</v>
      </c>
      <c r="E1188" s="179" t="s">
        <v>16</v>
      </c>
      <c r="F1188" s="126" t="s">
        <v>398</v>
      </c>
      <c r="G1188" s="126" t="s">
        <v>398</v>
      </c>
      <c r="H1188" s="10" t="s">
        <v>394</v>
      </c>
      <c r="I1188" s="189">
        <f>SUMIF($F$1236:$F$1475,$F1188,I$1236:I$1475)</f>
        <v>4408475.3000000007</v>
      </c>
      <c r="J1188" s="189">
        <f>SUMIF($F$1236:$F$1475,$F1188,J$1236:J$1475)</f>
        <v>8475577</v>
      </c>
      <c r="K1188" s="189">
        <f>SUMIF($F$1236:$F$1475,$F1188,K$1236:K$1475)</f>
        <v>12690732.6</v>
      </c>
      <c r="L1188" s="189">
        <f>SUMIF($F$1236:$F$1475,$F1188,L$1236:L$1475)</f>
        <v>16817753.499999996</v>
      </c>
      <c r="M1188" s="119">
        <f>SUM(I1236,I1297,I1429,I1445,I1462,I1421,I1439)</f>
        <v>4408475.3</v>
      </c>
      <c r="N1188" s="119">
        <f>SUM(J1236,J1297,J1429,J1445,J1462,J1421,J1439)</f>
        <v>8475577</v>
      </c>
      <c r="O1188" s="119">
        <f>SUM(K1236,K1297,K1429,K1445,K1462,K1421,K1439)</f>
        <v>12690732.6</v>
      </c>
      <c r="P1188" s="119">
        <f>SUM(L1236,L1297,L1429,L1445,L1462,L1421,L1439)</f>
        <v>16817753.5</v>
      </c>
      <c r="Q1188" s="4"/>
      <c r="R1188" s="167"/>
      <c r="S1188" s="4"/>
      <c r="T1188" s="4"/>
      <c r="U1188" s="4">
        <f t="shared" si="234"/>
        <v>16817753.499999996</v>
      </c>
      <c r="V1188" s="44">
        <v>1</v>
      </c>
      <c r="W1188" s="43" t="s">
        <v>394</v>
      </c>
      <c r="AA1188" s="209"/>
      <c r="AB1188" s="184">
        <f>SUM(I1189:I1235)-I1188</f>
        <v>0</v>
      </c>
      <c r="AC1188" s="184">
        <f>SUM(J1189:J1235)-J1188</f>
        <v>0</v>
      </c>
      <c r="AD1188" s="184">
        <f>SUM(K1189:K1235)-K1188</f>
        <v>0</v>
      </c>
      <c r="AE1188" s="184">
        <f>SUM(L1189:L1235)-L1188</f>
        <v>0</v>
      </c>
      <c r="AF1188" s="209"/>
      <c r="AG1188" s="209"/>
      <c r="AH1188" s="209"/>
      <c r="AI1188" s="209"/>
      <c r="AJ1188" s="209"/>
      <c r="AK1188" s="209"/>
      <c r="AL1188" s="209"/>
      <c r="AM1188" s="209"/>
      <c r="AN1188" s="209"/>
      <c r="AO1188" s="209"/>
      <c r="AP1188" s="209"/>
      <c r="AQ1188" s="209"/>
      <c r="AR1188" s="209"/>
      <c r="AS1188" s="209"/>
      <c r="AT1188" s="209"/>
      <c r="AU1188" s="209"/>
      <c r="AV1188" s="209"/>
      <c r="AW1188" s="209"/>
      <c r="AX1188" s="209"/>
      <c r="AY1188" s="209"/>
      <c r="AZ1188" s="209"/>
      <c r="BA1188" s="209"/>
      <c r="BB1188" s="209"/>
      <c r="BC1188" s="209"/>
      <c r="BD1188" s="209"/>
      <c r="BE1188" s="209"/>
      <c r="BF1188" s="209"/>
      <c r="BG1188" s="209"/>
      <c r="BH1188" s="209"/>
      <c r="BI1188" s="209"/>
      <c r="BJ1188" s="209"/>
      <c r="BK1188" s="209"/>
      <c r="BL1188" s="209"/>
      <c r="BM1188" s="209"/>
      <c r="BN1188" s="209"/>
      <c r="BO1188" s="209"/>
      <c r="BP1188" s="209"/>
      <c r="BQ1188" s="209"/>
      <c r="BR1188" s="209"/>
      <c r="BS1188" s="209"/>
      <c r="BT1188" s="209"/>
      <c r="BU1188" s="209"/>
      <c r="BV1188" s="209"/>
      <c r="BW1188" s="209"/>
      <c r="BX1188" s="209"/>
      <c r="BY1188" s="209"/>
      <c r="BZ1188" s="209"/>
      <c r="CA1188" s="209"/>
      <c r="CB1188" s="209"/>
      <c r="CC1188" s="209"/>
      <c r="CD1188" s="209"/>
      <c r="CE1188" s="209"/>
      <c r="CF1188" s="209"/>
      <c r="CG1188" s="209"/>
      <c r="CH1188" s="209"/>
      <c r="CI1188" s="209"/>
      <c r="CJ1188" s="209"/>
      <c r="CK1188" s="209"/>
      <c r="CL1188" s="209"/>
      <c r="CM1188" s="209"/>
      <c r="CN1188" s="209"/>
      <c r="CO1188" s="209"/>
      <c r="CP1188" s="209"/>
      <c r="CQ1188" s="209"/>
      <c r="CR1188" s="209"/>
      <c r="CS1188" s="209"/>
      <c r="CT1188" s="209"/>
      <c r="CU1188" s="209"/>
      <c r="CV1188" s="209"/>
      <c r="CW1188" s="209"/>
      <c r="CX1188" s="209"/>
      <c r="CY1188" s="209"/>
      <c r="CZ1188" s="209"/>
      <c r="DA1188" s="209"/>
      <c r="DB1188" s="209"/>
      <c r="DC1188" s="209"/>
      <c r="DD1188" s="209"/>
      <c r="DE1188" s="209"/>
      <c r="DF1188" s="209"/>
      <c r="DG1188" s="209"/>
      <c r="DH1188" s="209"/>
      <c r="DI1188" s="209"/>
      <c r="DJ1188" s="209"/>
      <c r="DK1188" s="209"/>
      <c r="DL1188" s="209"/>
      <c r="DM1188" s="209"/>
      <c r="DN1188" s="209"/>
      <c r="DO1188" s="209"/>
      <c r="DP1188" s="209"/>
      <c r="DQ1188" s="209"/>
      <c r="DR1188" s="209"/>
      <c r="DS1188" s="209"/>
      <c r="DT1188" s="209"/>
      <c r="DU1188" s="209"/>
      <c r="DV1188" s="209"/>
      <c r="DW1188" s="209"/>
      <c r="DX1188" s="209"/>
      <c r="DY1188" s="209"/>
      <c r="DZ1188" s="209"/>
      <c r="EA1188" s="209"/>
      <c r="EB1188" s="209"/>
      <c r="EC1188" s="209"/>
      <c r="ED1188" s="209"/>
      <c r="EE1188" s="209"/>
      <c r="EF1188" s="209"/>
      <c r="EG1188" s="209"/>
      <c r="EH1188" s="209"/>
      <c r="EI1188" s="209"/>
      <c r="EJ1188" s="209"/>
      <c r="EK1188" s="209"/>
      <c r="EL1188" s="209"/>
      <c r="EM1188" s="209"/>
      <c r="EN1188" s="209"/>
      <c r="EO1188" s="209"/>
      <c r="EP1188" s="209"/>
      <c r="EQ1188" s="209"/>
      <c r="ER1188" s="209"/>
      <c r="ES1188" s="209"/>
      <c r="ET1188" s="209"/>
      <c r="EU1188" s="209"/>
      <c r="EV1188" s="209"/>
      <c r="EW1188" s="209"/>
      <c r="EX1188" s="209"/>
      <c r="EY1188" s="209"/>
      <c r="EZ1188" s="209"/>
      <c r="FA1188" s="209"/>
      <c r="FB1188" s="209"/>
      <c r="FC1188" s="209"/>
      <c r="FD1188" s="209"/>
      <c r="FE1188" s="209"/>
      <c r="FF1188" s="209"/>
      <c r="FG1188" s="209"/>
      <c r="FH1188" s="209"/>
      <c r="FI1188" s="209"/>
      <c r="FJ1188" s="209"/>
      <c r="FK1188" s="209"/>
      <c r="FL1188" s="209"/>
      <c r="FM1188" s="209"/>
      <c r="FN1188" s="209"/>
      <c r="FO1188" s="209"/>
      <c r="FP1188" s="209"/>
      <c r="FQ1188" s="209"/>
      <c r="FR1188" s="209"/>
      <c r="FS1188" s="209"/>
      <c r="FT1188" s="209"/>
      <c r="FU1188" s="209"/>
      <c r="FV1188" s="209"/>
      <c r="FW1188" s="209"/>
      <c r="FX1188" s="209"/>
      <c r="FY1188" s="209"/>
      <c r="FZ1188" s="209"/>
      <c r="GA1188" s="209"/>
      <c r="GB1188" s="209"/>
      <c r="GC1188" s="209"/>
      <c r="GD1188" s="209"/>
      <c r="GE1188" s="209"/>
      <c r="GF1188" s="209"/>
      <c r="GG1188" s="209"/>
      <c r="GH1188" s="209"/>
      <c r="GI1188" s="209"/>
    </row>
    <row r="1189" spans="1:191" hidden="1">
      <c r="A1189" s="68"/>
      <c r="B1189" s="53"/>
      <c r="C1189" s="56"/>
      <c r="D1189" s="49"/>
      <c r="E1189" s="16" t="s">
        <v>431</v>
      </c>
      <c r="F1189" s="10">
        <v>4111</v>
      </c>
      <c r="G1189" s="10">
        <v>4111</v>
      </c>
      <c r="H1189" s="10"/>
      <c r="I1189" s="7">
        <f t="shared" ref="I1189:I1235" si="235">SUMIF($F$1236:$F$1475,$F1189,$I$1236:$I$1475)</f>
        <v>49952.399999999994</v>
      </c>
      <c r="J1189" s="7">
        <f t="shared" ref="J1189:J1235" si="236">SUMIF($F$1236:$F$1475,$F1189,$J$1236:$J$1475)</f>
        <v>119499.7</v>
      </c>
      <c r="K1189" s="7">
        <f t="shared" ref="K1189:K1235" si="237">SUMIF($F$1236:$F$1475,$F1189,$K$1236:$K$1475)</f>
        <v>192673.1</v>
      </c>
      <c r="L1189" s="7">
        <f t="shared" ref="L1189:L1235" si="238">SUMIF($F$1236:$F$1475,$F1189,$L$1236:$L$1475)</f>
        <v>274678.5</v>
      </c>
      <c r="M1189" s="41">
        <f t="shared" ref="M1189:M1220" si="239">ROUND(I1189/L1189*100,1)</f>
        <v>18.2</v>
      </c>
      <c r="N1189" s="41">
        <f t="shared" ref="N1189:N1220" si="240">ROUND(J1189/L1189*100,1)</f>
        <v>43.5</v>
      </c>
      <c r="O1189" s="41">
        <f t="shared" ref="O1189:O1220" si="241">ROUND(K1189/L1189*100,1)</f>
        <v>70.099999999999994</v>
      </c>
      <c r="P1189" s="4"/>
      <c r="Q1189" s="4"/>
      <c r="R1189" s="167"/>
      <c r="S1189" s="4"/>
      <c r="T1189" s="4"/>
      <c r="U1189" s="4">
        <f t="shared" si="234"/>
        <v>274678.5</v>
      </c>
    </row>
    <row r="1190" spans="1:191" ht="30" hidden="1" customHeight="1">
      <c r="A1190" s="68"/>
      <c r="B1190" s="53"/>
      <c r="C1190" s="56"/>
      <c r="D1190" s="49"/>
      <c r="E1190" s="16" t="s">
        <v>432</v>
      </c>
      <c r="F1190" s="10" t="s">
        <v>270</v>
      </c>
      <c r="G1190" s="10" t="s">
        <v>270</v>
      </c>
      <c r="H1190" s="10"/>
      <c r="I1190" s="7">
        <f t="shared" si="235"/>
        <v>1000</v>
      </c>
      <c r="J1190" s="7">
        <f t="shared" si="236"/>
        <v>6500</v>
      </c>
      <c r="K1190" s="7">
        <f t="shared" si="237"/>
        <v>11800</v>
      </c>
      <c r="L1190" s="7">
        <f t="shared" si="238"/>
        <v>22687.8</v>
      </c>
      <c r="M1190" s="41">
        <f t="shared" si="239"/>
        <v>4.4000000000000004</v>
      </c>
      <c r="N1190" s="41">
        <f t="shared" si="240"/>
        <v>28.6</v>
      </c>
      <c r="O1190" s="41">
        <f t="shared" si="241"/>
        <v>52</v>
      </c>
      <c r="P1190" s="4"/>
      <c r="Q1190" s="4"/>
      <c r="R1190" s="167"/>
      <c r="S1190" s="4"/>
      <c r="T1190" s="4"/>
      <c r="U1190" s="4">
        <f t="shared" si="234"/>
        <v>22687.8</v>
      </c>
    </row>
    <row r="1191" spans="1:191" ht="33" hidden="1" customHeight="1">
      <c r="A1191" s="68"/>
      <c r="B1191" s="53"/>
      <c r="C1191" s="56"/>
      <c r="D1191" s="49"/>
      <c r="E1191" s="16" t="s">
        <v>433</v>
      </c>
      <c r="F1191" s="10" t="s">
        <v>406</v>
      </c>
      <c r="G1191" s="10" t="s">
        <v>406</v>
      </c>
      <c r="H1191" s="10"/>
      <c r="I1191" s="7">
        <f t="shared" si="235"/>
        <v>7056.9</v>
      </c>
      <c r="J1191" s="7">
        <f t="shared" si="236"/>
        <v>7056.9</v>
      </c>
      <c r="K1191" s="7">
        <f t="shared" si="237"/>
        <v>14113.8</v>
      </c>
      <c r="L1191" s="7">
        <f t="shared" si="238"/>
        <v>14113.8</v>
      </c>
      <c r="M1191" s="41">
        <f t="shared" si="239"/>
        <v>50</v>
      </c>
      <c r="N1191" s="41">
        <f t="shared" si="240"/>
        <v>50</v>
      </c>
      <c r="O1191" s="41">
        <f t="shared" si="241"/>
        <v>100</v>
      </c>
      <c r="P1191" s="4"/>
      <c r="Q1191" s="4"/>
      <c r="R1191" s="167"/>
      <c r="S1191" s="4"/>
      <c r="T1191" s="4"/>
      <c r="U1191" s="4">
        <f t="shared" si="234"/>
        <v>14113.8</v>
      </c>
    </row>
    <row r="1192" spans="1:191" hidden="1">
      <c r="A1192" s="68"/>
      <c r="B1192" s="53"/>
      <c r="C1192" s="56"/>
      <c r="D1192" s="49"/>
      <c r="E1192" s="16" t="s">
        <v>436</v>
      </c>
      <c r="F1192" s="10">
        <v>4115</v>
      </c>
      <c r="G1192" s="10">
        <v>4115</v>
      </c>
      <c r="H1192" s="10"/>
      <c r="I1192" s="7">
        <f t="shared" si="235"/>
        <v>0</v>
      </c>
      <c r="J1192" s="7">
        <f t="shared" si="236"/>
        <v>0</v>
      </c>
      <c r="K1192" s="7">
        <f t="shared" si="237"/>
        <v>0</v>
      </c>
      <c r="L1192" s="7">
        <f t="shared" si="238"/>
        <v>0</v>
      </c>
      <c r="M1192" s="41" t="e">
        <f t="shared" si="239"/>
        <v>#DIV/0!</v>
      </c>
      <c r="N1192" s="41" t="e">
        <f t="shared" si="240"/>
        <v>#DIV/0!</v>
      </c>
      <c r="O1192" s="41" t="e">
        <f t="shared" si="241"/>
        <v>#DIV/0!</v>
      </c>
      <c r="P1192" s="4"/>
      <c r="Q1192" s="4"/>
      <c r="R1192" s="167"/>
      <c r="S1192" s="4"/>
      <c r="T1192" s="4"/>
      <c r="U1192" s="4">
        <f t="shared" si="234"/>
        <v>0</v>
      </c>
    </row>
    <row r="1193" spans="1:191" hidden="1">
      <c r="A1193" s="68"/>
      <c r="B1193" s="53"/>
      <c r="C1193" s="56"/>
      <c r="D1193" s="49"/>
      <c r="E1193" s="16" t="s">
        <v>437</v>
      </c>
      <c r="F1193" s="10">
        <v>4212</v>
      </c>
      <c r="G1193" s="10">
        <v>4212</v>
      </c>
      <c r="H1193" s="10"/>
      <c r="I1193" s="7">
        <f t="shared" si="235"/>
        <v>600</v>
      </c>
      <c r="J1193" s="7">
        <f t="shared" si="236"/>
        <v>1200</v>
      </c>
      <c r="K1193" s="7">
        <f t="shared" si="237"/>
        <v>4894.6000000000004</v>
      </c>
      <c r="L1193" s="7">
        <f t="shared" si="238"/>
        <v>5729.4</v>
      </c>
      <c r="M1193" s="41">
        <f t="shared" si="239"/>
        <v>10.5</v>
      </c>
      <c r="N1193" s="41">
        <f t="shared" si="240"/>
        <v>20.9</v>
      </c>
      <c r="O1193" s="41">
        <f t="shared" si="241"/>
        <v>85.4</v>
      </c>
      <c r="P1193" s="4"/>
      <c r="Q1193" s="4"/>
      <c r="R1193" s="167"/>
      <c r="S1193" s="4"/>
      <c r="T1193" s="4"/>
      <c r="U1193" s="4">
        <f t="shared" si="234"/>
        <v>5729.4</v>
      </c>
    </row>
    <row r="1194" spans="1:191" hidden="1">
      <c r="A1194" s="68"/>
      <c r="B1194" s="53"/>
      <c r="C1194" s="56"/>
      <c r="D1194" s="49"/>
      <c r="E1194" s="9" t="s">
        <v>438</v>
      </c>
      <c r="F1194" s="10">
        <v>4213</v>
      </c>
      <c r="G1194" s="10">
        <v>4213</v>
      </c>
      <c r="H1194" s="10"/>
      <c r="I1194" s="7">
        <f t="shared" si="235"/>
        <v>50</v>
      </c>
      <c r="J1194" s="7">
        <f t="shared" si="236"/>
        <v>105</v>
      </c>
      <c r="K1194" s="7">
        <f t="shared" si="237"/>
        <v>160</v>
      </c>
      <c r="L1194" s="7">
        <f t="shared" si="238"/>
        <v>228</v>
      </c>
      <c r="M1194" s="41">
        <f t="shared" si="239"/>
        <v>21.9</v>
      </c>
      <c r="N1194" s="41">
        <f t="shared" si="240"/>
        <v>46.1</v>
      </c>
      <c r="O1194" s="41">
        <f t="shared" si="241"/>
        <v>70.2</v>
      </c>
      <c r="P1194" s="4"/>
      <c r="Q1194" s="4"/>
      <c r="R1194" s="167"/>
      <c r="S1194" s="4"/>
      <c r="T1194" s="4"/>
      <c r="U1194" s="4">
        <f t="shared" si="234"/>
        <v>228</v>
      </c>
    </row>
    <row r="1195" spans="1:191" hidden="1">
      <c r="A1195" s="68"/>
      <c r="B1195" s="53"/>
      <c r="C1195" s="56"/>
      <c r="D1195" s="49"/>
      <c r="E1195" s="9" t="s">
        <v>439</v>
      </c>
      <c r="F1195" s="10">
        <v>4214</v>
      </c>
      <c r="G1195" s="10">
        <v>4214</v>
      </c>
      <c r="H1195" s="10"/>
      <c r="I1195" s="7">
        <f t="shared" si="235"/>
        <v>864.6</v>
      </c>
      <c r="J1195" s="7">
        <f t="shared" si="236"/>
        <v>1543.2</v>
      </c>
      <c r="K1195" s="7">
        <f t="shared" si="237"/>
        <v>2129.8000000000002</v>
      </c>
      <c r="L1195" s="7">
        <f t="shared" si="238"/>
        <v>3039.0999999999995</v>
      </c>
      <c r="M1195" s="41">
        <f t="shared" si="239"/>
        <v>28.4</v>
      </c>
      <c r="N1195" s="41">
        <f t="shared" si="240"/>
        <v>50.8</v>
      </c>
      <c r="O1195" s="41">
        <f t="shared" si="241"/>
        <v>70.099999999999994</v>
      </c>
      <c r="P1195" s="4"/>
      <c r="Q1195" s="4"/>
      <c r="R1195" s="167"/>
      <c r="S1195" s="4"/>
      <c r="T1195" s="4"/>
      <c r="U1195" s="4">
        <f t="shared" si="234"/>
        <v>3039.0999999999995</v>
      </c>
      <c r="V1195" s="43"/>
    </row>
    <row r="1196" spans="1:191" ht="25.5" hidden="1" customHeight="1">
      <c r="A1196" s="68"/>
      <c r="B1196" s="53"/>
      <c r="C1196" s="56"/>
      <c r="D1196" s="49"/>
      <c r="E1196" s="9" t="s">
        <v>440</v>
      </c>
      <c r="F1196" s="10" t="s">
        <v>415</v>
      </c>
      <c r="G1196" s="10" t="s">
        <v>415</v>
      </c>
      <c r="H1196" s="10"/>
      <c r="I1196" s="7">
        <f t="shared" si="235"/>
        <v>87</v>
      </c>
      <c r="J1196" s="7">
        <f t="shared" si="236"/>
        <v>97</v>
      </c>
      <c r="K1196" s="7">
        <f t="shared" si="237"/>
        <v>174.8</v>
      </c>
      <c r="L1196" s="7">
        <f t="shared" si="238"/>
        <v>174.8</v>
      </c>
      <c r="M1196" s="41">
        <f t="shared" si="239"/>
        <v>49.8</v>
      </c>
      <c r="N1196" s="41">
        <f t="shared" si="240"/>
        <v>55.5</v>
      </c>
      <c r="O1196" s="41">
        <f t="shared" si="241"/>
        <v>100</v>
      </c>
      <c r="P1196" s="4"/>
      <c r="Q1196" s="4"/>
      <c r="R1196" s="167"/>
      <c r="S1196" s="4"/>
      <c r="T1196" s="4"/>
      <c r="U1196" s="4"/>
      <c r="V1196" s="43"/>
    </row>
    <row r="1197" spans="1:191" ht="23.25" hidden="1" customHeight="1">
      <c r="A1197" s="68"/>
      <c r="B1197" s="53"/>
      <c r="C1197" s="56"/>
      <c r="D1197" s="49"/>
      <c r="E1197" s="9" t="s">
        <v>441</v>
      </c>
      <c r="F1197" s="10" t="s">
        <v>407</v>
      </c>
      <c r="G1197" s="10" t="s">
        <v>407</v>
      </c>
      <c r="H1197" s="10"/>
      <c r="I1197" s="7">
        <f t="shared" si="235"/>
        <v>800</v>
      </c>
      <c r="J1197" s="7">
        <f t="shared" si="236"/>
        <v>2150</v>
      </c>
      <c r="K1197" s="7">
        <f t="shared" si="237"/>
        <v>3150</v>
      </c>
      <c r="L1197" s="7">
        <f t="shared" si="238"/>
        <v>4150</v>
      </c>
      <c r="M1197" s="41">
        <f t="shared" si="239"/>
        <v>19.3</v>
      </c>
      <c r="N1197" s="41">
        <f t="shared" si="240"/>
        <v>51.8</v>
      </c>
      <c r="O1197" s="41">
        <f t="shared" si="241"/>
        <v>75.900000000000006</v>
      </c>
      <c r="P1197" s="4"/>
      <c r="Q1197" s="4"/>
      <c r="R1197" s="167"/>
      <c r="S1197" s="4"/>
      <c r="T1197" s="4"/>
      <c r="U1197" s="4">
        <f t="shared" ref="U1197:U1207" si="242">SUM(L1197-T1197)</f>
        <v>4150</v>
      </c>
      <c r="V1197" s="43"/>
    </row>
    <row r="1198" spans="1:191" hidden="1">
      <c r="A1198" s="68"/>
      <c r="B1198" s="53"/>
      <c r="C1198" s="56"/>
      <c r="D1198" s="49"/>
      <c r="E1198" s="16" t="s">
        <v>443</v>
      </c>
      <c r="F1198" s="10">
        <v>4221</v>
      </c>
      <c r="G1198" s="10">
        <v>4221</v>
      </c>
      <c r="H1198" s="10"/>
      <c r="I1198" s="7">
        <f t="shared" si="235"/>
        <v>2026</v>
      </c>
      <c r="J1198" s="7">
        <f t="shared" si="236"/>
        <v>4759</v>
      </c>
      <c r="K1198" s="7">
        <f t="shared" si="237"/>
        <v>7335</v>
      </c>
      <c r="L1198" s="7">
        <f t="shared" si="238"/>
        <v>10540</v>
      </c>
      <c r="M1198" s="41">
        <f t="shared" si="239"/>
        <v>19.2</v>
      </c>
      <c r="N1198" s="41">
        <f t="shared" si="240"/>
        <v>45.2</v>
      </c>
      <c r="O1198" s="41">
        <f t="shared" si="241"/>
        <v>69.599999999999994</v>
      </c>
      <c r="P1198" s="4"/>
      <c r="Q1198" s="4"/>
      <c r="R1198" s="167"/>
      <c r="S1198" s="4"/>
      <c r="T1198" s="4"/>
      <c r="U1198" s="4">
        <f t="shared" si="242"/>
        <v>10540</v>
      </c>
      <c r="V1198" s="43"/>
    </row>
    <row r="1199" spans="1:191" hidden="1">
      <c r="A1199" s="68"/>
      <c r="B1199" s="53"/>
      <c r="C1199" s="56"/>
      <c r="D1199" s="49"/>
      <c r="E1199" s="16" t="s">
        <v>444</v>
      </c>
      <c r="F1199" s="10">
        <v>4222</v>
      </c>
      <c r="G1199" s="10">
        <v>4222</v>
      </c>
      <c r="H1199" s="10"/>
      <c r="I1199" s="7">
        <f t="shared" si="235"/>
        <v>0</v>
      </c>
      <c r="J1199" s="7">
        <f t="shared" si="236"/>
        <v>1000</v>
      </c>
      <c r="K1199" s="7">
        <f t="shared" si="237"/>
        <v>2000</v>
      </c>
      <c r="L1199" s="7">
        <f t="shared" si="238"/>
        <v>2000</v>
      </c>
      <c r="M1199" s="41">
        <f t="shared" si="239"/>
        <v>0</v>
      </c>
      <c r="N1199" s="41">
        <f t="shared" si="240"/>
        <v>50</v>
      </c>
      <c r="O1199" s="41">
        <f t="shared" si="241"/>
        <v>100</v>
      </c>
      <c r="P1199" s="4"/>
      <c r="Q1199" s="4"/>
      <c r="R1199" s="167"/>
      <c r="S1199" s="4"/>
      <c r="T1199" s="4"/>
      <c r="U1199" s="4">
        <f t="shared" si="242"/>
        <v>2000</v>
      </c>
      <c r="V1199" s="43"/>
    </row>
    <row r="1200" spans="1:191" hidden="1">
      <c r="A1200" s="68"/>
      <c r="B1200" s="53"/>
      <c r="C1200" s="56"/>
      <c r="D1200" s="49"/>
      <c r="E1200" s="16" t="s">
        <v>456</v>
      </c>
      <c r="F1200" s="10">
        <v>4231</v>
      </c>
      <c r="G1200" s="10">
        <v>4231</v>
      </c>
      <c r="H1200" s="10"/>
      <c r="I1200" s="7">
        <f t="shared" si="235"/>
        <v>25</v>
      </c>
      <c r="J1200" s="7">
        <f t="shared" si="236"/>
        <v>50</v>
      </c>
      <c r="K1200" s="7">
        <f t="shared" si="237"/>
        <v>80</v>
      </c>
      <c r="L1200" s="7">
        <f t="shared" si="238"/>
        <v>129.80000000000001</v>
      </c>
      <c r="M1200" s="41">
        <f t="shared" si="239"/>
        <v>19.3</v>
      </c>
      <c r="N1200" s="41">
        <f t="shared" si="240"/>
        <v>38.5</v>
      </c>
      <c r="O1200" s="41">
        <f t="shared" si="241"/>
        <v>61.6</v>
      </c>
      <c r="P1200" s="4"/>
      <c r="Q1200" s="4"/>
      <c r="R1200" s="167"/>
      <c r="S1200" s="4"/>
      <c r="T1200" s="4"/>
      <c r="U1200" s="4">
        <f t="shared" si="242"/>
        <v>129.80000000000001</v>
      </c>
      <c r="V1200" s="43"/>
    </row>
    <row r="1201" spans="1:22" ht="18.75" hidden="1" customHeight="1">
      <c r="A1201" s="68"/>
      <c r="B1201" s="53"/>
      <c r="C1201" s="56"/>
      <c r="D1201" s="49"/>
      <c r="E1201" s="16" t="s">
        <v>457</v>
      </c>
      <c r="F1201" s="10" t="s">
        <v>404</v>
      </c>
      <c r="G1201" s="10" t="s">
        <v>404</v>
      </c>
      <c r="H1201" s="10"/>
      <c r="I1201" s="7">
        <f t="shared" si="235"/>
        <v>229</v>
      </c>
      <c r="J1201" s="7">
        <f t="shared" si="236"/>
        <v>229</v>
      </c>
      <c r="K1201" s="7">
        <f t="shared" si="237"/>
        <v>289</v>
      </c>
      <c r="L1201" s="7">
        <f t="shared" si="238"/>
        <v>289</v>
      </c>
      <c r="M1201" s="41">
        <f t="shared" si="239"/>
        <v>79.2</v>
      </c>
      <c r="N1201" s="41">
        <f t="shared" si="240"/>
        <v>79.2</v>
      </c>
      <c r="O1201" s="41">
        <f t="shared" si="241"/>
        <v>100</v>
      </c>
      <c r="P1201" s="4"/>
      <c r="Q1201" s="4"/>
      <c r="R1201" s="167"/>
      <c r="S1201" s="4"/>
      <c r="T1201" s="4"/>
      <c r="U1201" s="4">
        <f t="shared" si="242"/>
        <v>289</v>
      </c>
      <c r="V1201" s="43"/>
    </row>
    <row r="1202" spans="1:22" ht="23.25" hidden="1" customHeight="1">
      <c r="A1202" s="68"/>
      <c r="B1202" s="53"/>
      <c r="C1202" s="56"/>
      <c r="D1202" s="49"/>
      <c r="E1202" s="9" t="s">
        <v>458</v>
      </c>
      <c r="F1202" s="10" t="s">
        <v>276</v>
      </c>
      <c r="G1202" s="10" t="s">
        <v>276</v>
      </c>
      <c r="H1202" s="10"/>
      <c r="I1202" s="7">
        <f t="shared" si="235"/>
        <v>1200</v>
      </c>
      <c r="J1202" s="7">
        <f t="shared" si="236"/>
        <v>4500</v>
      </c>
      <c r="K1202" s="7">
        <f t="shared" si="237"/>
        <v>6500</v>
      </c>
      <c r="L1202" s="7">
        <f t="shared" si="238"/>
        <v>12150</v>
      </c>
      <c r="M1202" s="41">
        <f t="shared" si="239"/>
        <v>9.9</v>
      </c>
      <c r="N1202" s="41">
        <f t="shared" si="240"/>
        <v>37</v>
      </c>
      <c r="O1202" s="41">
        <f t="shared" si="241"/>
        <v>53.5</v>
      </c>
      <c r="P1202" s="4"/>
      <c r="Q1202" s="4"/>
      <c r="R1202" s="167"/>
      <c r="S1202" s="4"/>
      <c r="T1202" s="4"/>
      <c r="U1202" s="4">
        <f t="shared" si="242"/>
        <v>12150</v>
      </c>
      <c r="V1202" s="43"/>
    </row>
    <row r="1203" spans="1:22" hidden="1">
      <c r="A1203" s="68"/>
      <c r="B1203" s="53"/>
      <c r="C1203" s="56"/>
      <c r="D1203" s="49"/>
      <c r="E1203" s="16" t="s">
        <v>459</v>
      </c>
      <c r="F1203" s="10">
        <v>4234</v>
      </c>
      <c r="G1203" s="10">
        <v>4234</v>
      </c>
      <c r="H1203" s="10"/>
      <c r="I1203" s="7">
        <f t="shared" si="235"/>
        <v>2155</v>
      </c>
      <c r="J1203" s="7">
        <f t="shared" si="236"/>
        <v>5945</v>
      </c>
      <c r="K1203" s="7">
        <f t="shared" si="237"/>
        <v>8095</v>
      </c>
      <c r="L1203" s="7">
        <f t="shared" si="238"/>
        <v>16977</v>
      </c>
      <c r="M1203" s="41">
        <f t="shared" si="239"/>
        <v>12.7</v>
      </c>
      <c r="N1203" s="41">
        <f t="shared" si="240"/>
        <v>35</v>
      </c>
      <c r="O1203" s="41">
        <f t="shared" si="241"/>
        <v>47.7</v>
      </c>
      <c r="P1203" s="4"/>
      <c r="Q1203" s="4"/>
      <c r="R1203" s="167"/>
      <c r="S1203" s="4"/>
      <c r="T1203" s="4"/>
      <c r="U1203" s="4">
        <f t="shared" si="242"/>
        <v>16977</v>
      </c>
      <c r="V1203" s="43"/>
    </row>
    <row r="1204" spans="1:22" hidden="1">
      <c r="A1204" s="68"/>
      <c r="B1204" s="53"/>
      <c r="C1204" s="56"/>
      <c r="D1204" s="49"/>
      <c r="E1204" s="16" t="s">
        <v>460</v>
      </c>
      <c r="F1204" s="10">
        <v>4235</v>
      </c>
      <c r="G1204" s="10">
        <v>4235</v>
      </c>
      <c r="H1204" s="10"/>
      <c r="I1204" s="7">
        <f t="shared" si="235"/>
        <v>300</v>
      </c>
      <c r="J1204" s="7">
        <f t="shared" si="236"/>
        <v>900</v>
      </c>
      <c r="K1204" s="7">
        <f t="shared" si="237"/>
        <v>1800</v>
      </c>
      <c r="L1204" s="7">
        <f t="shared" si="238"/>
        <v>2000</v>
      </c>
      <c r="M1204" s="41">
        <f t="shared" si="239"/>
        <v>15</v>
      </c>
      <c r="N1204" s="41">
        <f t="shared" si="240"/>
        <v>45</v>
      </c>
      <c r="O1204" s="41">
        <f t="shared" si="241"/>
        <v>90</v>
      </c>
      <c r="P1204" s="4"/>
      <c r="Q1204" s="4"/>
      <c r="R1204" s="167"/>
      <c r="S1204" s="4"/>
      <c r="T1204" s="4"/>
      <c r="U1204" s="4">
        <f t="shared" si="242"/>
        <v>2000</v>
      </c>
      <c r="V1204" s="43"/>
    </row>
    <row r="1205" spans="1:22" hidden="1">
      <c r="A1205" s="68"/>
      <c r="B1205" s="53"/>
      <c r="C1205" s="56"/>
      <c r="D1205" s="49"/>
      <c r="E1205" s="16" t="s">
        <v>512</v>
      </c>
      <c r="F1205" s="10">
        <v>4237</v>
      </c>
      <c r="G1205" s="10">
        <v>4237</v>
      </c>
      <c r="H1205" s="10"/>
      <c r="I1205" s="7">
        <f t="shared" si="235"/>
        <v>1590</v>
      </c>
      <c r="J1205" s="7">
        <f t="shared" si="236"/>
        <v>4585</v>
      </c>
      <c r="K1205" s="7">
        <f t="shared" si="237"/>
        <v>6355</v>
      </c>
      <c r="L1205" s="7">
        <f t="shared" si="238"/>
        <v>8675</v>
      </c>
      <c r="M1205" s="41">
        <f t="shared" si="239"/>
        <v>18.3</v>
      </c>
      <c r="N1205" s="41">
        <f t="shared" si="240"/>
        <v>52.9</v>
      </c>
      <c r="O1205" s="41">
        <f t="shared" si="241"/>
        <v>73.3</v>
      </c>
      <c r="P1205" s="4"/>
      <c r="Q1205" s="4"/>
      <c r="R1205" s="167"/>
      <c r="S1205" s="4"/>
      <c r="T1205" s="4"/>
      <c r="U1205" s="4">
        <f t="shared" si="242"/>
        <v>8675</v>
      </c>
      <c r="V1205" s="43"/>
    </row>
    <row r="1206" spans="1:22" ht="16.5" hidden="1" customHeight="1">
      <c r="A1206" s="68"/>
      <c r="B1206" s="53"/>
      <c r="C1206" s="56"/>
      <c r="D1206" s="49"/>
      <c r="E1206" s="16" t="s">
        <v>513</v>
      </c>
      <c r="F1206" s="10" t="s">
        <v>399</v>
      </c>
      <c r="G1206" s="10" t="s">
        <v>399</v>
      </c>
      <c r="H1206" s="10"/>
      <c r="I1206" s="7">
        <f t="shared" si="235"/>
        <v>67128</v>
      </c>
      <c r="J1206" s="7">
        <f t="shared" si="236"/>
        <v>153861</v>
      </c>
      <c r="K1206" s="7">
        <f t="shared" si="237"/>
        <v>215735.2</v>
      </c>
      <c r="L1206" s="7">
        <f t="shared" si="238"/>
        <v>256941.80000000002</v>
      </c>
      <c r="M1206" s="41">
        <f t="shared" si="239"/>
        <v>26.1</v>
      </c>
      <c r="N1206" s="41">
        <f t="shared" si="240"/>
        <v>59.9</v>
      </c>
      <c r="O1206" s="41">
        <f t="shared" si="241"/>
        <v>84</v>
      </c>
      <c r="P1206" s="4"/>
      <c r="Q1206" s="4"/>
      <c r="R1206" s="167"/>
      <c r="S1206" s="4"/>
      <c r="T1206" s="4"/>
      <c r="U1206" s="4">
        <f t="shared" si="242"/>
        <v>256941.80000000002</v>
      </c>
      <c r="V1206" s="43"/>
    </row>
    <row r="1207" spans="1:22" ht="18" hidden="1" customHeight="1">
      <c r="A1207" s="68"/>
      <c r="B1207" s="53"/>
      <c r="C1207" s="56"/>
      <c r="D1207" s="49"/>
      <c r="E1207" s="16" t="s">
        <v>514</v>
      </c>
      <c r="F1207" s="10" t="s">
        <v>410</v>
      </c>
      <c r="G1207" s="10" t="s">
        <v>410</v>
      </c>
      <c r="H1207" s="10"/>
      <c r="I1207" s="7">
        <f t="shared" si="235"/>
        <v>17774.5</v>
      </c>
      <c r="J1207" s="7">
        <f t="shared" si="236"/>
        <v>97666</v>
      </c>
      <c r="K1207" s="7">
        <f t="shared" si="237"/>
        <v>169811</v>
      </c>
      <c r="L1207" s="7">
        <f t="shared" si="238"/>
        <v>218267.6</v>
      </c>
      <c r="M1207" s="41">
        <f t="shared" si="239"/>
        <v>8.1</v>
      </c>
      <c r="N1207" s="41">
        <f t="shared" si="240"/>
        <v>44.7</v>
      </c>
      <c r="O1207" s="41">
        <f t="shared" si="241"/>
        <v>77.8</v>
      </c>
      <c r="P1207" s="4"/>
      <c r="Q1207" s="4"/>
      <c r="R1207" s="167"/>
      <c r="S1207" s="4"/>
      <c r="T1207" s="4"/>
      <c r="U1207" s="4">
        <f t="shared" si="242"/>
        <v>218267.6</v>
      </c>
      <c r="V1207" s="43"/>
    </row>
    <row r="1208" spans="1:22" hidden="1">
      <c r="A1208" s="68"/>
      <c r="B1208" s="53"/>
      <c r="C1208" s="56"/>
      <c r="D1208" s="49"/>
      <c r="E1208" s="16" t="s">
        <v>515</v>
      </c>
      <c r="F1208" s="10">
        <v>4251</v>
      </c>
      <c r="G1208" s="10">
        <v>4251</v>
      </c>
      <c r="H1208" s="10"/>
      <c r="I1208" s="7">
        <f t="shared" si="235"/>
        <v>40</v>
      </c>
      <c r="J1208" s="7">
        <f t="shared" si="236"/>
        <v>100</v>
      </c>
      <c r="K1208" s="7">
        <f t="shared" si="237"/>
        <v>350</v>
      </c>
      <c r="L1208" s="7">
        <f t="shared" si="238"/>
        <v>500</v>
      </c>
      <c r="M1208" s="41">
        <f t="shared" si="239"/>
        <v>8</v>
      </c>
      <c r="N1208" s="41">
        <f t="shared" si="240"/>
        <v>20</v>
      </c>
      <c r="O1208" s="41">
        <f t="shared" si="241"/>
        <v>70</v>
      </c>
      <c r="P1208" s="4"/>
      <c r="Q1208" s="4"/>
      <c r="R1208" s="167"/>
      <c r="S1208" s="4"/>
      <c r="T1208" s="4"/>
      <c r="U1208" s="4"/>
      <c r="V1208" s="43"/>
    </row>
    <row r="1209" spans="1:22" ht="27" hidden="1">
      <c r="A1209" s="68"/>
      <c r="B1209" s="53"/>
      <c r="C1209" s="56"/>
      <c r="D1209" s="49"/>
      <c r="E1209" s="16" t="s">
        <v>516</v>
      </c>
      <c r="F1209" s="10">
        <v>4252</v>
      </c>
      <c r="G1209" s="10">
        <v>4252</v>
      </c>
      <c r="H1209" s="10"/>
      <c r="I1209" s="7">
        <f t="shared" si="235"/>
        <v>950</v>
      </c>
      <c r="J1209" s="7">
        <f t="shared" si="236"/>
        <v>2220</v>
      </c>
      <c r="K1209" s="7">
        <f t="shared" si="237"/>
        <v>3420</v>
      </c>
      <c r="L1209" s="7">
        <f t="shared" si="238"/>
        <v>4959.2</v>
      </c>
      <c r="M1209" s="41">
        <f t="shared" si="239"/>
        <v>19.2</v>
      </c>
      <c r="N1209" s="41">
        <f t="shared" si="240"/>
        <v>44.8</v>
      </c>
      <c r="O1209" s="41">
        <f t="shared" si="241"/>
        <v>69</v>
      </c>
      <c r="P1209" s="4"/>
      <c r="Q1209" s="4"/>
      <c r="R1209" s="167"/>
      <c r="S1209" s="4"/>
      <c r="T1209" s="4"/>
      <c r="U1209" s="4">
        <f>SUM(L1209-T1209)</f>
        <v>4959.2</v>
      </c>
      <c r="V1209" s="43"/>
    </row>
    <row r="1210" spans="1:22" hidden="1">
      <c r="A1210" s="68"/>
      <c r="B1210" s="53"/>
      <c r="C1210" s="56"/>
      <c r="D1210" s="49"/>
      <c r="E1210" s="16" t="s">
        <v>517</v>
      </c>
      <c r="F1210" s="10">
        <v>4261</v>
      </c>
      <c r="G1210" s="10">
        <v>4261</v>
      </c>
      <c r="H1210" s="10"/>
      <c r="I1210" s="7">
        <f t="shared" si="235"/>
        <v>841</v>
      </c>
      <c r="J1210" s="7">
        <f t="shared" si="236"/>
        <v>1810</v>
      </c>
      <c r="K1210" s="7">
        <f t="shared" si="237"/>
        <v>2900</v>
      </c>
      <c r="L1210" s="7">
        <f t="shared" si="238"/>
        <v>4085</v>
      </c>
      <c r="M1210" s="41">
        <f t="shared" si="239"/>
        <v>20.6</v>
      </c>
      <c r="N1210" s="41">
        <f t="shared" si="240"/>
        <v>44.3</v>
      </c>
      <c r="O1210" s="41">
        <f t="shared" si="241"/>
        <v>71</v>
      </c>
      <c r="P1210" s="4"/>
      <c r="Q1210" s="4"/>
      <c r="R1210" s="167"/>
      <c r="S1210" s="4"/>
      <c r="T1210" s="4"/>
      <c r="U1210" s="4">
        <f>SUM(L1210-T1210)</f>
        <v>4085</v>
      </c>
      <c r="V1210" s="43"/>
    </row>
    <row r="1211" spans="1:22" hidden="1">
      <c r="A1211" s="68"/>
      <c r="B1211" s="53"/>
      <c r="C1211" s="56"/>
      <c r="D1211" s="49"/>
      <c r="E1211" s="16" t="s">
        <v>447</v>
      </c>
      <c r="F1211" s="10" t="s">
        <v>446</v>
      </c>
      <c r="G1211" s="10" t="s">
        <v>446</v>
      </c>
      <c r="H1211" s="10"/>
      <c r="I1211" s="7">
        <f t="shared" si="235"/>
        <v>0</v>
      </c>
      <c r="J1211" s="7">
        <f t="shared" si="236"/>
        <v>0</v>
      </c>
      <c r="K1211" s="7">
        <f t="shared" si="237"/>
        <v>0</v>
      </c>
      <c r="L1211" s="7">
        <f t="shared" si="238"/>
        <v>0</v>
      </c>
      <c r="M1211" s="41" t="e">
        <f t="shared" si="239"/>
        <v>#DIV/0!</v>
      </c>
      <c r="N1211" s="41" t="e">
        <f t="shared" si="240"/>
        <v>#DIV/0!</v>
      </c>
      <c r="O1211" s="41" t="e">
        <f t="shared" si="241"/>
        <v>#DIV/0!</v>
      </c>
      <c r="P1211" s="4"/>
      <c r="Q1211" s="4"/>
      <c r="R1211" s="167"/>
      <c r="S1211" s="4"/>
      <c r="T1211" s="4"/>
      <c r="U1211" s="4"/>
      <c r="V1211" s="43"/>
    </row>
    <row r="1212" spans="1:22" hidden="1">
      <c r="A1212" s="68"/>
      <c r="B1212" s="53"/>
      <c r="C1212" s="56"/>
      <c r="D1212" s="49"/>
      <c r="E1212" s="16" t="s">
        <v>519</v>
      </c>
      <c r="F1212" s="10">
        <v>4264</v>
      </c>
      <c r="G1212" s="10">
        <v>4264</v>
      </c>
      <c r="H1212" s="10"/>
      <c r="I1212" s="7">
        <f t="shared" si="235"/>
        <v>2034.5</v>
      </c>
      <c r="J1212" s="7">
        <f t="shared" si="236"/>
        <v>6316</v>
      </c>
      <c r="K1212" s="7">
        <f t="shared" si="237"/>
        <v>8812</v>
      </c>
      <c r="L1212" s="7">
        <f t="shared" si="238"/>
        <v>12000</v>
      </c>
      <c r="M1212" s="41">
        <f t="shared" si="239"/>
        <v>17</v>
      </c>
      <c r="N1212" s="41">
        <f t="shared" si="240"/>
        <v>52.6</v>
      </c>
      <c r="O1212" s="41">
        <f t="shared" si="241"/>
        <v>73.400000000000006</v>
      </c>
      <c r="P1212" s="4"/>
      <c r="Q1212" s="4"/>
      <c r="R1212" s="167"/>
      <c r="S1212" s="4"/>
      <c r="T1212" s="4"/>
      <c r="U1212" s="4">
        <f>SUM(L1212-T1212)</f>
        <v>12000</v>
      </c>
      <c r="V1212" s="43"/>
    </row>
    <row r="1213" spans="1:22" ht="17.25" hidden="1" customHeight="1">
      <c r="A1213" s="68"/>
      <c r="B1213" s="53"/>
      <c r="C1213" s="56"/>
      <c r="D1213" s="49"/>
      <c r="E1213" s="9" t="s">
        <v>520</v>
      </c>
      <c r="F1213" s="10" t="s">
        <v>401</v>
      </c>
      <c r="G1213" s="10" t="s">
        <v>401</v>
      </c>
      <c r="H1213" s="10"/>
      <c r="I1213" s="7">
        <f t="shared" si="235"/>
        <v>52593.599999999999</v>
      </c>
      <c r="J1213" s="7">
        <f t="shared" si="236"/>
        <v>52593.599999999999</v>
      </c>
      <c r="K1213" s="7">
        <f t="shared" si="237"/>
        <v>52593.599999999999</v>
      </c>
      <c r="L1213" s="7">
        <f t="shared" si="238"/>
        <v>52593.599999999999</v>
      </c>
      <c r="M1213" s="41">
        <f t="shared" si="239"/>
        <v>100</v>
      </c>
      <c r="N1213" s="41">
        <f t="shared" si="240"/>
        <v>100</v>
      </c>
      <c r="O1213" s="41">
        <f t="shared" si="241"/>
        <v>100</v>
      </c>
      <c r="P1213" s="4"/>
      <c r="Q1213" s="4"/>
      <c r="R1213" s="167"/>
      <c r="S1213" s="4"/>
      <c r="T1213" s="4"/>
      <c r="U1213" s="4">
        <f>SUM(L1213-T1213)</f>
        <v>52593.599999999999</v>
      </c>
      <c r="V1213" s="43"/>
    </row>
    <row r="1214" spans="1:22" hidden="1">
      <c r="A1214" s="68"/>
      <c r="B1214" s="53"/>
      <c r="C1214" s="56"/>
      <c r="D1214" s="49"/>
      <c r="E1214" s="9" t="s">
        <v>521</v>
      </c>
      <c r="F1214" s="10">
        <v>4267</v>
      </c>
      <c r="G1214" s="10">
        <v>4267</v>
      </c>
      <c r="H1214" s="10"/>
      <c r="I1214" s="7">
        <f t="shared" si="235"/>
        <v>108</v>
      </c>
      <c r="J1214" s="7">
        <f t="shared" si="236"/>
        <v>299</v>
      </c>
      <c r="K1214" s="7">
        <f t="shared" si="237"/>
        <v>460</v>
      </c>
      <c r="L1214" s="7">
        <f t="shared" si="238"/>
        <v>650</v>
      </c>
      <c r="M1214" s="41">
        <f t="shared" si="239"/>
        <v>16.600000000000001</v>
      </c>
      <c r="N1214" s="41">
        <f t="shared" si="240"/>
        <v>46</v>
      </c>
      <c r="O1214" s="41">
        <f t="shared" si="241"/>
        <v>70.8</v>
      </c>
      <c r="P1214" s="4"/>
      <c r="Q1214" s="4"/>
      <c r="R1214" s="167"/>
      <c r="S1214" s="4"/>
      <c r="T1214" s="4"/>
      <c r="U1214" s="4">
        <f>SUM(L1214-T1214)</f>
        <v>650</v>
      </c>
      <c r="V1214" s="43"/>
    </row>
    <row r="1215" spans="1:22" hidden="1">
      <c r="A1215" s="68"/>
      <c r="B1215" s="53"/>
      <c r="C1215" s="56"/>
      <c r="D1215" s="49"/>
      <c r="E1215" s="9" t="s">
        <v>522</v>
      </c>
      <c r="F1215" s="10">
        <v>4269</v>
      </c>
      <c r="G1215" s="10">
        <v>4269</v>
      </c>
      <c r="H1215" s="10"/>
      <c r="I1215" s="7">
        <f t="shared" si="235"/>
        <v>26892</v>
      </c>
      <c r="J1215" s="7">
        <f t="shared" si="236"/>
        <v>36932</v>
      </c>
      <c r="K1215" s="7">
        <f t="shared" si="237"/>
        <v>62942</v>
      </c>
      <c r="L1215" s="7">
        <f t="shared" si="238"/>
        <v>82989.899999999994</v>
      </c>
      <c r="M1215" s="41">
        <f t="shared" si="239"/>
        <v>32.4</v>
      </c>
      <c r="N1215" s="41">
        <f t="shared" si="240"/>
        <v>44.5</v>
      </c>
      <c r="O1215" s="41">
        <f t="shared" si="241"/>
        <v>75.8</v>
      </c>
      <c r="P1215" s="4"/>
      <c r="Q1215" s="4"/>
      <c r="R1215" s="167"/>
      <c r="S1215" s="4"/>
      <c r="T1215" s="4"/>
      <c r="U1215" s="4">
        <f>SUM(L1215-T1215)</f>
        <v>82989.899999999994</v>
      </c>
      <c r="V1215" s="43"/>
    </row>
    <row r="1216" spans="1:22" ht="27" hidden="1" customHeight="1">
      <c r="A1216" s="68"/>
      <c r="B1216" s="53"/>
      <c r="C1216" s="56"/>
      <c r="D1216" s="49"/>
      <c r="E1216" s="16" t="s">
        <v>524</v>
      </c>
      <c r="F1216" s="10" t="s">
        <v>271</v>
      </c>
      <c r="G1216" s="10" t="s">
        <v>271</v>
      </c>
      <c r="H1216" s="10"/>
      <c r="I1216" s="7">
        <f t="shared" si="235"/>
        <v>1164125</v>
      </c>
      <c r="J1216" s="7">
        <f t="shared" si="236"/>
        <v>2024293</v>
      </c>
      <c r="K1216" s="7">
        <f t="shared" si="237"/>
        <v>2996176.8</v>
      </c>
      <c r="L1216" s="7">
        <f t="shared" si="238"/>
        <v>3973022.5</v>
      </c>
      <c r="M1216" s="41">
        <f t="shared" si="239"/>
        <v>29.3</v>
      </c>
      <c r="N1216" s="41">
        <f t="shared" si="240"/>
        <v>51</v>
      </c>
      <c r="O1216" s="41">
        <f t="shared" si="241"/>
        <v>75.400000000000006</v>
      </c>
      <c r="P1216" s="4"/>
      <c r="Q1216" s="4"/>
      <c r="R1216" s="167"/>
      <c r="S1216" s="4"/>
      <c r="T1216" s="4"/>
      <c r="U1216" s="4">
        <f>SUM(L1216-T1216)</f>
        <v>3973022.5</v>
      </c>
      <c r="V1216" s="43"/>
    </row>
    <row r="1217" spans="1:22" ht="30" hidden="1" customHeight="1">
      <c r="A1217" s="68"/>
      <c r="B1217" s="53"/>
      <c r="C1217" s="56"/>
      <c r="D1217" s="49"/>
      <c r="E1217" s="16" t="s">
        <v>534</v>
      </c>
      <c r="F1217" s="10" t="s">
        <v>420</v>
      </c>
      <c r="G1217" s="10" t="s">
        <v>420</v>
      </c>
      <c r="H1217" s="10"/>
      <c r="I1217" s="7">
        <f t="shared" si="235"/>
        <v>6700</v>
      </c>
      <c r="J1217" s="7">
        <f t="shared" si="236"/>
        <v>17000</v>
      </c>
      <c r="K1217" s="7">
        <f t="shared" si="237"/>
        <v>27000</v>
      </c>
      <c r="L1217" s="7">
        <f t="shared" si="238"/>
        <v>40000</v>
      </c>
      <c r="M1217" s="41">
        <f t="shared" si="239"/>
        <v>16.8</v>
      </c>
      <c r="N1217" s="41">
        <f t="shared" si="240"/>
        <v>42.5</v>
      </c>
      <c r="O1217" s="41">
        <f t="shared" si="241"/>
        <v>67.5</v>
      </c>
      <c r="P1217" s="4"/>
      <c r="Q1217" s="4"/>
      <c r="R1217" s="167"/>
      <c r="S1217" s="4"/>
      <c r="T1217" s="4"/>
      <c r="U1217" s="4"/>
      <c r="V1217" s="43"/>
    </row>
    <row r="1218" spans="1:22" ht="16.5" hidden="1" customHeight="1">
      <c r="A1218" s="68"/>
      <c r="B1218" s="53"/>
      <c r="C1218" s="56"/>
      <c r="D1218" s="49"/>
      <c r="E1218" s="16" t="s">
        <v>537</v>
      </c>
      <c r="F1218" s="10" t="s">
        <v>279</v>
      </c>
      <c r="G1218" s="10" t="s">
        <v>279</v>
      </c>
      <c r="H1218" s="10"/>
      <c r="I1218" s="7">
        <f t="shared" si="235"/>
        <v>0</v>
      </c>
      <c r="J1218" s="7">
        <f t="shared" si="236"/>
        <v>0</v>
      </c>
      <c r="K1218" s="7">
        <f t="shared" si="237"/>
        <v>0</v>
      </c>
      <c r="L1218" s="7">
        <f t="shared" si="238"/>
        <v>0</v>
      </c>
      <c r="M1218" s="41" t="e">
        <f t="shared" si="239"/>
        <v>#DIV/0!</v>
      </c>
      <c r="N1218" s="41" t="e">
        <f t="shared" si="240"/>
        <v>#DIV/0!</v>
      </c>
      <c r="O1218" s="41" t="e">
        <f t="shared" si="241"/>
        <v>#DIV/0!</v>
      </c>
      <c r="P1218" s="4"/>
      <c r="Q1218" s="4"/>
      <c r="R1218" s="167"/>
      <c r="S1218" s="4"/>
      <c r="T1218" s="4"/>
      <c r="U1218" s="4">
        <f>SUM(L1218-T1218)</f>
        <v>0</v>
      </c>
      <c r="V1218" s="43"/>
    </row>
    <row r="1219" spans="1:22" ht="30" hidden="1" customHeight="1">
      <c r="A1219" s="68"/>
      <c r="B1219" s="53"/>
      <c r="C1219" s="56"/>
      <c r="D1219" s="49"/>
      <c r="E1219" s="9" t="s">
        <v>538</v>
      </c>
      <c r="F1219" s="10" t="s">
        <v>269</v>
      </c>
      <c r="G1219" s="10" t="s">
        <v>269</v>
      </c>
      <c r="H1219" s="10"/>
      <c r="I1219" s="7">
        <f t="shared" si="235"/>
        <v>102433.60000000001</v>
      </c>
      <c r="J1219" s="7">
        <f t="shared" si="236"/>
        <v>247827.7</v>
      </c>
      <c r="K1219" s="7">
        <f t="shared" si="237"/>
        <v>377362.8</v>
      </c>
      <c r="L1219" s="7">
        <f t="shared" si="238"/>
        <v>535781.6</v>
      </c>
      <c r="M1219" s="41">
        <f t="shared" si="239"/>
        <v>19.100000000000001</v>
      </c>
      <c r="N1219" s="41">
        <f t="shared" si="240"/>
        <v>46.3</v>
      </c>
      <c r="O1219" s="41">
        <f t="shared" si="241"/>
        <v>70.400000000000006</v>
      </c>
      <c r="P1219" s="4"/>
      <c r="Q1219" s="4"/>
      <c r="R1219" s="167"/>
      <c r="S1219" s="4"/>
      <c r="T1219" s="4"/>
      <c r="U1219" s="4">
        <f>SUM(L1219-T1219)</f>
        <v>535781.6</v>
      </c>
      <c r="V1219" s="43"/>
    </row>
    <row r="1220" spans="1:22" ht="30" hidden="1" customHeight="1">
      <c r="A1220" s="68"/>
      <c r="B1220" s="53"/>
      <c r="C1220" s="56"/>
      <c r="D1220" s="49"/>
      <c r="E1220" s="9" t="s">
        <v>119</v>
      </c>
      <c r="F1220" s="10">
        <v>4638</v>
      </c>
      <c r="G1220" s="10">
        <v>4638</v>
      </c>
      <c r="H1220" s="10"/>
      <c r="I1220" s="7">
        <f t="shared" si="235"/>
        <v>60958.5</v>
      </c>
      <c r="J1220" s="7">
        <f t="shared" si="236"/>
        <v>152096.29999999999</v>
      </c>
      <c r="K1220" s="7">
        <f t="shared" si="237"/>
        <v>243334</v>
      </c>
      <c r="L1220" s="7">
        <f t="shared" si="238"/>
        <v>310950.90000000002</v>
      </c>
      <c r="M1220" s="41">
        <f t="shared" si="239"/>
        <v>19.600000000000001</v>
      </c>
      <c r="N1220" s="41">
        <f t="shared" si="240"/>
        <v>48.9</v>
      </c>
      <c r="O1220" s="41">
        <f t="shared" si="241"/>
        <v>78.3</v>
      </c>
      <c r="P1220" s="4"/>
      <c r="Q1220" s="4"/>
      <c r="R1220" s="167"/>
      <c r="S1220" s="4"/>
      <c r="T1220" s="4"/>
      <c r="U1220" s="4"/>
      <c r="V1220" s="43"/>
    </row>
    <row r="1221" spans="1:22" hidden="1">
      <c r="A1221" s="68"/>
      <c r="B1221" s="53"/>
      <c r="C1221" s="56"/>
      <c r="D1221" s="49"/>
      <c r="E1221" s="9" t="s">
        <v>542</v>
      </c>
      <c r="F1221" s="10">
        <v>4639</v>
      </c>
      <c r="G1221" s="10">
        <v>4639</v>
      </c>
      <c r="H1221" s="10"/>
      <c r="I1221" s="7">
        <f t="shared" si="235"/>
        <v>1911452.3</v>
      </c>
      <c r="J1221" s="7">
        <f t="shared" si="236"/>
        <v>3932087.2</v>
      </c>
      <c r="K1221" s="7">
        <f t="shared" si="237"/>
        <v>5910607.0999999996</v>
      </c>
      <c r="L1221" s="7">
        <f t="shared" si="238"/>
        <v>7622723.2000000002</v>
      </c>
      <c r="M1221" s="41">
        <f t="shared" ref="M1221:M1250" si="243">ROUND(I1221/L1221*100,1)</f>
        <v>25.1</v>
      </c>
      <c r="N1221" s="41">
        <f t="shared" ref="N1221:N1250" si="244">ROUND(J1221/L1221*100,1)</f>
        <v>51.6</v>
      </c>
      <c r="O1221" s="41">
        <f t="shared" ref="O1221:O1250" si="245">ROUND(K1221/L1221*100,1)</f>
        <v>77.5</v>
      </c>
      <c r="P1221" s="4"/>
      <c r="Q1221" s="4"/>
      <c r="R1221" s="167"/>
      <c r="S1221" s="4"/>
      <c r="T1221" s="4"/>
      <c r="U1221" s="4">
        <f>SUM(L1221-T1221)</f>
        <v>7622723.2000000002</v>
      </c>
      <c r="V1221" s="43"/>
    </row>
    <row r="1222" spans="1:22" hidden="1">
      <c r="A1222" s="68"/>
      <c r="B1222" s="53"/>
      <c r="C1222" s="56"/>
      <c r="D1222" s="49"/>
      <c r="E1222" s="16" t="s">
        <v>549</v>
      </c>
      <c r="F1222" s="10">
        <v>4729</v>
      </c>
      <c r="G1222" s="10">
        <v>4729</v>
      </c>
      <c r="H1222" s="10"/>
      <c r="I1222" s="7">
        <f t="shared" si="235"/>
        <v>427551.4</v>
      </c>
      <c r="J1222" s="7">
        <f t="shared" si="236"/>
        <v>531551.4</v>
      </c>
      <c r="K1222" s="7">
        <f t="shared" si="237"/>
        <v>768600</v>
      </c>
      <c r="L1222" s="7">
        <f t="shared" si="238"/>
        <v>1201000</v>
      </c>
      <c r="M1222" s="41">
        <f t="shared" si="243"/>
        <v>35.6</v>
      </c>
      <c r="N1222" s="41">
        <f t="shared" si="244"/>
        <v>44.3</v>
      </c>
      <c r="O1222" s="41">
        <f t="shared" si="245"/>
        <v>64</v>
      </c>
      <c r="P1222" s="4"/>
      <c r="Q1222" s="4"/>
      <c r="R1222" s="167"/>
      <c r="S1222" s="4"/>
      <c r="T1222" s="4"/>
      <c r="U1222" s="4">
        <f>SUM(L1222-T1222)</f>
        <v>1201000</v>
      </c>
      <c r="V1222" s="43"/>
    </row>
    <row r="1223" spans="1:22" ht="27" hidden="1">
      <c r="A1223" s="68"/>
      <c r="B1223" s="53"/>
      <c r="C1223" s="56"/>
      <c r="D1223" s="49"/>
      <c r="E1223" s="9" t="s">
        <v>551</v>
      </c>
      <c r="F1223" s="10">
        <v>4819</v>
      </c>
      <c r="G1223" s="10">
        <v>4819</v>
      </c>
      <c r="H1223" s="10"/>
      <c r="I1223" s="7">
        <f t="shared" si="235"/>
        <v>0</v>
      </c>
      <c r="J1223" s="7">
        <f t="shared" si="236"/>
        <v>0</v>
      </c>
      <c r="K1223" s="7">
        <f t="shared" si="237"/>
        <v>0</v>
      </c>
      <c r="L1223" s="7">
        <f t="shared" si="238"/>
        <v>0</v>
      </c>
      <c r="M1223" s="41" t="e">
        <f t="shared" si="243"/>
        <v>#DIV/0!</v>
      </c>
      <c r="N1223" s="41" t="e">
        <f t="shared" si="244"/>
        <v>#DIV/0!</v>
      </c>
      <c r="O1223" s="41" t="e">
        <f t="shared" si="245"/>
        <v>#DIV/0!</v>
      </c>
      <c r="P1223" s="4"/>
      <c r="Q1223" s="4"/>
      <c r="R1223" s="167"/>
      <c r="S1223" s="4"/>
      <c r="T1223" s="4"/>
      <c r="U1223" s="4"/>
      <c r="V1223" s="43"/>
    </row>
    <row r="1224" spans="1:22" hidden="1">
      <c r="A1224" s="68"/>
      <c r="B1224" s="53"/>
      <c r="C1224" s="56"/>
      <c r="D1224" s="49"/>
      <c r="E1224" s="9" t="s">
        <v>553</v>
      </c>
      <c r="F1224" s="10">
        <v>4823</v>
      </c>
      <c r="G1224" s="10">
        <v>4823</v>
      </c>
      <c r="H1224" s="10"/>
      <c r="I1224" s="7">
        <f t="shared" si="235"/>
        <v>2041</v>
      </c>
      <c r="J1224" s="7">
        <f t="shared" si="236"/>
        <v>5048</v>
      </c>
      <c r="K1224" s="7">
        <f t="shared" si="237"/>
        <v>8001</v>
      </c>
      <c r="L1224" s="7">
        <f t="shared" si="238"/>
        <v>11876</v>
      </c>
      <c r="M1224" s="41">
        <f t="shared" si="243"/>
        <v>17.2</v>
      </c>
      <c r="N1224" s="41">
        <f t="shared" si="244"/>
        <v>42.5</v>
      </c>
      <c r="O1224" s="41">
        <f t="shared" si="245"/>
        <v>67.400000000000006</v>
      </c>
      <c r="P1224" s="4"/>
      <c r="Q1224" s="4"/>
      <c r="R1224" s="167"/>
      <c r="S1224" s="4"/>
      <c r="T1224" s="4"/>
      <c r="U1224" s="4">
        <f>SUM(L1224-T1224)</f>
        <v>11876</v>
      </c>
      <c r="V1224" s="43"/>
    </row>
    <row r="1225" spans="1:22" hidden="1">
      <c r="A1225" s="68"/>
      <c r="B1225" s="53"/>
      <c r="C1225" s="56"/>
      <c r="D1225" s="49"/>
      <c r="E1225" s="9" t="s">
        <v>448</v>
      </c>
      <c r="F1225" s="10" t="s">
        <v>465</v>
      </c>
      <c r="G1225" s="10" t="s">
        <v>465</v>
      </c>
      <c r="H1225" s="10"/>
      <c r="I1225" s="7">
        <f t="shared" si="235"/>
        <v>0</v>
      </c>
      <c r="J1225" s="7">
        <f t="shared" si="236"/>
        <v>0</v>
      </c>
      <c r="K1225" s="7">
        <f t="shared" si="237"/>
        <v>0</v>
      </c>
      <c r="L1225" s="7">
        <f t="shared" si="238"/>
        <v>0</v>
      </c>
      <c r="M1225" s="41" t="e">
        <f t="shared" si="243"/>
        <v>#DIV/0!</v>
      </c>
      <c r="N1225" s="41" t="e">
        <f t="shared" si="244"/>
        <v>#DIV/0!</v>
      </c>
      <c r="O1225" s="41" t="e">
        <f t="shared" si="245"/>
        <v>#DIV/0!</v>
      </c>
      <c r="P1225" s="4"/>
      <c r="Q1225" s="4"/>
      <c r="R1225" s="167"/>
      <c r="S1225" s="4"/>
      <c r="T1225" s="4"/>
      <c r="U1225" s="4">
        <f>SUM(L1225-T1225)</f>
        <v>0</v>
      </c>
      <c r="V1225" s="43"/>
    </row>
    <row r="1226" spans="1:22" hidden="1">
      <c r="A1226" s="68"/>
      <c r="B1226" s="53"/>
      <c r="C1226" s="56"/>
      <c r="D1226" s="49"/>
      <c r="E1226" s="9" t="s">
        <v>554</v>
      </c>
      <c r="F1226" s="10">
        <v>4861</v>
      </c>
      <c r="G1226" s="10">
        <v>4861</v>
      </c>
      <c r="H1226" s="10"/>
      <c r="I1226" s="7">
        <f t="shared" si="235"/>
        <v>280000</v>
      </c>
      <c r="J1226" s="7">
        <f t="shared" si="236"/>
        <v>670000</v>
      </c>
      <c r="K1226" s="7">
        <f t="shared" si="237"/>
        <v>1000000</v>
      </c>
      <c r="L1226" s="7">
        <f t="shared" si="238"/>
        <v>1407000</v>
      </c>
      <c r="M1226" s="41">
        <f t="shared" si="243"/>
        <v>19.899999999999999</v>
      </c>
      <c r="N1226" s="41">
        <f t="shared" si="244"/>
        <v>47.6</v>
      </c>
      <c r="O1226" s="41">
        <f t="shared" si="245"/>
        <v>71.099999999999994</v>
      </c>
      <c r="P1226" s="4"/>
      <c r="Q1226" s="4"/>
      <c r="R1226" s="167"/>
      <c r="S1226" s="4"/>
      <c r="T1226" s="4"/>
      <c r="U1226" s="4">
        <f>SUM(L1226-T1226)</f>
        <v>1407000</v>
      </c>
      <c r="V1226" s="43"/>
    </row>
    <row r="1227" spans="1:22" ht="18" hidden="1" customHeight="1">
      <c r="A1227" s="68"/>
      <c r="B1227" s="53"/>
      <c r="C1227" s="56"/>
      <c r="D1227" s="49"/>
      <c r="E1227" s="9" t="s">
        <v>556</v>
      </c>
      <c r="F1227" s="10" t="s">
        <v>419</v>
      </c>
      <c r="G1227" s="10" t="s">
        <v>419</v>
      </c>
      <c r="H1227" s="10"/>
      <c r="I1227" s="7">
        <f t="shared" si="235"/>
        <v>0</v>
      </c>
      <c r="J1227" s="7">
        <f t="shared" si="236"/>
        <v>0</v>
      </c>
      <c r="K1227" s="7">
        <f t="shared" si="237"/>
        <v>0</v>
      </c>
      <c r="L1227" s="7">
        <f t="shared" si="238"/>
        <v>0</v>
      </c>
      <c r="M1227" s="41" t="e">
        <f t="shared" si="243"/>
        <v>#DIV/0!</v>
      </c>
      <c r="N1227" s="41" t="e">
        <f t="shared" si="244"/>
        <v>#DIV/0!</v>
      </c>
      <c r="O1227" s="41" t="e">
        <f t="shared" si="245"/>
        <v>#DIV/0!</v>
      </c>
      <c r="P1227" s="4"/>
      <c r="Q1227" s="4"/>
      <c r="R1227" s="167"/>
      <c r="S1227" s="4"/>
      <c r="T1227" s="4"/>
      <c r="U1227" s="4"/>
      <c r="V1227" s="43"/>
    </row>
    <row r="1228" spans="1:22" ht="18.75" hidden="1" customHeight="1">
      <c r="A1228" s="68"/>
      <c r="B1228" s="53"/>
      <c r="C1228" s="56"/>
      <c r="D1228" s="49"/>
      <c r="E1228" s="9" t="s">
        <v>557</v>
      </c>
      <c r="F1228" s="10" t="s">
        <v>397</v>
      </c>
      <c r="G1228" s="10" t="s">
        <v>397</v>
      </c>
      <c r="H1228" s="10"/>
      <c r="I1228" s="7">
        <f t="shared" si="235"/>
        <v>115000</v>
      </c>
      <c r="J1228" s="7">
        <f t="shared" si="236"/>
        <v>184690</v>
      </c>
      <c r="K1228" s="7">
        <f t="shared" si="237"/>
        <v>284690</v>
      </c>
      <c r="L1228" s="7">
        <f t="shared" si="238"/>
        <v>350190</v>
      </c>
      <c r="M1228" s="41">
        <f t="shared" si="243"/>
        <v>32.799999999999997</v>
      </c>
      <c r="N1228" s="41">
        <f t="shared" si="244"/>
        <v>52.7</v>
      </c>
      <c r="O1228" s="41">
        <f t="shared" si="245"/>
        <v>81.3</v>
      </c>
      <c r="P1228" s="4"/>
      <c r="Q1228" s="4"/>
      <c r="R1228" s="167"/>
      <c r="S1228" s="4"/>
      <c r="T1228" s="4"/>
      <c r="U1228" s="4"/>
      <c r="V1228" s="43"/>
    </row>
    <row r="1229" spans="1:22" hidden="1">
      <c r="A1229" s="68"/>
      <c r="B1229" s="53"/>
      <c r="C1229" s="56"/>
      <c r="D1229" s="49"/>
      <c r="E1229" s="9" t="s">
        <v>558</v>
      </c>
      <c r="F1229" s="11">
        <v>5113</v>
      </c>
      <c r="G1229" s="11">
        <v>5113</v>
      </c>
      <c r="H1229" s="10"/>
      <c r="I1229" s="7">
        <f t="shared" si="235"/>
        <v>100000</v>
      </c>
      <c r="J1229" s="7">
        <f t="shared" si="236"/>
        <v>200000</v>
      </c>
      <c r="K1229" s="7">
        <f t="shared" si="237"/>
        <v>300000</v>
      </c>
      <c r="L1229" s="7">
        <f t="shared" si="238"/>
        <v>370000</v>
      </c>
      <c r="M1229" s="41">
        <f t="shared" si="243"/>
        <v>27</v>
      </c>
      <c r="N1229" s="41">
        <f t="shared" si="244"/>
        <v>54.1</v>
      </c>
      <c r="O1229" s="41">
        <f t="shared" si="245"/>
        <v>81.099999999999994</v>
      </c>
      <c r="P1229" s="4"/>
      <c r="Q1229" s="4"/>
      <c r="R1229" s="167"/>
      <c r="S1229" s="4"/>
      <c r="T1229" s="4"/>
      <c r="U1229" s="4"/>
    </row>
    <row r="1230" spans="1:22" hidden="1">
      <c r="A1230" s="68"/>
      <c r="B1230" s="53"/>
      <c r="C1230" s="56"/>
      <c r="D1230" s="49"/>
      <c r="E1230" s="9" t="s">
        <v>559</v>
      </c>
      <c r="F1230" s="11">
        <v>5121</v>
      </c>
      <c r="G1230" s="11">
        <v>5121</v>
      </c>
      <c r="H1230" s="10"/>
      <c r="I1230" s="7">
        <f t="shared" si="235"/>
        <v>0</v>
      </c>
      <c r="J1230" s="7">
        <f t="shared" si="236"/>
        <v>0</v>
      </c>
      <c r="K1230" s="7">
        <f t="shared" si="237"/>
        <v>0</v>
      </c>
      <c r="L1230" s="7">
        <f t="shared" si="238"/>
        <v>0</v>
      </c>
      <c r="M1230" s="41" t="e">
        <f t="shared" si="243"/>
        <v>#DIV/0!</v>
      </c>
      <c r="N1230" s="41" t="e">
        <f t="shared" si="244"/>
        <v>#DIV/0!</v>
      </c>
      <c r="O1230" s="41" t="e">
        <f t="shared" si="245"/>
        <v>#DIV/0!</v>
      </c>
      <c r="P1230" s="4"/>
      <c r="Q1230" s="4"/>
      <c r="R1230" s="167"/>
      <c r="S1230" s="4"/>
      <c r="T1230" s="4"/>
      <c r="U1230" s="4"/>
    </row>
    <row r="1231" spans="1:22" hidden="1">
      <c r="A1231" s="68"/>
      <c r="B1231" s="53"/>
      <c r="C1231" s="56"/>
      <c r="D1231" s="49"/>
      <c r="E1231" s="9" t="s">
        <v>560</v>
      </c>
      <c r="F1231" s="10">
        <v>5122</v>
      </c>
      <c r="G1231" s="10">
        <v>5122</v>
      </c>
      <c r="H1231" s="10"/>
      <c r="I1231" s="7">
        <f t="shared" si="235"/>
        <v>350</v>
      </c>
      <c r="J1231" s="7">
        <f t="shared" si="236"/>
        <v>2600</v>
      </c>
      <c r="K1231" s="7">
        <f t="shared" si="237"/>
        <v>3700</v>
      </c>
      <c r="L1231" s="7">
        <f t="shared" si="238"/>
        <v>3700</v>
      </c>
      <c r="M1231" s="41">
        <f t="shared" si="243"/>
        <v>9.5</v>
      </c>
      <c r="N1231" s="41">
        <f t="shared" si="244"/>
        <v>70.3</v>
      </c>
      <c r="O1231" s="41">
        <f t="shared" si="245"/>
        <v>100</v>
      </c>
      <c r="P1231" s="4"/>
      <c r="Q1231" s="4"/>
      <c r="R1231" s="167"/>
      <c r="S1231" s="4"/>
      <c r="T1231" s="4"/>
      <c r="U1231" s="4">
        <f>SUM(L1231-T1231)</f>
        <v>3700</v>
      </c>
    </row>
    <row r="1232" spans="1:22" hidden="1">
      <c r="A1232" s="68"/>
      <c r="B1232" s="53"/>
      <c r="C1232" s="56"/>
      <c r="D1232" s="49"/>
      <c r="E1232" s="9" t="s">
        <v>561</v>
      </c>
      <c r="F1232" s="10">
        <v>5129</v>
      </c>
      <c r="G1232" s="10">
        <v>5129</v>
      </c>
      <c r="H1232" s="10"/>
      <c r="I1232" s="7">
        <f t="shared" si="235"/>
        <v>0</v>
      </c>
      <c r="J1232" s="7">
        <f t="shared" si="236"/>
        <v>0</v>
      </c>
      <c r="K1232" s="7">
        <f t="shared" si="237"/>
        <v>0</v>
      </c>
      <c r="L1232" s="7">
        <f t="shared" si="238"/>
        <v>0</v>
      </c>
      <c r="M1232" s="41" t="e">
        <f t="shared" si="243"/>
        <v>#DIV/0!</v>
      </c>
      <c r="N1232" s="41" t="e">
        <f t="shared" si="244"/>
        <v>#DIV/0!</v>
      </c>
      <c r="O1232" s="41" t="e">
        <f t="shared" si="245"/>
        <v>#DIV/0!</v>
      </c>
      <c r="P1232" s="4"/>
      <c r="Q1232" s="4"/>
      <c r="R1232" s="167"/>
      <c r="S1232" s="4"/>
      <c r="T1232" s="4"/>
      <c r="U1232" s="4">
        <f>SUM(L1232-T1232)</f>
        <v>0</v>
      </c>
    </row>
    <row r="1233" spans="1:191" hidden="1">
      <c r="A1233" s="68"/>
      <c r="B1233" s="53"/>
      <c r="C1233" s="56"/>
      <c r="D1233" s="49"/>
      <c r="E1233" s="16" t="s">
        <v>562</v>
      </c>
      <c r="F1233" s="10">
        <v>5131</v>
      </c>
      <c r="G1233" s="10">
        <v>5131</v>
      </c>
      <c r="H1233" s="10"/>
      <c r="I1233" s="7">
        <f t="shared" si="235"/>
        <v>0</v>
      </c>
      <c r="J1233" s="7">
        <f t="shared" si="236"/>
        <v>0</v>
      </c>
      <c r="K1233" s="7">
        <f t="shared" si="237"/>
        <v>0</v>
      </c>
      <c r="L1233" s="7">
        <f t="shared" si="238"/>
        <v>0</v>
      </c>
      <c r="M1233" s="41"/>
      <c r="N1233" s="41"/>
      <c r="O1233" s="41"/>
      <c r="P1233" s="4"/>
      <c r="Q1233" s="4"/>
      <c r="R1233" s="167"/>
      <c r="S1233" s="4"/>
      <c r="T1233" s="4"/>
      <c r="U1233" s="4">
        <f>SUM(L1233-T1233)</f>
        <v>0</v>
      </c>
    </row>
    <row r="1234" spans="1:191" hidden="1">
      <c r="A1234" s="68"/>
      <c r="B1234" s="53"/>
      <c r="C1234" s="56"/>
      <c r="D1234" s="49"/>
      <c r="E1234" s="9" t="s">
        <v>565</v>
      </c>
      <c r="F1234" s="11">
        <v>5134</v>
      </c>
      <c r="G1234" s="11">
        <v>5134</v>
      </c>
      <c r="H1234" s="10"/>
      <c r="I1234" s="7">
        <f t="shared" si="235"/>
        <v>13466</v>
      </c>
      <c r="J1234" s="7">
        <f t="shared" si="236"/>
        <v>25866</v>
      </c>
      <c r="K1234" s="7">
        <f t="shared" si="237"/>
        <v>39587</v>
      </c>
      <c r="L1234" s="7">
        <f t="shared" si="238"/>
        <v>50960</v>
      </c>
      <c r="M1234" s="41">
        <f t="shared" si="243"/>
        <v>26.4</v>
      </c>
      <c r="N1234" s="41">
        <f t="shared" si="244"/>
        <v>50.8</v>
      </c>
      <c r="O1234" s="41">
        <f t="shared" si="245"/>
        <v>77.7</v>
      </c>
      <c r="P1234" s="4"/>
      <c r="Q1234" s="4"/>
      <c r="R1234" s="167"/>
      <c r="S1234" s="4"/>
      <c r="T1234" s="4"/>
      <c r="U1234" s="4"/>
    </row>
    <row r="1235" spans="1:191" ht="20.25" hidden="1" customHeight="1">
      <c r="A1235" s="68"/>
      <c r="B1235" s="53"/>
      <c r="C1235" s="56"/>
      <c r="D1235" s="49"/>
      <c r="E1235" s="9" t="s">
        <v>566</v>
      </c>
      <c r="F1235" s="10" t="s">
        <v>278</v>
      </c>
      <c r="G1235" s="10" t="s">
        <v>278</v>
      </c>
      <c r="H1235" s="10"/>
      <c r="I1235" s="7">
        <f t="shared" si="235"/>
        <v>-11900</v>
      </c>
      <c r="J1235" s="7">
        <f t="shared" si="236"/>
        <v>-29400</v>
      </c>
      <c r="K1235" s="7">
        <f t="shared" si="237"/>
        <v>-46900</v>
      </c>
      <c r="L1235" s="7">
        <f t="shared" si="238"/>
        <v>-70000</v>
      </c>
      <c r="M1235" s="41">
        <f t="shared" si="243"/>
        <v>17</v>
      </c>
      <c r="N1235" s="41">
        <f t="shared" si="244"/>
        <v>42</v>
      </c>
      <c r="O1235" s="41">
        <f t="shared" si="245"/>
        <v>67</v>
      </c>
      <c r="P1235" s="4"/>
      <c r="Q1235" s="4"/>
      <c r="R1235" s="167"/>
      <c r="S1235" s="4"/>
      <c r="T1235" s="4"/>
      <c r="U1235" s="4">
        <f>SUM(L1235-T1235)</f>
        <v>-70000</v>
      </c>
    </row>
    <row r="1236" spans="1:191" ht="33">
      <c r="A1236" s="224"/>
      <c r="B1236" s="193" t="s">
        <v>525</v>
      </c>
      <c r="C1236" s="200"/>
      <c r="D1236" s="188" t="s">
        <v>321</v>
      </c>
      <c r="E1236" s="194" t="s">
        <v>17</v>
      </c>
      <c r="F1236" s="89"/>
      <c r="G1236" s="89"/>
      <c r="H1236" s="10" t="s">
        <v>394</v>
      </c>
      <c r="I1236" s="202">
        <f>SUM(I1237)</f>
        <v>1159518.4000000001</v>
      </c>
      <c r="J1236" s="202">
        <f>SUM(J1237)</f>
        <v>2378582.2000000002</v>
      </c>
      <c r="K1236" s="202">
        <f>SUM(K1237)</f>
        <v>3591055.9</v>
      </c>
      <c r="L1236" s="203">
        <f>SUM(L1237)</f>
        <v>4791710.8</v>
      </c>
      <c r="M1236" s="41">
        <f t="shared" si="243"/>
        <v>24.2</v>
      </c>
      <c r="N1236" s="41">
        <f t="shared" si="244"/>
        <v>49.6</v>
      </c>
      <c r="O1236" s="41">
        <f t="shared" si="245"/>
        <v>74.900000000000006</v>
      </c>
      <c r="P1236" s="120"/>
      <c r="Q1236" s="120"/>
      <c r="R1236" s="167"/>
      <c r="S1236" s="120"/>
      <c r="T1236" s="120"/>
      <c r="U1236" s="4">
        <f>SUM(L1236-T1236)</f>
        <v>4791710.8</v>
      </c>
      <c r="W1236" s="43" t="s">
        <v>394</v>
      </c>
      <c r="AA1236" s="209"/>
      <c r="AB1236" s="209"/>
      <c r="AC1236" s="209"/>
      <c r="AD1236" s="209"/>
      <c r="AE1236" s="209"/>
      <c r="AF1236" s="209"/>
      <c r="AG1236" s="209"/>
      <c r="AH1236" s="209"/>
      <c r="AI1236" s="209"/>
      <c r="AJ1236" s="209"/>
      <c r="AK1236" s="209"/>
      <c r="AL1236" s="209"/>
      <c r="AM1236" s="209"/>
      <c r="AN1236" s="209"/>
      <c r="AO1236" s="209"/>
      <c r="AP1236" s="209"/>
      <c r="AQ1236" s="209"/>
      <c r="AR1236" s="209"/>
      <c r="AS1236" s="209"/>
      <c r="AT1236" s="209"/>
      <c r="AU1236" s="209"/>
      <c r="AV1236" s="209"/>
      <c r="AW1236" s="209"/>
      <c r="AX1236" s="209"/>
      <c r="AY1236" s="209"/>
      <c r="AZ1236" s="209"/>
      <c r="BA1236" s="209"/>
      <c r="BB1236" s="209"/>
      <c r="BC1236" s="209"/>
      <c r="BD1236" s="209"/>
      <c r="BE1236" s="209"/>
      <c r="BF1236" s="209"/>
      <c r="BG1236" s="209"/>
      <c r="BH1236" s="209"/>
      <c r="BI1236" s="209"/>
      <c r="BJ1236" s="209"/>
      <c r="BK1236" s="209"/>
      <c r="BL1236" s="209"/>
      <c r="BM1236" s="209"/>
      <c r="BN1236" s="209"/>
      <c r="BO1236" s="209"/>
      <c r="BP1236" s="209"/>
      <c r="BQ1236" s="209"/>
      <c r="BR1236" s="209"/>
      <c r="BS1236" s="209"/>
      <c r="BT1236" s="209"/>
      <c r="BU1236" s="209"/>
      <c r="BV1236" s="209"/>
      <c r="BW1236" s="209"/>
      <c r="BX1236" s="209"/>
      <c r="BY1236" s="209"/>
      <c r="BZ1236" s="209"/>
      <c r="CA1236" s="209"/>
      <c r="CB1236" s="209"/>
      <c r="CC1236" s="209"/>
      <c r="CD1236" s="209"/>
      <c r="CE1236" s="209"/>
      <c r="CF1236" s="209"/>
      <c r="CG1236" s="209"/>
      <c r="CH1236" s="209"/>
      <c r="CI1236" s="209"/>
      <c r="CJ1236" s="209"/>
      <c r="CK1236" s="209"/>
      <c r="CL1236" s="209"/>
      <c r="CM1236" s="209"/>
      <c r="CN1236" s="209"/>
      <c r="CO1236" s="209"/>
      <c r="CP1236" s="209"/>
      <c r="CQ1236" s="209"/>
      <c r="CR1236" s="209"/>
      <c r="CS1236" s="209"/>
      <c r="CT1236" s="209"/>
      <c r="CU1236" s="209"/>
      <c r="CV1236" s="209"/>
      <c r="CW1236" s="209"/>
      <c r="CX1236" s="209"/>
      <c r="CY1236" s="209"/>
      <c r="CZ1236" s="209"/>
      <c r="DA1236" s="209"/>
      <c r="DB1236" s="209"/>
      <c r="DC1236" s="209"/>
      <c r="DD1236" s="209"/>
      <c r="DE1236" s="209"/>
      <c r="DF1236" s="209"/>
      <c r="DG1236" s="209"/>
      <c r="DH1236" s="209"/>
      <c r="DI1236" s="209"/>
      <c r="DJ1236" s="209"/>
      <c r="DK1236" s="209"/>
      <c r="DL1236" s="209"/>
      <c r="DM1236" s="209"/>
      <c r="DN1236" s="209"/>
      <c r="DO1236" s="209"/>
      <c r="DP1236" s="209"/>
      <c r="DQ1236" s="209"/>
      <c r="DR1236" s="209"/>
      <c r="DS1236" s="209"/>
      <c r="DT1236" s="209"/>
      <c r="DU1236" s="209"/>
      <c r="DV1236" s="209"/>
      <c r="DW1236" s="209"/>
      <c r="DX1236" s="209"/>
      <c r="DY1236" s="209"/>
      <c r="DZ1236" s="209"/>
      <c r="EA1236" s="209"/>
      <c r="EB1236" s="209"/>
      <c r="EC1236" s="209"/>
      <c r="ED1236" s="209"/>
      <c r="EE1236" s="209"/>
      <c r="EF1236" s="209"/>
      <c r="EG1236" s="209"/>
      <c r="EH1236" s="209"/>
      <c r="EI1236" s="209"/>
      <c r="EJ1236" s="209"/>
      <c r="EK1236" s="209"/>
      <c r="EL1236" s="209"/>
      <c r="EM1236" s="209"/>
      <c r="EN1236" s="209"/>
      <c r="EO1236" s="209"/>
      <c r="EP1236" s="209"/>
      <c r="EQ1236" s="209"/>
      <c r="ER1236" s="209"/>
      <c r="ES1236" s="209"/>
      <c r="ET1236" s="209"/>
      <c r="EU1236" s="209"/>
      <c r="EV1236" s="209"/>
      <c r="EW1236" s="209"/>
      <c r="EX1236" s="209"/>
      <c r="EY1236" s="209"/>
      <c r="EZ1236" s="209"/>
      <c r="FA1236" s="209"/>
      <c r="FB1236" s="209"/>
      <c r="FC1236" s="209"/>
      <c r="FD1236" s="209"/>
      <c r="FE1236" s="209"/>
      <c r="FF1236" s="209"/>
      <c r="FG1236" s="209"/>
      <c r="FH1236" s="209"/>
      <c r="FI1236" s="209"/>
      <c r="FJ1236" s="209"/>
      <c r="FK1236" s="209"/>
      <c r="FL1236" s="209"/>
      <c r="FM1236" s="209"/>
      <c r="FN1236" s="209"/>
      <c r="FO1236" s="209"/>
      <c r="FP1236" s="209"/>
      <c r="FQ1236" s="209"/>
      <c r="FR1236" s="209"/>
      <c r="FS1236" s="209"/>
      <c r="FT1236" s="209"/>
      <c r="FU1236" s="209"/>
      <c r="FV1236" s="209"/>
      <c r="FW1236" s="209"/>
      <c r="FX1236" s="209"/>
      <c r="FY1236" s="209"/>
      <c r="FZ1236" s="209"/>
      <c r="GA1236" s="209"/>
      <c r="GB1236" s="209"/>
      <c r="GC1236" s="209"/>
      <c r="GD1236" s="209"/>
      <c r="GE1236" s="209"/>
      <c r="GF1236" s="209"/>
      <c r="GG1236" s="209"/>
      <c r="GH1236" s="209"/>
      <c r="GI1236" s="209"/>
    </row>
    <row r="1237" spans="1:191" ht="33">
      <c r="A1237" s="225"/>
      <c r="B1237" s="196"/>
      <c r="C1237" s="197" t="s">
        <v>525</v>
      </c>
      <c r="D1237" s="198" t="s">
        <v>322</v>
      </c>
      <c r="E1237" s="199" t="s">
        <v>19</v>
      </c>
      <c r="F1237" s="13"/>
      <c r="G1237" s="13"/>
      <c r="H1237" s="10" t="s">
        <v>394</v>
      </c>
      <c r="I1237" s="205">
        <f>SUM(I1238,I1250,I1253,I1256,I1259,I1265,I1270,I1273,I1278,I1281,I1284,I1294)</f>
        <v>1159518.4000000001</v>
      </c>
      <c r="J1237" s="205">
        <f>SUM(J1238,J1250,J1253,J1256,J1259,J1265,J1270,J1273,J1278,J1281,J1284,J1294)</f>
        <v>2378582.2000000002</v>
      </c>
      <c r="K1237" s="205">
        <f>SUM(K1238,K1250,K1253,K1256,K1259,K1265,K1270,K1273,K1278,K1281,K1284,K1294)</f>
        <v>3591055.9</v>
      </c>
      <c r="L1237" s="205">
        <f>SUM(L1238,L1250,L1253,L1256,L1259,L1265,L1270,L1273,L1278,L1281,L1284,L1294)</f>
        <v>4791710.8</v>
      </c>
      <c r="M1237" s="41">
        <f t="shared" si="243"/>
        <v>24.2</v>
      </c>
      <c r="N1237" s="41">
        <f t="shared" si="244"/>
        <v>49.6</v>
      </c>
      <c r="O1237" s="41">
        <f t="shared" si="245"/>
        <v>74.900000000000006</v>
      </c>
      <c r="P1237" s="14"/>
      <c r="Q1237" s="14"/>
      <c r="R1237" s="167"/>
      <c r="S1237" s="14"/>
      <c r="T1237" s="14"/>
      <c r="U1237" s="4">
        <f>SUM(L1237-T1237)</f>
        <v>4791710.8</v>
      </c>
      <c r="AA1237" s="209"/>
      <c r="AB1237" s="209"/>
      <c r="AC1237" s="209"/>
      <c r="AD1237" s="209"/>
      <c r="AE1237" s="209"/>
      <c r="AF1237" s="209"/>
      <c r="AG1237" s="209"/>
      <c r="AH1237" s="209"/>
      <c r="AI1237" s="209"/>
      <c r="AJ1237" s="209"/>
      <c r="AK1237" s="209"/>
      <c r="AL1237" s="209"/>
      <c r="AM1237" s="209"/>
      <c r="AN1237" s="209"/>
      <c r="AO1237" s="209"/>
      <c r="AP1237" s="209"/>
      <c r="AQ1237" s="209"/>
      <c r="AR1237" s="209"/>
      <c r="AS1237" s="209"/>
      <c r="AT1237" s="209"/>
      <c r="AU1237" s="209"/>
      <c r="AV1237" s="209"/>
      <c r="AW1237" s="209"/>
      <c r="AX1237" s="209"/>
      <c r="AY1237" s="209"/>
      <c r="AZ1237" s="209"/>
      <c r="BA1237" s="209"/>
      <c r="BB1237" s="209"/>
      <c r="BC1237" s="209"/>
      <c r="BD1237" s="209"/>
      <c r="BE1237" s="209"/>
      <c r="BF1237" s="209"/>
      <c r="BG1237" s="209"/>
      <c r="BH1237" s="209"/>
      <c r="BI1237" s="209"/>
      <c r="BJ1237" s="209"/>
      <c r="BK1237" s="209"/>
      <c r="BL1237" s="209"/>
      <c r="BM1237" s="209"/>
      <c r="BN1237" s="209"/>
      <c r="BO1237" s="209"/>
      <c r="BP1237" s="209"/>
      <c r="BQ1237" s="209"/>
      <c r="BR1237" s="209"/>
      <c r="BS1237" s="209"/>
      <c r="BT1237" s="209"/>
      <c r="BU1237" s="209"/>
      <c r="BV1237" s="209"/>
      <c r="BW1237" s="209"/>
      <c r="BX1237" s="209"/>
      <c r="BY1237" s="209"/>
      <c r="BZ1237" s="209"/>
      <c r="CA1237" s="209"/>
      <c r="CB1237" s="209"/>
      <c r="CC1237" s="209"/>
      <c r="CD1237" s="209"/>
      <c r="CE1237" s="209"/>
      <c r="CF1237" s="209"/>
      <c r="CG1237" s="209"/>
      <c r="CH1237" s="209"/>
      <c r="CI1237" s="209"/>
      <c r="CJ1237" s="209"/>
      <c r="CK1237" s="209"/>
      <c r="CL1237" s="209"/>
      <c r="CM1237" s="209"/>
      <c r="CN1237" s="209"/>
      <c r="CO1237" s="209"/>
      <c r="CP1237" s="209"/>
      <c r="CQ1237" s="209"/>
      <c r="CR1237" s="209"/>
      <c r="CS1237" s="209"/>
      <c r="CT1237" s="209"/>
      <c r="CU1237" s="209"/>
      <c r="CV1237" s="209"/>
      <c r="CW1237" s="209"/>
      <c r="CX1237" s="209"/>
      <c r="CY1237" s="209"/>
      <c r="CZ1237" s="209"/>
      <c r="DA1237" s="209"/>
      <c r="DB1237" s="209"/>
      <c r="DC1237" s="209"/>
      <c r="DD1237" s="209"/>
      <c r="DE1237" s="209"/>
      <c r="DF1237" s="209"/>
      <c r="DG1237" s="209"/>
      <c r="DH1237" s="209"/>
      <c r="DI1237" s="209"/>
      <c r="DJ1237" s="209"/>
      <c r="DK1237" s="209"/>
      <c r="DL1237" s="209"/>
      <c r="DM1237" s="209"/>
      <c r="DN1237" s="209"/>
      <c r="DO1237" s="209"/>
      <c r="DP1237" s="209"/>
      <c r="DQ1237" s="209"/>
      <c r="DR1237" s="209"/>
      <c r="DS1237" s="209"/>
      <c r="DT1237" s="209"/>
      <c r="DU1237" s="209"/>
      <c r="DV1237" s="209"/>
      <c r="DW1237" s="209"/>
      <c r="DX1237" s="209"/>
      <c r="DY1237" s="209"/>
      <c r="DZ1237" s="209"/>
      <c r="EA1237" s="209"/>
      <c r="EB1237" s="209"/>
      <c r="EC1237" s="209"/>
      <c r="ED1237" s="209"/>
      <c r="EE1237" s="209"/>
      <c r="EF1237" s="209"/>
      <c r="EG1237" s="209"/>
      <c r="EH1237" s="209"/>
      <c r="EI1237" s="209"/>
      <c r="EJ1237" s="209"/>
      <c r="EK1237" s="209"/>
      <c r="EL1237" s="209"/>
      <c r="EM1237" s="209"/>
      <c r="EN1237" s="209"/>
      <c r="EO1237" s="209"/>
      <c r="EP1237" s="209"/>
      <c r="EQ1237" s="209"/>
      <c r="ER1237" s="209"/>
      <c r="ES1237" s="209"/>
      <c r="ET1237" s="209"/>
      <c r="EU1237" s="209"/>
      <c r="EV1237" s="209"/>
      <c r="EW1237" s="209"/>
      <c r="EX1237" s="209"/>
      <c r="EY1237" s="209"/>
      <c r="EZ1237" s="209"/>
      <c r="FA1237" s="209"/>
      <c r="FB1237" s="209"/>
      <c r="FC1237" s="209"/>
      <c r="FD1237" s="209"/>
      <c r="FE1237" s="209"/>
      <c r="FF1237" s="209"/>
      <c r="FG1237" s="209"/>
      <c r="FH1237" s="209"/>
      <c r="FI1237" s="209"/>
      <c r="FJ1237" s="209"/>
      <c r="FK1237" s="209"/>
      <c r="FL1237" s="209"/>
      <c r="FM1237" s="209"/>
      <c r="FN1237" s="209"/>
      <c r="FO1237" s="209"/>
      <c r="FP1237" s="209"/>
      <c r="FQ1237" s="209"/>
      <c r="FR1237" s="209"/>
      <c r="FS1237" s="209"/>
      <c r="FT1237" s="209"/>
      <c r="FU1237" s="209"/>
      <c r="FV1237" s="209"/>
      <c r="FW1237" s="209"/>
      <c r="FX1237" s="209"/>
      <c r="FY1237" s="209"/>
      <c r="FZ1237" s="209"/>
      <c r="GA1237" s="209"/>
      <c r="GB1237" s="209"/>
      <c r="GC1237" s="209"/>
      <c r="GD1237" s="209"/>
      <c r="GE1237" s="209"/>
      <c r="GF1237" s="209"/>
      <c r="GG1237" s="209"/>
      <c r="GH1237" s="209"/>
      <c r="GI1237" s="209"/>
    </row>
    <row r="1238" spans="1:191">
      <c r="A1238" s="225"/>
      <c r="B1238" s="196"/>
      <c r="C1238" s="200"/>
      <c r="D1238" s="201" t="s">
        <v>280</v>
      </c>
      <c r="E1238" s="199" t="s">
        <v>21</v>
      </c>
      <c r="F1238" s="13"/>
      <c r="G1238" s="13"/>
      <c r="H1238" s="10" t="s">
        <v>394</v>
      </c>
      <c r="I1238" s="204">
        <f>SUM(I1239)</f>
        <v>73700</v>
      </c>
      <c r="J1238" s="204">
        <f>SUM(J1239)</f>
        <v>185100</v>
      </c>
      <c r="K1238" s="204">
        <f>SUM(K1239)</f>
        <v>295100</v>
      </c>
      <c r="L1238" s="205">
        <f>SUM(L1239)</f>
        <v>366800</v>
      </c>
      <c r="M1238" s="41">
        <f t="shared" si="243"/>
        <v>20.100000000000001</v>
      </c>
      <c r="N1238" s="41">
        <f t="shared" si="244"/>
        <v>50.5</v>
      </c>
      <c r="O1238" s="41">
        <f t="shared" si="245"/>
        <v>80.5</v>
      </c>
      <c r="P1238" s="14"/>
      <c r="Q1238" s="14"/>
      <c r="R1238" s="167"/>
      <c r="S1238" s="14"/>
      <c r="T1238" s="14"/>
      <c r="U1238" s="4">
        <f>SUM(L1238-T1238)</f>
        <v>366800</v>
      </c>
      <c r="W1238" s="43" t="s">
        <v>394</v>
      </c>
      <c r="AA1238" s="209"/>
      <c r="AB1238" s="209"/>
      <c r="AC1238" s="209"/>
      <c r="AD1238" s="209"/>
      <c r="AE1238" s="209"/>
      <c r="AF1238" s="209"/>
      <c r="AG1238" s="209"/>
      <c r="AH1238" s="209"/>
      <c r="AI1238" s="209"/>
      <c r="AJ1238" s="209"/>
      <c r="AK1238" s="209"/>
      <c r="AL1238" s="209"/>
      <c r="AM1238" s="209"/>
      <c r="AN1238" s="209"/>
      <c r="AO1238" s="209"/>
      <c r="AP1238" s="209"/>
      <c r="AQ1238" s="209"/>
      <c r="AR1238" s="209"/>
      <c r="AS1238" s="209"/>
      <c r="AT1238" s="209"/>
      <c r="AU1238" s="209"/>
      <c r="AV1238" s="209"/>
      <c r="AW1238" s="209"/>
      <c r="AX1238" s="209"/>
      <c r="AY1238" s="209"/>
      <c r="AZ1238" s="209"/>
      <c r="BA1238" s="209"/>
      <c r="BB1238" s="209"/>
      <c r="BC1238" s="209"/>
      <c r="BD1238" s="209"/>
      <c r="BE1238" s="209"/>
      <c r="BF1238" s="209"/>
      <c r="BG1238" s="209"/>
      <c r="BH1238" s="209"/>
      <c r="BI1238" s="209"/>
      <c r="BJ1238" s="209"/>
      <c r="BK1238" s="209"/>
      <c r="BL1238" s="209"/>
      <c r="BM1238" s="209"/>
      <c r="BN1238" s="209"/>
      <c r="BO1238" s="209"/>
      <c r="BP1238" s="209"/>
      <c r="BQ1238" s="209"/>
      <c r="BR1238" s="209"/>
      <c r="BS1238" s="209"/>
      <c r="BT1238" s="209"/>
      <c r="BU1238" s="209"/>
      <c r="BV1238" s="209"/>
      <c r="BW1238" s="209"/>
      <c r="BX1238" s="209"/>
      <c r="BY1238" s="209"/>
      <c r="BZ1238" s="209"/>
      <c r="CA1238" s="209"/>
      <c r="CB1238" s="209"/>
      <c r="CC1238" s="209"/>
      <c r="CD1238" s="209"/>
      <c r="CE1238" s="209"/>
      <c r="CF1238" s="209"/>
      <c r="CG1238" s="209"/>
      <c r="CH1238" s="209"/>
      <c r="CI1238" s="209"/>
      <c r="CJ1238" s="209"/>
      <c r="CK1238" s="209"/>
      <c r="CL1238" s="209"/>
      <c r="CM1238" s="209"/>
      <c r="CN1238" s="209"/>
      <c r="CO1238" s="209"/>
      <c r="CP1238" s="209"/>
      <c r="CQ1238" s="209"/>
      <c r="CR1238" s="209"/>
      <c r="CS1238" s="209"/>
      <c r="CT1238" s="209"/>
      <c r="CU1238" s="209"/>
      <c r="CV1238" s="209"/>
      <c r="CW1238" s="209"/>
      <c r="CX1238" s="209"/>
      <c r="CY1238" s="209"/>
      <c r="CZ1238" s="209"/>
      <c r="DA1238" s="209"/>
      <c r="DB1238" s="209"/>
      <c r="DC1238" s="209"/>
      <c r="DD1238" s="209"/>
      <c r="DE1238" s="209"/>
      <c r="DF1238" s="209"/>
      <c r="DG1238" s="209"/>
      <c r="DH1238" s="209"/>
      <c r="DI1238" s="209"/>
      <c r="DJ1238" s="209"/>
      <c r="DK1238" s="209"/>
      <c r="DL1238" s="209"/>
      <c r="DM1238" s="209"/>
      <c r="DN1238" s="209"/>
      <c r="DO1238" s="209"/>
      <c r="DP1238" s="209"/>
      <c r="DQ1238" s="209"/>
      <c r="DR1238" s="209"/>
      <c r="DS1238" s="209"/>
      <c r="DT1238" s="209"/>
      <c r="DU1238" s="209"/>
      <c r="DV1238" s="209"/>
      <c r="DW1238" s="209"/>
      <c r="DX1238" s="209"/>
      <c r="DY1238" s="209"/>
      <c r="DZ1238" s="209"/>
      <c r="EA1238" s="209"/>
      <c r="EB1238" s="209"/>
      <c r="EC1238" s="209"/>
      <c r="ED1238" s="209"/>
      <c r="EE1238" s="209"/>
      <c r="EF1238" s="209"/>
      <c r="EG1238" s="209"/>
      <c r="EH1238" s="209"/>
      <c r="EI1238" s="209"/>
      <c r="EJ1238" s="209"/>
      <c r="EK1238" s="209"/>
      <c r="EL1238" s="209"/>
      <c r="EM1238" s="209"/>
      <c r="EN1238" s="209"/>
      <c r="EO1238" s="209"/>
      <c r="EP1238" s="209"/>
      <c r="EQ1238" s="209"/>
      <c r="ER1238" s="209"/>
      <c r="ES1238" s="209"/>
      <c r="ET1238" s="209"/>
      <c r="EU1238" s="209"/>
      <c r="EV1238" s="209"/>
      <c r="EW1238" s="209"/>
      <c r="EX1238" s="209"/>
      <c r="EY1238" s="209"/>
      <c r="EZ1238" s="209"/>
      <c r="FA1238" s="209"/>
      <c r="FB1238" s="209"/>
      <c r="FC1238" s="209"/>
      <c r="FD1238" s="209"/>
      <c r="FE1238" s="209"/>
      <c r="FF1238" s="209"/>
      <c r="FG1238" s="209"/>
      <c r="FH1238" s="209"/>
      <c r="FI1238" s="209"/>
      <c r="FJ1238" s="209"/>
      <c r="FK1238" s="209"/>
      <c r="FL1238" s="209"/>
      <c r="FM1238" s="209"/>
      <c r="FN1238" s="209"/>
      <c r="FO1238" s="209"/>
      <c r="FP1238" s="209"/>
      <c r="FQ1238" s="209"/>
      <c r="FR1238" s="209"/>
      <c r="FS1238" s="209"/>
      <c r="FT1238" s="209"/>
      <c r="FU1238" s="209"/>
      <c r="FV1238" s="209"/>
      <c r="FW1238" s="209"/>
      <c r="FX1238" s="209"/>
      <c r="FY1238" s="209"/>
      <c r="FZ1238" s="209"/>
      <c r="GA1238" s="209"/>
      <c r="GB1238" s="209"/>
      <c r="GC1238" s="209"/>
      <c r="GD1238" s="209"/>
      <c r="GE1238" s="209"/>
      <c r="GF1238" s="209"/>
      <c r="GG1238" s="209"/>
      <c r="GH1238" s="209"/>
      <c r="GI1238" s="209"/>
    </row>
    <row r="1239" spans="1:191">
      <c r="A1239" s="225"/>
      <c r="B1239" s="196"/>
      <c r="C1239" s="200"/>
      <c r="D1239" s="201"/>
      <c r="E1239" s="80" t="s">
        <v>637</v>
      </c>
      <c r="F1239" s="18" t="s">
        <v>398</v>
      </c>
      <c r="G1239" s="18"/>
      <c r="H1239" s="10" t="s">
        <v>394</v>
      </c>
      <c r="I1239" s="206">
        <f>SUM(I1240:I1249)</f>
        <v>73700</v>
      </c>
      <c r="J1239" s="206">
        <f>SUM(J1240:J1249)</f>
        <v>185100</v>
      </c>
      <c r="K1239" s="206">
        <f>SUM(K1240:K1249)</f>
        <v>295100</v>
      </c>
      <c r="L1239" s="207">
        <f>SUM(L1240:L1249)</f>
        <v>366800</v>
      </c>
      <c r="M1239" s="41">
        <f t="shared" si="243"/>
        <v>20.100000000000001</v>
      </c>
      <c r="N1239" s="41">
        <f t="shared" si="244"/>
        <v>50.5</v>
      </c>
      <c r="O1239" s="41">
        <f t="shared" si="245"/>
        <v>80.5</v>
      </c>
      <c r="P1239" s="15"/>
      <c r="Q1239" s="15"/>
      <c r="R1239" s="167"/>
      <c r="S1239" s="15"/>
      <c r="T1239" s="15"/>
      <c r="U1239" s="4">
        <f>SUM(L1239-T1239)</f>
        <v>366800</v>
      </c>
      <c r="AA1239" s="209"/>
      <c r="AB1239" s="209"/>
      <c r="AC1239" s="209"/>
      <c r="AD1239" s="209"/>
      <c r="AE1239" s="209"/>
      <c r="AF1239" s="209"/>
      <c r="AG1239" s="209"/>
      <c r="AH1239" s="209"/>
      <c r="AI1239" s="209"/>
      <c r="AJ1239" s="209"/>
      <c r="AK1239" s="209"/>
      <c r="AL1239" s="209"/>
      <c r="AM1239" s="209"/>
      <c r="AN1239" s="209"/>
      <c r="AO1239" s="209"/>
      <c r="AP1239" s="209"/>
      <c r="AQ1239" s="209"/>
      <c r="AR1239" s="209"/>
      <c r="AS1239" s="209"/>
      <c r="AT1239" s="209"/>
      <c r="AU1239" s="209"/>
      <c r="AV1239" s="209"/>
      <c r="AW1239" s="209"/>
      <c r="AX1239" s="209"/>
      <c r="AY1239" s="209"/>
      <c r="AZ1239" s="209"/>
      <c r="BA1239" s="209"/>
      <c r="BB1239" s="209"/>
      <c r="BC1239" s="209"/>
      <c r="BD1239" s="209"/>
      <c r="BE1239" s="209"/>
      <c r="BF1239" s="209"/>
      <c r="BG1239" s="209"/>
      <c r="BH1239" s="209"/>
      <c r="BI1239" s="209"/>
      <c r="BJ1239" s="209"/>
      <c r="BK1239" s="209"/>
      <c r="BL1239" s="209"/>
      <c r="BM1239" s="209"/>
      <c r="BN1239" s="209"/>
      <c r="BO1239" s="209"/>
      <c r="BP1239" s="209"/>
      <c r="BQ1239" s="209"/>
      <c r="BR1239" s="209"/>
      <c r="BS1239" s="209"/>
      <c r="BT1239" s="209"/>
      <c r="BU1239" s="209"/>
      <c r="BV1239" s="209"/>
      <c r="BW1239" s="209"/>
      <c r="BX1239" s="209"/>
      <c r="BY1239" s="209"/>
      <c r="BZ1239" s="209"/>
      <c r="CA1239" s="209"/>
      <c r="CB1239" s="209"/>
      <c r="CC1239" s="209"/>
      <c r="CD1239" s="209"/>
      <c r="CE1239" s="209"/>
      <c r="CF1239" s="209"/>
      <c r="CG1239" s="209"/>
      <c r="CH1239" s="209"/>
      <c r="CI1239" s="209"/>
      <c r="CJ1239" s="209"/>
      <c r="CK1239" s="209"/>
      <c r="CL1239" s="209"/>
      <c r="CM1239" s="209"/>
      <c r="CN1239" s="209"/>
      <c r="CO1239" s="209"/>
      <c r="CP1239" s="209"/>
      <c r="CQ1239" s="209"/>
      <c r="CR1239" s="209"/>
      <c r="CS1239" s="209"/>
      <c r="CT1239" s="209"/>
      <c r="CU1239" s="209"/>
      <c r="CV1239" s="209"/>
      <c r="CW1239" s="209"/>
      <c r="CX1239" s="209"/>
      <c r="CY1239" s="209"/>
      <c r="CZ1239" s="209"/>
      <c r="DA1239" s="209"/>
      <c r="DB1239" s="209"/>
      <c r="DC1239" s="209"/>
      <c r="DD1239" s="209"/>
      <c r="DE1239" s="209"/>
      <c r="DF1239" s="209"/>
      <c r="DG1239" s="209"/>
      <c r="DH1239" s="209"/>
      <c r="DI1239" s="209"/>
      <c r="DJ1239" s="209"/>
      <c r="DK1239" s="209"/>
      <c r="DL1239" s="209"/>
      <c r="DM1239" s="209"/>
      <c r="DN1239" s="209"/>
      <c r="DO1239" s="209"/>
      <c r="DP1239" s="209"/>
      <c r="DQ1239" s="209"/>
      <c r="DR1239" s="209"/>
      <c r="DS1239" s="209"/>
      <c r="DT1239" s="209"/>
      <c r="DU1239" s="209"/>
      <c r="DV1239" s="209"/>
      <c r="DW1239" s="209"/>
      <c r="DX1239" s="209"/>
      <c r="DY1239" s="209"/>
      <c r="DZ1239" s="209"/>
      <c r="EA1239" s="209"/>
      <c r="EB1239" s="209"/>
      <c r="EC1239" s="209"/>
      <c r="ED1239" s="209"/>
      <c r="EE1239" s="209"/>
      <c r="EF1239" s="209"/>
      <c r="EG1239" s="209"/>
      <c r="EH1239" s="209"/>
      <c r="EI1239" s="209"/>
      <c r="EJ1239" s="209"/>
      <c r="EK1239" s="209"/>
      <c r="EL1239" s="209"/>
      <c r="EM1239" s="209"/>
      <c r="EN1239" s="209"/>
      <c r="EO1239" s="209"/>
      <c r="EP1239" s="209"/>
      <c r="EQ1239" s="209"/>
      <c r="ER1239" s="209"/>
      <c r="ES1239" s="209"/>
      <c r="ET1239" s="209"/>
      <c r="EU1239" s="209"/>
      <c r="EV1239" s="209"/>
      <c r="EW1239" s="209"/>
      <c r="EX1239" s="209"/>
      <c r="EY1239" s="209"/>
      <c r="EZ1239" s="209"/>
      <c r="FA1239" s="209"/>
      <c r="FB1239" s="209"/>
      <c r="FC1239" s="209"/>
      <c r="FD1239" s="209"/>
      <c r="FE1239" s="209"/>
      <c r="FF1239" s="209"/>
      <c r="FG1239" s="209"/>
      <c r="FH1239" s="209"/>
      <c r="FI1239" s="209"/>
      <c r="FJ1239" s="209"/>
      <c r="FK1239" s="209"/>
      <c r="FL1239" s="209"/>
      <c r="FM1239" s="209"/>
      <c r="FN1239" s="209"/>
      <c r="FO1239" s="209"/>
      <c r="FP1239" s="209"/>
      <c r="FQ1239" s="209"/>
      <c r="FR1239" s="209"/>
      <c r="FS1239" s="209"/>
      <c r="FT1239" s="209"/>
      <c r="FU1239" s="209"/>
      <c r="FV1239" s="209"/>
      <c r="FW1239" s="209"/>
      <c r="FX1239" s="209"/>
      <c r="FY1239" s="209"/>
      <c r="FZ1239" s="209"/>
      <c r="GA1239" s="209"/>
      <c r="GB1239" s="209"/>
      <c r="GC1239" s="209"/>
      <c r="GD1239" s="209"/>
      <c r="GE1239" s="209"/>
      <c r="GF1239" s="209"/>
      <c r="GG1239" s="209"/>
      <c r="GH1239" s="209"/>
      <c r="GI1239" s="209"/>
    </row>
    <row r="1240" spans="1:191" hidden="1">
      <c r="A1240" s="64"/>
      <c r="B1240" s="53"/>
      <c r="C1240" s="56"/>
      <c r="D1240" s="57"/>
      <c r="E1240" s="16" t="s">
        <v>441</v>
      </c>
      <c r="F1240" s="10">
        <v>4216</v>
      </c>
      <c r="G1240" s="18"/>
      <c r="H1240" s="10"/>
      <c r="I1240" s="8">
        <v>800</v>
      </c>
      <c r="J1240" s="8">
        <v>2000</v>
      </c>
      <c r="K1240" s="8">
        <v>3000</v>
      </c>
      <c r="L1240" s="7">
        <v>4000</v>
      </c>
      <c r="M1240" s="41">
        <f t="shared" si="243"/>
        <v>20</v>
      </c>
      <c r="N1240" s="41">
        <f t="shared" si="244"/>
        <v>50</v>
      </c>
      <c r="O1240" s="41">
        <f t="shared" si="245"/>
        <v>75</v>
      </c>
      <c r="P1240" s="15"/>
      <c r="Q1240" s="15"/>
      <c r="R1240" s="167"/>
      <c r="S1240" s="15"/>
      <c r="T1240" s="15"/>
      <c r="U1240" s="4"/>
    </row>
    <row r="1241" spans="1:191" hidden="1">
      <c r="A1241" s="64"/>
      <c r="B1241" s="53"/>
      <c r="C1241" s="56"/>
      <c r="D1241" s="57"/>
      <c r="E1241" s="16" t="s">
        <v>443</v>
      </c>
      <c r="F1241" s="10">
        <v>4221</v>
      </c>
      <c r="G1241" s="18"/>
      <c r="H1241" s="10"/>
      <c r="I1241" s="8">
        <v>500</v>
      </c>
      <c r="J1241" s="8">
        <v>1000</v>
      </c>
      <c r="K1241" s="8">
        <v>1500</v>
      </c>
      <c r="L1241" s="7">
        <v>2000</v>
      </c>
      <c r="M1241" s="41">
        <f t="shared" si="243"/>
        <v>25</v>
      </c>
      <c r="N1241" s="41">
        <f t="shared" si="244"/>
        <v>50</v>
      </c>
      <c r="O1241" s="41">
        <f t="shared" si="245"/>
        <v>75</v>
      </c>
      <c r="P1241" s="15"/>
      <c r="Q1241" s="15"/>
      <c r="R1241" s="167"/>
      <c r="S1241" s="15"/>
      <c r="T1241" s="15"/>
      <c r="U1241" s="4"/>
    </row>
    <row r="1242" spans="1:191" hidden="1">
      <c r="A1242" s="64"/>
      <c r="B1242" s="53"/>
      <c r="C1242" s="56"/>
      <c r="D1242" s="57"/>
      <c r="E1242" s="16" t="s">
        <v>444</v>
      </c>
      <c r="F1242" s="10">
        <v>4222</v>
      </c>
      <c r="G1242" s="18"/>
      <c r="H1242" s="10"/>
      <c r="I1242" s="8"/>
      <c r="J1242" s="8">
        <v>1000</v>
      </c>
      <c r="K1242" s="8">
        <v>2000</v>
      </c>
      <c r="L1242" s="7">
        <v>2000</v>
      </c>
      <c r="M1242" s="41">
        <f t="shared" si="243"/>
        <v>0</v>
      </c>
      <c r="N1242" s="41">
        <f t="shared" si="244"/>
        <v>50</v>
      </c>
      <c r="O1242" s="41">
        <f t="shared" si="245"/>
        <v>100</v>
      </c>
      <c r="P1242" s="15"/>
      <c r="Q1242" s="15"/>
      <c r="R1242" s="167"/>
      <c r="S1242" s="15"/>
      <c r="T1242" s="15"/>
      <c r="U1242" s="4"/>
    </row>
    <row r="1243" spans="1:191" hidden="1">
      <c r="A1243" s="64"/>
      <c r="B1243" s="53"/>
      <c r="C1243" s="56"/>
      <c r="D1243" s="57"/>
      <c r="E1243" s="16" t="s">
        <v>459</v>
      </c>
      <c r="F1243" s="10">
        <v>4234</v>
      </c>
      <c r="G1243" s="18"/>
      <c r="H1243" s="10"/>
      <c r="I1243" s="8">
        <v>1000</v>
      </c>
      <c r="J1243" s="8">
        <v>2000</v>
      </c>
      <c r="K1243" s="8">
        <v>2800</v>
      </c>
      <c r="L1243" s="7">
        <v>5000</v>
      </c>
      <c r="M1243" s="41">
        <f t="shared" si="243"/>
        <v>20</v>
      </c>
      <c r="N1243" s="41">
        <f t="shared" si="244"/>
        <v>40</v>
      </c>
      <c r="O1243" s="41">
        <f t="shared" si="245"/>
        <v>56</v>
      </c>
      <c r="P1243" s="15"/>
      <c r="Q1243" s="15"/>
      <c r="R1243" s="167"/>
      <c r="S1243" s="15"/>
      <c r="T1243" s="15"/>
      <c r="U1243" s="4"/>
    </row>
    <row r="1244" spans="1:191" hidden="1">
      <c r="A1244" s="64"/>
      <c r="B1244" s="53"/>
      <c r="C1244" s="56"/>
      <c r="D1244" s="57"/>
      <c r="E1244" s="16" t="s">
        <v>512</v>
      </c>
      <c r="F1244" s="10">
        <v>4237</v>
      </c>
      <c r="G1244" s="18"/>
      <c r="H1244" s="10"/>
      <c r="I1244" s="8">
        <v>800</v>
      </c>
      <c r="J1244" s="8">
        <v>2000</v>
      </c>
      <c r="K1244" s="8">
        <v>2800</v>
      </c>
      <c r="L1244" s="7">
        <v>4000</v>
      </c>
      <c r="M1244" s="41">
        <f t="shared" si="243"/>
        <v>20</v>
      </c>
      <c r="N1244" s="41">
        <f t="shared" si="244"/>
        <v>50</v>
      </c>
      <c r="O1244" s="41">
        <f t="shared" si="245"/>
        <v>70</v>
      </c>
      <c r="P1244" s="15"/>
      <c r="Q1244" s="15"/>
      <c r="R1244" s="167"/>
      <c r="S1244" s="15"/>
      <c r="T1244" s="15"/>
      <c r="U1244" s="4"/>
    </row>
    <row r="1245" spans="1:191" hidden="1">
      <c r="A1245" s="64"/>
      <c r="B1245" s="53"/>
      <c r="C1245" s="56"/>
      <c r="D1245" s="57"/>
      <c r="E1245" s="16" t="s">
        <v>513</v>
      </c>
      <c r="F1245" s="10">
        <v>4239</v>
      </c>
      <c r="G1245" s="18"/>
      <c r="H1245" s="10"/>
      <c r="I1245" s="8">
        <v>800</v>
      </c>
      <c r="J1245" s="8">
        <v>2000</v>
      </c>
      <c r="K1245" s="8">
        <v>2800</v>
      </c>
      <c r="L1245" s="7">
        <v>4000</v>
      </c>
      <c r="M1245" s="41">
        <f t="shared" si="243"/>
        <v>20</v>
      </c>
      <c r="N1245" s="41">
        <f t="shared" si="244"/>
        <v>50</v>
      </c>
      <c r="O1245" s="41">
        <f t="shared" si="245"/>
        <v>70</v>
      </c>
      <c r="P1245" s="15"/>
      <c r="Q1245" s="15"/>
      <c r="R1245" s="167"/>
      <c r="S1245" s="15"/>
      <c r="T1245" s="15"/>
      <c r="U1245" s="4"/>
    </row>
    <row r="1246" spans="1:191" hidden="1">
      <c r="A1246" s="64"/>
      <c r="B1246" s="53"/>
      <c r="C1246" s="56"/>
      <c r="D1246" s="57"/>
      <c r="E1246" s="16" t="s">
        <v>514</v>
      </c>
      <c r="F1246" s="10">
        <v>4241</v>
      </c>
      <c r="G1246" s="18"/>
      <c r="H1246" s="10"/>
      <c r="I1246" s="8">
        <v>750</v>
      </c>
      <c r="J1246" s="8">
        <v>2000</v>
      </c>
      <c r="K1246" s="8">
        <v>3000</v>
      </c>
      <c r="L1246" s="7">
        <v>3800</v>
      </c>
      <c r="M1246" s="41">
        <f t="shared" si="243"/>
        <v>19.7</v>
      </c>
      <c r="N1246" s="41">
        <f t="shared" si="244"/>
        <v>52.6</v>
      </c>
      <c r="O1246" s="41">
        <f t="shared" si="245"/>
        <v>78.900000000000006</v>
      </c>
      <c r="P1246" s="15"/>
      <c r="Q1246" s="15"/>
      <c r="R1246" s="167"/>
      <c r="S1246" s="15"/>
      <c r="T1246" s="15"/>
      <c r="U1246" s="4"/>
    </row>
    <row r="1247" spans="1:191" ht="27" hidden="1">
      <c r="A1247" s="64"/>
      <c r="B1247" s="53"/>
      <c r="C1247" s="56"/>
      <c r="D1247" s="57"/>
      <c r="E1247" s="9" t="s">
        <v>119</v>
      </c>
      <c r="F1247" s="10">
        <v>4638</v>
      </c>
      <c r="G1247" s="18"/>
      <c r="H1247" s="10"/>
      <c r="I1247" s="8">
        <v>54000</v>
      </c>
      <c r="J1247" s="8">
        <v>135000</v>
      </c>
      <c r="K1247" s="8">
        <v>216000</v>
      </c>
      <c r="L1247" s="7">
        <v>270000</v>
      </c>
      <c r="M1247" s="41">
        <f t="shared" si="243"/>
        <v>20</v>
      </c>
      <c r="N1247" s="41">
        <f t="shared" si="244"/>
        <v>50</v>
      </c>
      <c r="O1247" s="41">
        <f t="shared" si="245"/>
        <v>80</v>
      </c>
      <c r="P1247" s="15"/>
      <c r="Q1247" s="15"/>
      <c r="R1247" s="167"/>
      <c r="S1247" s="15"/>
      <c r="T1247" s="15"/>
      <c r="U1247" s="4"/>
    </row>
    <row r="1248" spans="1:191" hidden="1">
      <c r="A1248" s="64"/>
      <c r="B1248" s="53"/>
      <c r="C1248" s="56"/>
      <c r="D1248" s="57"/>
      <c r="E1248" s="9" t="s">
        <v>542</v>
      </c>
      <c r="F1248" s="10">
        <v>4639</v>
      </c>
      <c r="G1248" s="18"/>
      <c r="H1248" s="10"/>
      <c r="I1248" s="8">
        <f>13000+2000</f>
        <v>15000</v>
      </c>
      <c r="J1248" s="8">
        <f>33000+5000</f>
        <v>38000</v>
      </c>
      <c r="K1248" s="8">
        <f>53000+8000</f>
        <v>61000</v>
      </c>
      <c r="L1248" s="7">
        <v>71800</v>
      </c>
      <c r="M1248" s="41">
        <f t="shared" si="243"/>
        <v>20.9</v>
      </c>
      <c r="N1248" s="41">
        <f t="shared" si="244"/>
        <v>52.9</v>
      </c>
      <c r="O1248" s="41">
        <f t="shared" si="245"/>
        <v>85</v>
      </c>
      <c r="P1248" s="15"/>
      <c r="Q1248" s="15"/>
      <c r="R1248" s="167"/>
      <c r="S1248" s="15"/>
      <c r="T1248" s="15"/>
      <c r="U1248" s="4"/>
    </row>
    <row r="1249" spans="1:191" hidden="1">
      <c r="A1249" s="64"/>
      <c r="B1249" s="53"/>
      <c r="C1249" s="56"/>
      <c r="D1249" s="57"/>
      <c r="E1249" s="9" t="s">
        <v>560</v>
      </c>
      <c r="F1249" s="11">
        <v>5122</v>
      </c>
      <c r="G1249" s="18"/>
      <c r="H1249" s="10"/>
      <c r="I1249" s="8">
        <v>50</v>
      </c>
      <c r="J1249" s="8">
        <v>100</v>
      </c>
      <c r="K1249" s="8">
        <v>200</v>
      </c>
      <c r="L1249" s="7">
        <v>200</v>
      </c>
      <c r="M1249" s="41">
        <f t="shared" si="243"/>
        <v>25</v>
      </c>
      <c r="N1249" s="41">
        <f t="shared" si="244"/>
        <v>50</v>
      </c>
      <c r="O1249" s="41">
        <f t="shared" si="245"/>
        <v>100</v>
      </c>
      <c r="P1249" s="15"/>
      <c r="Q1249" s="15"/>
      <c r="R1249" s="167"/>
      <c r="S1249" s="15"/>
      <c r="T1249" s="15"/>
      <c r="U1249" s="4"/>
    </row>
    <row r="1250" spans="1:191" ht="18" customHeight="1">
      <c r="A1250" s="225"/>
      <c r="B1250" s="196"/>
      <c r="C1250" s="200"/>
      <c r="D1250" s="201" t="s">
        <v>284</v>
      </c>
      <c r="E1250" s="199" t="s">
        <v>99</v>
      </c>
      <c r="F1250" s="13"/>
      <c r="G1250" s="13"/>
      <c r="H1250" s="10" t="s">
        <v>394</v>
      </c>
      <c r="I1250" s="205">
        <f>SUM(I1251)</f>
        <v>18000</v>
      </c>
      <c r="J1250" s="205">
        <f>SUM(J1251)</f>
        <v>36000</v>
      </c>
      <c r="K1250" s="205">
        <f>SUM(K1251)</f>
        <v>54000</v>
      </c>
      <c r="L1250" s="205">
        <f>SUM(L1251)</f>
        <v>72000</v>
      </c>
      <c r="M1250" s="41">
        <f t="shared" si="243"/>
        <v>25</v>
      </c>
      <c r="N1250" s="41">
        <f t="shared" si="244"/>
        <v>50</v>
      </c>
      <c r="O1250" s="41">
        <f t="shared" si="245"/>
        <v>75</v>
      </c>
      <c r="P1250" s="14"/>
      <c r="Q1250" s="14"/>
      <c r="R1250" s="167"/>
      <c r="S1250" s="14"/>
      <c r="T1250" s="14"/>
      <c r="U1250" s="4">
        <f>SUM(L1250-T1250)</f>
        <v>72000</v>
      </c>
      <c r="W1250" s="43" t="s">
        <v>394</v>
      </c>
      <c r="AA1250" s="209"/>
      <c r="AB1250" s="209"/>
      <c r="AC1250" s="209"/>
      <c r="AD1250" s="209"/>
      <c r="AE1250" s="209"/>
      <c r="AF1250" s="209"/>
      <c r="AG1250" s="209"/>
      <c r="AH1250" s="209"/>
      <c r="AI1250" s="209"/>
      <c r="AJ1250" s="209"/>
      <c r="AK1250" s="209"/>
      <c r="AL1250" s="209"/>
      <c r="AM1250" s="209"/>
      <c r="AN1250" s="209"/>
      <c r="AO1250" s="209"/>
      <c r="AP1250" s="209"/>
      <c r="AQ1250" s="209"/>
      <c r="AR1250" s="209"/>
      <c r="AS1250" s="209"/>
      <c r="AT1250" s="209"/>
      <c r="AU1250" s="209"/>
      <c r="AV1250" s="209"/>
      <c r="AW1250" s="209"/>
      <c r="AX1250" s="209"/>
      <c r="AY1250" s="209"/>
      <c r="AZ1250" s="209"/>
      <c r="BA1250" s="209"/>
      <c r="BB1250" s="209"/>
      <c r="BC1250" s="209"/>
      <c r="BD1250" s="209"/>
      <c r="BE1250" s="209"/>
      <c r="BF1250" s="209"/>
      <c r="BG1250" s="209"/>
      <c r="BH1250" s="209"/>
      <c r="BI1250" s="209"/>
      <c r="BJ1250" s="209"/>
      <c r="BK1250" s="209"/>
      <c r="BL1250" s="209"/>
      <c r="BM1250" s="209"/>
      <c r="BN1250" s="209"/>
      <c r="BO1250" s="209"/>
      <c r="BP1250" s="209"/>
      <c r="BQ1250" s="209"/>
      <c r="BR1250" s="209"/>
      <c r="BS1250" s="209"/>
      <c r="BT1250" s="209"/>
      <c r="BU1250" s="209"/>
      <c r="BV1250" s="209"/>
      <c r="BW1250" s="209"/>
      <c r="BX1250" s="209"/>
      <c r="BY1250" s="209"/>
      <c r="BZ1250" s="209"/>
      <c r="CA1250" s="209"/>
      <c r="CB1250" s="209"/>
      <c r="CC1250" s="209"/>
      <c r="CD1250" s="209"/>
      <c r="CE1250" s="209"/>
      <c r="CF1250" s="209"/>
      <c r="CG1250" s="209"/>
      <c r="CH1250" s="209"/>
      <c r="CI1250" s="209"/>
      <c r="CJ1250" s="209"/>
      <c r="CK1250" s="209"/>
      <c r="CL1250" s="209"/>
      <c r="CM1250" s="209"/>
      <c r="CN1250" s="209"/>
      <c r="CO1250" s="209"/>
      <c r="CP1250" s="209"/>
      <c r="CQ1250" s="209"/>
      <c r="CR1250" s="209"/>
      <c r="CS1250" s="209"/>
      <c r="CT1250" s="209"/>
      <c r="CU1250" s="209"/>
      <c r="CV1250" s="209"/>
      <c r="CW1250" s="209"/>
      <c r="CX1250" s="209"/>
      <c r="CY1250" s="209"/>
      <c r="CZ1250" s="209"/>
      <c r="DA1250" s="209"/>
      <c r="DB1250" s="209"/>
      <c r="DC1250" s="209"/>
      <c r="DD1250" s="209"/>
      <c r="DE1250" s="209"/>
      <c r="DF1250" s="209"/>
      <c r="DG1250" s="209"/>
      <c r="DH1250" s="209"/>
      <c r="DI1250" s="209"/>
      <c r="DJ1250" s="209"/>
      <c r="DK1250" s="209"/>
      <c r="DL1250" s="209"/>
      <c r="DM1250" s="209"/>
      <c r="DN1250" s="209"/>
      <c r="DO1250" s="209"/>
      <c r="DP1250" s="209"/>
      <c r="DQ1250" s="209"/>
      <c r="DR1250" s="209"/>
      <c r="DS1250" s="209"/>
      <c r="DT1250" s="209"/>
      <c r="DU1250" s="209"/>
      <c r="DV1250" s="209"/>
      <c r="DW1250" s="209"/>
      <c r="DX1250" s="209"/>
      <c r="DY1250" s="209"/>
      <c r="DZ1250" s="209"/>
      <c r="EA1250" s="209"/>
      <c r="EB1250" s="209"/>
      <c r="EC1250" s="209"/>
      <c r="ED1250" s="209"/>
      <c r="EE1250" s="209"/>
      <c r="EF1250" s="209"/>
      <c r="EG1250" s="209"/>
      <c r="EH1250" s="209"/>
      <c r="EI1250" s="209"/>
      <c r="EJ1250" s="209"/>
      <c r="EK1250" s="209"/>
      <c r="EL1250" s="209"/>
      <c r="EM1250" s="209"/>
      <c r="EN1250" s="209"/>
      <c r="EO1250" s="209"/>
      <c r="EP1250" s="209"/>
      <c r="EQ1250" s="209"/>
      <c r="ER1250" s="209"/>
      <c r="ES1250" s="209"/>
      <c r="ET1250" s="209"/>
      <c r="EU1250" s="209"/>
      <c r="EV1250" s="209"/>
      <c r="EW1250" s="209"/>
      <c r="EX1250" s="209"/>
      <c r="EY1250" s="209"/>
      <c r="EZ1250" s="209"/>
      <c r="FA1250" s="209"/>
      <c r="FB1250" s="209"/>
      <c r="FC1250" s="209"/>
      <c r="FD1250" s="209"/>
      <c r="FE1250" s="209"/>
      <c r="FF1250" s="209"/>
      <c r="FG1250" s="209"/>
      <c r="FH1250" s="209"/>
      <c r="FI1250" s="209"/>
      <c r="FJ1250" s="209"/>
      <c r="FK1250" s="209"/>
      <c r="FL1250" s="209"/>
      <c r="FM1250" s="209"/>
      <c r="FN1250" s="209"/>
      <c r="FO1250" s="209"/>
      <c r="FP1250" s="209"/>
      <c r="FQ1250" s="209"/>
      <c r="FR1250" s="209"/>
      <c r="FS1250" s="209"/>
      <c r="FT1250" s="209"/>
      <c r="FU1250" s="209"/>
      <c r="FV1250" s="209"/>
      <c r="FW1250" s="209"/>
      <c r="FX1250" s="209"/>
      <c r="FY1250" s="209"/>
      <c r="FZ1250" s="209"/>
      <c r="GA1250" s="209"/>
      <c r="GB1250" s="209"/>
      <c r="GC1250" s="209"/>
      <c r="GD1250" s="209"/>
      <c r="GE1250" s="209"/>
      <c r="GF1250" s="209"/>
      <c r="GG1250" s="209"/>
      <c r="GH1250" s="209"/>
      <c r="GI1250" s="209"/>
    </row>
    <row r="1251" spans="1:191">
      <c r="A1251" s="225"/>
      <c r="B1251" s="196"/>
      <c r="C1251" s="200"/>
      <c r="D1251" s="201"/>
      <c r="E1251" s="80" t="s">
        <v>637</v>
      </c>
      <c r="F1251" s="18" t="s">
        <v>398</v>
      </c>
      <c r="G1251" s="18"/>
      <c r="H1251" s="10" t="s">
        <v>394</v>
      </c>
      <c r="I1251" s="206">
        <f>SUM(I1252:I1252)</f>
        <v>18000</v>
      </c>
      <c r="J1251" s="206">
        <f>SUM(J1252:J1252)</f>
        <v>36000</v>
      </c>
      <c r="K1251" s="206">
        <f>SUM(K1252:K1252)</f>
        <v>54000</v>
      </c>
      <c r="L1251" s="207">
        <f>SUM(L1252:L1252)</f>
        <v>72000</v>
      </c>
      <c r="M1251" s="41">
        <f t="shared" ref="M1251:M1260" si="246">ROUND(I1251/L1251*100,1)</f>
        <v>25</v>
      </c>
      <c r="N1251" s="41">
        <f t="shared" ref="N1251:N1260" si="247">ROUND(J1251/L1251*100,1)</f>
        <v>50</v>
      </c>
      <c r="O1251" s="41">
        <f t="shared" ref="O1251:O1260" si="248">ROUND(K1251/L1251*100,1)</f>
        <v>75</v>
      </c>
      <c r="P1251" s="15"/>
      <c r="Q1251" s="15"/>
      <c r="R1251" s="167"/>
      <c r="S1251" s="15"/>
      <c r="T1251" s="15"/>
      <c r="U1251" s="4">
        <f>SUM(L1251-T1251)</f>
        <v>72000</v>
      </c>
      <c r="AA1251" s="209"/>
      <c r="AB1251" s="209"/>
      <c r="AC1251" s="209"/>
      <c r="AD1251" s="209"/>
      <c r="AE1251" s="209"/>
      <c r="AF1251" s="209"/>
      <c r="AG1251" s="209"/>
      <c r="AH1251" s="209"/>
      <c r="AI1251" s="209"/>
      <c r="AJ1251" s="209"/>
      <c r="AK1251" s="209"/>
      <c r="AL1251" s="209"/>
      <c r="AM1251" s="209"/>
      <c r="AN1251" s="209"/>
      <c r="AO1251" s="209"/>
      <c r="AP1251" s="209"/>
      <c r="AQ1251" s="209"/>
      <c r="AR1251" s="209"/>
      <c r="AS1251" s="209"/>
      <c r="AT1251" s="209"/>
      <c r="AU1251" s="209"/>
      <c r="AV1251" s="209"/>
      <c r="AW1251" s="209"/>
      <c r="AX1251" s="209"/>
      <c r="AY1251" s="209"/>
      <c r="AZ1251" s="209"/>
      <c r="BA1251" s="209"/>
      <c r="BB1251" s="209"/>
      <c r="BC1251" s="209"/>
      <c r="BD1251" s="209"/>
      <c r="BE1251" s="209"/>
      <c r="BF1251" s="209"/>
      <c r="BG1251" s="209"/>
      <c r="BH1251" s="209"/>
      <c r="BI1251" s="209"/>
      <c r="BJ1251" s="209"/>
      <c r="BK1251" s="209"/>
      <c r="BL1251" s="209"/>
      <c r="BM1251" s="209"/>
      <c r="BN1251" s="209"/>
      <c r="BO1251" s="209"/>
      <c r="BP1251" s="209"/>
      <c r="BQ1251" s="209"/>
      <c r="BR1251" s="209"/>
      <c r="BS1251" s="209"/>
      <c r="BT1251" s="209"/>
      <c r="BU1251" s="209"/>
      <c r="BV1251" s="209"/>
      <c r="BW1251" s="209"/>
      <c r="BX1251" s="209"/>
      <c r="BY1251" s="209"/>
      <c r="BZ1251" s="209"/>
      <c r="CA1251" s="209"/>
      <c r="CB1251" s="209"/>
      <c r="CC1251" s="209"/>
      <c r="CD1251" s="209"/>
      <c r="CE1251" s="209"/>
      <c r="CF1251" s="209"/>
      <c r="CG1251" s="209"/>
      <c r="CH1251" s="209"/>
      <c r="CI1251" s="209"/>
      <c r="CJ1251" s="209"/>
      <c r="CK1251" s="209"/>
      <c r="CL1251" s="209"/>
      <c r="CM1251" s="209"/>
      <c r="CN1251" s="209"/>
      <c r="CO1251" s="209"/>
      <c r="CP1251" s="209"/>
      <c r="CQ1251" s="209"/>
      <c r="CR1251" s="209"/>
      <c r="CS1251" s="209"/>
      <c r="CT1251" s="209"/>
      <c r="CU1251" s="209"/>
      <c r="CV1251" s="209"/>
      <c r="CW1251" s="209"/>
      <c r="CX1251" s="209"/>
      <c r="CY1251" s="209"/>
      <c r="CZ1251" s="209"/>
      <c r="DA1251" s="209"/>
      <c r="DB1251" s="209"/>
      <c r="DC1251" s="209"/>
      <c r="DD1251" s="209"/>
      <c r="DE1251" s="209"/>
      <c r="DF1251" s="209"/>
      <c r="DG1251" s="209"/>
      <c r="DH1251" s="209"/>
      <c r="DI1251" s="209"/>
      <c r="DJ1251" s="209"/>
      <c r="DK1251" s="209"/>
      <c r="DL1251" s="209"/>
      <c r="DM1251" s="209"/>
      <c r="DN1251" s="209"/>
      <c r="DO1251" s="209"/>
      <c r="DP1251" s="209"/>
      <c r="DQ1251" s="209"/>
      <c r="DR1251" s="209"/>
      <c r="DS1251" s="209"/>
      <c r="DT1251" s="209"/>
      <c r="DU1251" s="209"/>
      <c r="DV1251" s="209"/>
      <c r="DW1251" s="209"/>
      <c r="DX1251" s="209"/>
      <c r="DY1251" s="209"/>
      <c r="DZ1251" s="209"/>
      <c r="EA1251" s="209"/>
      <c r="EB1251" s="209"/>
      <c r="EC1251" s="209"/>
      <c r="ED1251" s="209"/>
      <c r="EE1251" s="209"/>
      <c r="EF1251" s="209"/>
      <c r="EG1251" s="209"/>
      <c r="EH1251" s="209"/>
      <c r="EI1251" s="209"/>
      <c r="EJ1251" s="209"/>
      <c r="EK1251" s="209"/>
      <c r="EL1251" s="209"/>
      <c r="EM1251" s="209"/>
      <c r="EN1251" s="209"/>
      <c r="EO1251" s="209"/>
      <c r="EP1251" s="209"/>
      <c r="EQ1251" s="209"/>
      <c r="ER1251" s="209"/>
      <c r="ES1251" s="209"/>
      <c r="ET1251" s="209"/>
      <c r="EU1251" s="209"/>
      <c r="EV1251" s="209"/>
      <c r="EW1251" s="209"/>
      <c r="EX1251" s="209"/>
      <c r="EY1251" s="209"/>
      <c r="EZ1251" s="209"/>
      <c r="FA1251" s="209"/>
      <c r="FB1251" s="209"/>
      <c r="FC1251" s="209"/>
      <c r="FD1251" s="209"/>
      <c r="FE1251" s="209"/>
      <c r="FF1251" s="209"/>
      <c r="FG1251" s="209"/>
      <c r="FH1251" s="209"/>
      <c r="FI1251" s="209"/>
      <c r="FJ1251" s="209"/>
      <c r="FK1251" s="209"/>
      <c r="FL1251" s="209"/>
      <c r="FM1251" s="209"/>
      <c r="FN1251" s="209"/>
      <c r="FO1251" s="209"/>
      <c r="FP1251" s="209"/>
      <c r="FQ1251" s="209"/>
      <c r="FR1251" s="209"/>
      <c r="FS1251" s="209"/>
      <c r="FT1251" s="209"/>
      <c r="FU1251" s="209"/>
      <c r="FV1251" s="209"/>
      <c r="FW1251" s="209"/>
      <c r="FX1251" s="209"/>
      <c r="FY1251" s="209"/>
      <c r="FZ1251" s="209"/>
      <c r="GA1251" s="209"/>
      <c r="GB1251" s="209"/>
      <c r="GC1251" s="209"/>
      <c r="GD1251" s="209"/>
      <c r="GE1251" s="209"/>
      <c r="GF1251" s="209"/>
      <c r="GG1251" s="209"/>
      <c r="GH1251" s="209"/>
      <c r="GI1251" s="209"/>
    </row>
    <row r="1252" spans="1:191" hidden="1">
      <c r="A1252" s="64"/>
      <c r="B1252" s="53"/>
      <c r="C1252" s="56"/>
      <c r="D1252" s="57"/>
      <c r="E1252" s="9" t="s">
        <v>542</v>
      </c>
      <c r="F1252" s="10">
        <v>4639</v>
      </c>
      <c r="G1252" s="18"/>
      <c r="H1252" s="10"/>
      <c r="I1252" s="7">
        <f>ROUND(L1252*0.25,0)</f>
        <v>18000</v>
      </c>
      <c r="J1252" s="7">
        <f>ROUND(L1252*0.5,0)</f>
        <v>36000</v>
      </c>
      <c r="K1252" s="7">
        <f>ROUND(L1252*0.75,0)</f>
        <v>54000</v>
      </c>
      <c r="L1252" s="7">
        <v>72000</v>
      </c>
      <c r="M1252" s="41">
        <f t="shared" si="246"/>
        <v>25</v>
      </c>
      <c r="N1252" s="41">
        <f t="shared" si="247"/>
        <v>50</v>
      </c>
      <c r="O1252" s="41">
        <f t="shared" si="248"/>
        <v>75</v>
      </c>
      <c r="P1252" s="15"/>
      <c r="Q1252" s="15"/>
      <c r="R1252" s="167"/>
      <c r="S1252" s="15"/>
      <c r="T1252" s="15"/>
      <c r="U1252" s="4"/>
    </row>
    <row r="1253" spans="1:191" ht="66">
      <c r="A1253" s="225"/>
      <c r="B1253" s="196"/>
      <c r="C1253" s="200"/>
      <c r="D1253" s="201" t="s">
        <v>285</v>
      </c>
      <c r="E1253" s="199" t="s">
        <v>464</v>
      </c>
      <c r="F1253" s="13"/>
      <c r="G1253" s="13"/>
      <c r="H1253" s="10" t="s">
        <v>394</v>
      </c>
      <c r="I1253" s="205">
        <f t="shared" ref="I1253:K1254" si="249">SUM(I1254)</f>
        <v>6659.6</v>
      </c>
      <c r="J1253" s="205">
        <f>SUM(J1254)</f>
        <v>20040.7</v>
      </c>
      <c r="K1253" s="205">
        <f t="shared" si="249"/>
        <v>29807.8</v>
      </c>
      <c r="L1253" s="205">
        <f>SUM(L1254)</f>
        <v>41735.599999999999</v>
      </c>
      <c r="M1253" s="41">
        <f t="shared" si="246"/>
        <v>16</v>
      </c>
      <c r="N1253" s="41">
        <f t="shared" si="247"/>
        <v>48</v>
      </c>
      <c r="O1253" s="41">
        <f t="shared" si="248"/>
        <v>71.400000000000006</v>
      </c>
      <c r="P1253" s="14"/>
      <c r="Q1253" s="14"/>
      <c r="R1253" s="167"/>
      <c r="S1253" s="14"/>
      <c r="T1253" s="14"/>
      <c r="U1253" s="4">
        <f t="shared" ref="U1253:U1260" si="250">SUM(L1253-T1253)</f>
        <v>41735.599999999999</v>
      </c>
      <c r="W1253" s="43" t="s">
        <v>394</v>
      </c>
      <c r="AA1253" s="209"/>
      <c r="AB1253" s="209"/>
      <c r="AC1253" s="209"/>
      <c r="AD1253" s="209"/>
      <c r="AE1253" s="209"/>
      <c r="AF1253" s="209"/>
      <c r="AG1253" s="209"/>
      <c r="AH1253" s="209"/>
      <c r="AI1253" s="209"/>
      <c r="AJ1253" s="209"/>
      <c r="AK1253" s="209"/>
      <c r="AL1253" s="209"/>
      <c r="AM1253" s="209"/>
      <c r="AN1253" s="209"/>
      <c r="AO1253" s="209"/>
      <c r="AP1253" s="209"/>
      <c r="AQ1253" s="209"/>
      <c r="AR1253" s="209"/>
      <c r="AS1253" s="209"/>
      <c r="AT1253" s="209"/>
      <c r="AU1253" s="209"/>
      <c r="AV1253" s="209"/>
      <c r="AW1253" s="209"/>
      <c r="AX1253" s="209"/>
      <c r="AY1253" s="209"/>
      <c r="AZ1253" s="209"/>
      <c r="BA1253" s="209"/>
      <c r="BB1253" s="209"/>
      <c r="BC1253" s="209"/>
      <c r="BD1253" s="209"/>
      <c r="BE1253" s="209"/>
      <c r="BF1253" s="209"/>
      <c r="BG1253" s="209"/>
      <c r="BH1253" s="209"/>
      <c r="BI1253" s="209"/>
      <c r="BJ1253" s="209"/>
      <c r="BK1253" s="209"/>
      <c r="BL1253" s="209"/>
      <c r="BM1253" s="209"/>
      <c r="BN1253" s="209"/>
      <c r="BO1253" s="209"/>
      <c r="BP1253" s="209"/>
      <c r="BQ1253" s="209"/>
      <c r="BR1253" s="209"/>
      <c r="BS1253" s="209"/>
      <c r="BT1253" s="209"/>
      <c r="BU1253" s="209"/>
      <c r="BV1253" s="209"/>
      <c r="BW1253" s="209"/>
      <c r="BX1253" s="209"/>
      <c r="BY1253" s="209"/>
      <c r="BZ1253" s="209"/>
      <c r="CA1253" s="209"/>
      <c r="CB1253" s="209"/>
      <c r="CC1253" s="209"/>
      <c r="CD1253" s="209"/>
      <c r="CE1253" s="209"/>
      <c r="CF1253" s="209"/>
      <c r="CG1253" s="209"/>
      <c r="CH1253" s="209"/>
      <c r="CI1253" s="209"/>
      <c r="CJ1253" s="209"/>
      <c r="CK1253" s="209"/>
      <c r="CL1253" s="209"/>
      <c r="CM1253" s="209"/>
      <c r="CN1253" s="209"/>
      <c r="CO1253" s="209"/>
      <c r="CP1253" s="209"/>
      <c r="CQ1253" s="209"/>
      <c r="CR1253" s="209"/>
      <c r="CS1253" s="209"/>
      <c r="CT1253" s="209"/>
      <c r="CU1253" s="209"/>
      <c r="CV1253" s="209"/>
      <c r="CW1253" s="209"/>
      <c r="CX1253" s="209"/>
      <c r="CY1253" s="209"/>
      <c r="CZ1253" s="209"/>
      <c r="DA1253" s="209"/>
      <c r="DB1253" s="209"/>
      <c r="DC1253" s="209"/>
      <c r="DD1253" s="209"/>
      <c r="DE1253" s="209"/>
      <c r="DF1253" s="209"/>
      <c r="DG1253" s="209"/>
      <c r="DH1253" s="209"/>
      <c r="DI1253" s="209"/>
      <c r="DJ1253" s="209"/>
      <c r="DK1253" s="209"/>
      <c r="DL1253" s="209"/>
      <c r="DM1253" s="209"/>
      <c r="DN1253" s="209"/>
      <c r="DO1253" s="209"/>
      <c r="DP1253" s="209"/>
      <c r="DQ1253" s="209"/>
      <c r="DR1253" s="209"/>
      <c r="DS1253" s="209"/>
      <c r="DT1253" s="209"/>
      <c r="DU1253" s="209"/>
      <c r="DV1253" s="209"/>
      <c r="DW1253" s="209"/>
      <c r="DX1253" s="209"/>
      <c r="DY1253" s="209"/>
      <c r="DZ1253" s="209"/>
      <c r="EA1253" s="209"/>
      <c r="EB1253" s="209"/>
      <c r="EC1253" s="209"/>
      <c r="ED1253" s="209"/>
      <c r="EE1253" s="209"/>
      <c r="EF1253" s="209"/>
      <c r="EG1253" s="209"/>
      <c r="EH1253" s="209"/>
      <c r="EI1253" s="209"/>
      <c r="EJ1253" s="209"/>
      <c r="EK1253" s="209"/>
      <c r="EL1253" s="209"/>
      <c r="EM1253" s="209"/>
      <c r="EN1253" s="209"/>
      <c r="EO1253" s="209"/>
      <c r="EP1253" s="209"/>
      <c r="EQ1253" s="209"/>
      <c r="ER1253" s="209"/>
      <c r="ES1253" s="209"/>
      <c r="ET1253" s="209"/>
      <c r="EU1253" s="209"/>
      <c r="EV1253" s="209"/>
      <c r="EW1253" s="209"/>
      <c r="EX1253" s="209"/>
      <c r="EY1253" s="209"/>
      <c r="EZ1253" s="209"/>
      <c r="FA1253" s="209"/>
      <c r="FB1253" s="209"/>
      <c r="FC1253" s="209"/>
      <c r="FD1253" s="209"/>
      <c r="FE1253" s="209"/>
      <c r="FF1253" s="209"/>
      <c r="FG1253" s="209"/>
      <c r="FH1253" s="209"/>
      <c r="FI1253" s="209"/>
      <c r="FJ1253" s="209"/>
      <c r="FK1253" s="209"/>
      <c r="FL1253" s="209"/>
      <c r="FM1253" s="209"/>
      <c r="FN1253" s="209"/>
      <c r="FO1253" s="209"/>
      <c r="FP1253" s="209"/>
      <c r="FQ1253" s="209"/>
      <c r="FR1253" s="209"/>
      <c r="FS1253" s="209"/>
      <c r="FT1253" s="209"/>
      <c r="FU1253" s="209"/>
      <c r="FV1253" s="209"/>
      <c r="FW1253" s="209"/>
      <c r="FX1253" s="209"/>
      <c r="FY1253" s="209"/>
      <c r="FZ1253" s="209"/>
      <c r="GA1253" s="209"/>
      <c r="GB1253" s="209"/>
      <c r="GC1253" s="209"/>
      <c r="GD1253" s="209"/>
      <c r="GE1253" s="209"/>
      <c r="GF1253" s="209"/>
      <c r="GG1253" s="209"/>
      <c r="GH1253" s="209"/>
      <c r="GI1253" s="209"/>
    </row>
    <row r="1254" spans="1:191" ht="19.5" customHeight="1">
      <c r="A1254" s="225"/>
      <c r="B1254" s="196"/>
      <c r="C1254" s="200"/>
      <c r="D1254" s="201"/>
      <c r="E1254" s="213" t="s">
        <v>94</v>
      </c>
      <c r="F1254" s="18" t="s">
        <v>398</v>
      </c>
      <c r="G1254" s="18"/>
      <c r="H1254" s="10" t="s">
        <v>394</v>
      </c>
      <c r="I1254" s="206">
        <f t="shared" si="249"/>
        <v>6659.6</v>
      </c>
      <c r="J1254" s="206">
        <f t="shared" si="249"/>
        <v>20040.7</v>
      </c>
      <c r="K1254" s="206">
        <f t="shared" si="249"/>
        <v>29807.8</v>
      </c>
      <c r="L1254" s="207">
        <f>SUM(L1255)</f>
        <v>41735.599999999999</v>
      </c>
      <c r="M1254" s="41">
        <f t="shared" si="246"/>
        <v>16</v>
      </c>
      <c r="N1254" s="41">
        <f t="shared" si="247"/>
        <v>48</v>
      </c>
      <c r="O1254" s="41">
        <f t="shared" si="248"/>
        <v>71.400000000000006</v>
      </c>
      <c r="P1254" s="15"/>
      <c r="Q1254" s="15"/>
      <c r="R1254" s="167"/>
      <c r="S1254" s="15"/>
      <c r="T1254" s="15"/>
      <c r="U1254" s="4">
        <f t="shared" si="250"/>
        <v>41735.599999999999</v>
      </c>
      <c r="AA1254" s="209"/>
      <c r="AB1254" s="209"/>
      <c r="AC1254" s="209"/>
      <c r="AD1254" s="209"/>
      <c r="AE1254" s="209"/>
      <c r="AF1254" s="209"/>
      <c r="AG1254" s="209"/>
      <c r="AH1254" s="209"/>
      <c r="AI1254" s="209"/>
      <c r="AJ1254" s="209"/>
      <c r="AK1254" s="209"/>
      <c r="AL1254" s="209"/>
      <c r="AM1254" s="209"/>
      <c r="AN1254" s="209"/>
      <c r="AO1254" s="209"/>
      <c r="AP1254" s="209"/>
      <c r="AQ1254" s="209"/>
      <c r="AR1254" s="209"/>
      <c r="AS1254" s="209"/>
      <c r="AT1254" s="209"/>
      <c r="AU1254" s="209"/>
      <c r="AV1254" s="209"/>
      <c r="AW1254" s="209"/>
      <c r="AX1254" s="209"/>
      <c r="AY1254" s="209"/>
      <c r="AZ1254" s="209"/>
      <c r="BA1254" s="209"/>
      <c r="BB1254" s="209"/>
      <c r="BC1254" s="209"/>
      <c r="BD1254" s="209"/>
      <c r="BE1254" s="209"/>
      <c r="BF1254" s="209"/>
      <c r="BG1254" s="209"/>
      <c r="BH1254" s="209"/>
      <c r="BI1254" s="209"/>
      <c r="BJ1254" s="209"/>
      <c r="BK1254" s="209"/>
      <c r="BL1254" s="209"/>
      <c r="BM1254" s="209"/>
      <c r="BN1254" s="209"/>
      <c r="BO1254" s="209"/>
      <c r="BP1254" s="209"/>
      <c r="BQ1254" s="209"/>
      <c r="BR1254" s="209"/>
      <c r="BS1254" s="209"/>
      <c r="BT1254" s="209"/>
      <c r="BU1254" s="209"/>
      <c r="BV1254" s="209"/>
      <c r="BW1254" s="209"/>
      <c r="BX1254" s="209"/>
      <c r="BY1254" s="209"/>
      <c r="BZ1254" s="209"/>
      <c r="CA1254" s="209"/>
      <c r="CB1254" s="209"/>
      <c r="CC1254" s="209"/>
      <c r="CD1254" s="209"/>
      <c r="CE1254" s="209"/>
      <c r="CF1254" s="209"/>
      <c r="CG1254" s="209"/>
      <c r="CH1254" s="209"/>
      <c r="CI1254" s="209"/>
      <c r="CJ1254" s="209"/>
      <c r="CK1254" s="209"/>
      <c r="CL1254" s="209"/>
      <c r="CM1254" s="209"/>
      <c r="CN1254" s="209"/>
      <c r="CO1254" s="209"/>
      <c r="CP1254" s="209"/>
      <c r="CQ1254" s="209"/>
      <c r="CR1254" s="209"/>
      <c r="CS1254" s="209"/>
      <c r="CT1254" s="209"/>
      <c r="CU1254" s="209"/>
      <c r="CV1254" s="209"/>
      <c r="CW1254" s="209"/>
      <c r="CX1254" s="209"/>
      <c r="CY1254" s="209"/>
      <c r="CZ1254" s="209"/>
      <c r="DA1254" s="209"/>
      <c r="DB1254" s="209"/>
      <c r="DC1254" s="209"/>
      <c r="DD1254" s="209"/>
      <c r="DE1254" s="209"/>
      <c r="DF1254" s="209"/>
      <c r="DG1254" s="209"/>
      <c r="DH1254" s="209"/>
      <c r="DI1254" s="209"/>
      <c r="DJ1254" s="209"/>
      <c r="DK1254" s="209"/>
      <c r="DL1254" s="209"/>
      <c r="DM1254" s="209"/>
      <c r="DN1254" s="209"/>
      <c r="DO1254" s="209"/>
      <c r="DP1254" s="209"/>
      <c r="DQ1254" s="209"/>
      <c r="DR1254" s="209"/>
      <c r="DS1254" s="209"/>
      <c r="DT1254" s="209"/>
      <c r="DU1254" s="209"/>
      <c r="DV1254" s="209"/>
      <c r="DW1254" s="209"/>
      <c r="DX1254" s="209"/>
      <c r="DY1254" s="209"/>
      <c r="DZ1254" s="209"/>
      <c r="EA1254" s="209"/>
      <c r="EB1254" s="209"/>
      <c r="EC1254" s="209"/>
      <c r="ED1254" s="209"/>
      <c r="EE1254" s="209"/>
      <c r="EF1254" s="209"/>
      <c r="EG1254" s="209"/>
      <c r="EH1254" s="209"/>
      <c r="EI1254" s="209"/>
      <c r="EJ1254" s="209"/>
      <c r="EK1254" s="209"/>
      <c r="EL1254" s="209"/>
      <c r="EM1254" s="209"/>
      <c r="EN1254" s="209"/>
      <c r="EO1254" s="209"/>
      <c r="EP1254" s="209"/>
      <c r="EQ1254" s="209"/>
      <c r="ER1254" s="209"/>
      <c r="ES1254" s="209"/>
      <c r="ET1254" s="209"/>
      <c r="EU1254" s="209"/>
      <c r="EV1254" s="209"/>
      <c r="EW1254" s="209"/>
      <c r="EX1254" s="209"/>
      <c r="EY1254" s="209"/>
      <c r="EZ1254" s="209"/>
      <c r="FA1254" s="209"/>
      <c r="FB1254" s="209"/>
      <c r="FC1254" s="209"/>
      <c r="FD1254" s="209"/>
      <c r="FE1254" s="209"/>
      <c r="FF1254" s="209"/>
      <c r="FG1254" s="209"/>
      <c r="FH1254" s="209"/>
      <c r="FI1254" s="209"/>
      <c r="FJ1254" s="209"/>
      <c r="FK1254" s="209"/>
      <c r="FL1254" s="209"/>
      <c r="FM1254" s="209"/>
      <c r="FN1254" s="209"/>
      <c r="FO1254" s="209"/>
      <c r="FP1254" s="209"/>
      <c r="FQ1254" s="209"/>
      <c r="FR1254" s="209"/>
      <c r="FS1254" s="209"/>
      <c r="FT1254" s="209"/>
      <c r="FU1254" s="209"/>
      <c r="FV1254" s="209"/>
      <c r="FW1254" s="209"/>
      <c r="FX1254" s="209"/>
      <c r="FY1254" s="209"/>
      <c r="FZ1254" s="209"/>
      <c r="GA1254" s="209"/>
      <c r="GB1254" s="209"/>
      <c r="GC1254" s="209"/>
      <c r="GD1254" s="209"/>
      <c r="GE1254" s="209"/>
      <c r="GF1254" s="209"/>
      <c r="GG1254" s="209"/>
      <c r="GH1254" s="209"/>
      <c r="GI1254" s="209"/>
    </row>
    <row r="1255" spans="1:191" ht="27" hidden="1">
      <c r="A1255" s="64"/>
      <c r="B1255" s="53"/>
      <c r="C1255" s="56"/>
      <c r="D1255" s="57"/>
      <c r="E1255" s="9" t="s">
        <v>538</v>
      </c>
      <c r="F1255" s="10">
        <v>4637</v>
      </c>
      <c r="G1255" s="18"/>
      <c r="H1255" s="10"/>
      <c r="I1255" s="7">
        <v>6659.6</v>
      </c>
      <c r="J1255" s="7">
        <v>20040.7</v>
      </c>
      <c r="K1255" s="7">
        <v>29807.8</v>
      </c>
      <c r="L1255" s="7">
        <v>41735.599999999999</v>
      </c>
      <c r="M1255" s="41">
        <f t="shared" si="246"/>
        <v>16</v>
      </c>
      <c r="N1255" s="41">
        <f t="shared" si="247"/>
        <v>48</v>
      </c>
      <c r="O1255" s="41">
        <f t="shared" si="248"/>
        <v>71.400000000000006</v>
      </c>
      <c r="P1255" s="15"/>
      <c r="Q1255" s="15"/>
      <c r="R1255" s="167"/>
      <c r="S1255" s="15"/>
      <c r="T1255" s="15"/>
      <c r="U1255" s="4">
        <f t="shared" si="250"/>
        <v>41735.599999999999</v>
      </c>
    </row>
    <row r="1256" spans="1:191" ht="25.5" customHeight="1">
      <c r="A1256" s="225"/>
      <c r="B1256" s="196"/>
      <c r="C1256" s="200"/>
      <c r="D1256" s="201" t="s">
        <v>286</v>
      </c>
      <c r="E1256" s="199" t="s">
        <v>20</v>
      </c>
      <c r="F1256" s="13"/>
      <c r="G1256" s="13"/>
      <c r="H1256" s="10" t="s">
        <v>394</v>
      </c>
      <c r="I1256" s="205">
        <f t="shared" ref="I1256:L1257" si="251">SUM(I1257)</f>
        <v>1000000</v>
      </c>
      <c r="J1256" s="205">
        <f t="shared" si="251"/>
        <v>2000000</v>
      </c>
      <c r="K1256" s="205">
        <f t="shared" si="251"/>
        <v>3000000</v>
      </c>
      <c r="L1256" s="205">
        <f t="shared" si="251"/>
        <v>4000000</v>
      </c>
      <c r="M1256" s="41">
        <f t="shared" si="246"/>
        <v>25</v>
      </c>
      <c r="N1256" s="41">
        <f t="shared" si="247"/>
        <v>50</v>
      </c>
      <c r="O1256" s="41">
        <f t="shared" si="248"/>
        <v>75</v>
      </c>
      <c r="P1256" s="14"/>
      <c r="Q1256" s="14"/>
      <c r="R1256" s="167"/>
      <c r="S1256" s="14"/>
      <c r="T1256" s="14"/>
      <c r="U1256" s="4">
        <f t="shared" si="250"/>
        <v>4000000</v>
      </c>
      <c r="W1256" s="43" t="s">
        <v>394</v>
      </c>
      <c r="AA1256" s="209"/>
      <c r="AB1256" s="209"/>
      <c r="AC1256" s="209"/>
      <c r="AD1256" s="209"/>
      <c r="AE1256" s="209"/>
      <c r="AF1256" s="209"/>
      <c r="AG1256" s="209"/>
      <c r="AH1256" s="209"/>
      <c r="AI1256" s="209"/>
      <c r="AJ1256" s="209"/>
      <c r="AK1256" s="209"/>
      <c r="AL1256" s="209"/>
      <c r="AM1256" s="209"/>
      <c r="AN1256" s="209"/>
      <c r="AO1256" s="209"/>
      <c r="AP1256" s="209"/>
      <c r="AQ1256" s="209"/>
      <c r="AR1256" s="209"/>
      <c r="AS1256" s="209"/>
      <c r="AT1256" s="209"/>
      <c r="AU1256" s="209"/>
      <c r="AV1256" s="209"/>
      <c r="AW1256" s="209"/>
      <c r="AX1256" s="209"/>
      <c r="AY1256" s="209"/>
      <c r="AZ1256" s="209"/>
      <c r="BA1256" s="209"/>
      <c r="BB1256" s="209"/>
      <c r="BC1256" s="209"/>
      <c r="BD1256" s="209"/>
      <c r="BE1256" s="209"/>
      <c r="BF1256" s="209"/>
      <c r="BG1256" s="209"/>
      <c r="BH1256" s="209"/>
      <c r="BI1256" s="209"/>
      <c r="BJ1256" s="209"/>
      <c r="BK1256" s="209"/>
      <c r="BL1256" s="209"/>
      <c r="BM1256" s="209"/>
      <c r="BN1256" s="209"/>
      <c r="BO1256" s="209"/>
      <c r="BP1256" s="209"/>
      <c r="BQ1256" s="209"/>
      <c r="BR1256" s="209"/>
      <c r="BS1256" s="209"/>
      <c r="BT1256" s="209"/>
      <c r="BU1256" s="209"/>
      <c r="BV1256" s="209"/>
      <c r="BW1256" s="209"/>
      <c r="BX1256" s="209"/>
      <c r="BY1256" s="209"/>
      <c r="BZ1256" s="209"/>
      <c r="CA1256" s="209"/>
      <c r="CB1256" s="209"/>
      <c r="CC1256" s="209"/>
      <c r="CD1256" s="209"/>
      <c r="CE1256" s="209"/>
      <c r="CF1256" s="209"/>
      <c r="CG1256" s="209"/>
      <c r="CH1256" s="209"/>
      <c r="CI1256" s="209"/>
      <c r="CJ1256" s="209"/>
      <c r="CK1256" s="209"/>
      <c r="CL1256" s="209"/>
      <c r="CM1256" s="209"/>
      <c r="CN1256" s="209"/>
      <c r="CO1256" s="209"/>
      <c r="CP1256" s="209"/>
      <c r="CQ1256" s="209"/>
      <c r="CR1256" s="209"/>
      <c r="CS1256" s="209"/>
      <c r="CT1256" s="209"/>
      <c r="CU1256" s="209"/>
      <c r="CV1256" s="209"/>
      <c r="CW1256" s="209"/>
      <c r="CX1256" s="209"/>
      <c r="CY1256" s="209"/>
      <c r="CZ1256" s="209"/>
      <c r="DA1256" s="209"/>
      <c r="DB1256" s="209"/>
      <c r="DC1256" s="209"/>
      <c r="DD1256" s="209"/>
      <c r="DE1256" s="209"/>
      <c r="DF1256" s="209"/>
      <c r="DG1256" s="209"/>
      <c r="DH1256" s="209"/>
      <c r="DI1256" s="209"/>
      <c r="DJ1256" s="209"/>
      <c r="DK1256" s="209"/>
      <c r="DL1256" s="209"/>
      <c r="DM1256" s="209"/>
      <c r="DN1256" s="209"/>
      <c r="DO1256" s="209"/>
      <c r="DP1256" s="209"/>
      <c r="DQ1256" s="209"/>
      <c r="DR1256" s="209"/>
      <c r="DS1256" s="209"/>
      <c r="DT1256" s="209"/>
      <c r="DU1256" s="209"/>
      <c r="DV1256" s="209"/>
      <c r="DW1256" s="209"/>
      <c r="DX1256" s="209"/>
      <c r="DY1256" s="209"/>
      <c r="DZ1256" s="209"/>
      <c r="EA1256" s="209"/>
      <c r="EB1256" s="209"/>
      <c r="EC1256" s="209"/>
      <c r="ED1256" s="209"/>
      <c r="EE1256" s="209"/>
      <c r="EF1256" s="209"/>
      <c r="EG1256" s="209"/>
      <c r="EH1256" s="209"/>
      <c r="EI1256" s="209"/>
      <c r="EJ1256" s="209"/>
      <c r="EK1256" s="209"/>
      <c r="EL1256" s="209"/>
      <c r="EM1256" s="209"/>
      <c r="EN1256" s="209"/>
      <c r="EO1256" s="209"/>
      <c r="EP1256" s="209"/>
      <c r="EQ1256" s="209"/>
      <c r="ER1256" s="209"/>
      <c r="ES1256" s="209"/>
      <c r="ET1256" s="209"/>
      <c r="EU1256" s="209"/>
      <c r="EV1256" s="209"/>
      <c r="EW1256" s="209"/>
      <c r="EX1256" s="209"/>
      <c r="EY1256" s="209"/>
      <c r="EZ1256" s="209"/>
      <c r="FA1256" s="209"/>
      <c r="FB1256" s="209"/>
      <c r="FC1256" s="209"/>
      <c r="FD1256" s="209"/>
      <c r="FE1256" s="209"/>
      <c r="FF1256" s="209"/>
      <c r="FG1256" s="209"/>
      <c r="FH1256" s="209"/>
      <c r="FI1256" s="209"/>
      <c r="FJ1256" s="209"/>
      <c r="FK1256" s="209"/>
      <c r="FL1256" s="209"/>
      <c r="FM1256" s="209"/>
      <c r="FN1256" s="209"/>
      <c r="FO1256" s="209"/>
      <c r="FP1256" s="209"/>
      <c r="FQ1256" s="209"/>
      <c r="FR1256" s="209"/>
      <c r="FS1256" s="209"/>
      <c r="FT1256" s="209"/>
      <c r="FU1256" s="209"/>
      <c r="FV1256" s="209"/>
      <c r="FW1256" s="209"/>
      <c r="FX1256" s="209"/>
      <c r="FY1256" s="209"/>
      <c r="FZ1256" s="209"/>
      <c r="GA1256" s="209"/>
      <c r="GB1256" s="209"/>
      <c r="GC1256" s="209"/>
      <c r="GD1256" s="209"/>
      <c r="GE1256" s="209"/>
      <c r="GF1256" s="209"/>
      <c r="GG1256" s="209"/>
      <c r="GH1256" s="209"/>
      <c r="GI1256" s="209"/>
    </row>
    <row r="1257" spans="1:191">
      <c r="A1257" s="225"/>
      <c r="B1257" s="196"/>
      <c r="C1257" s="200"/>
      <c r="D1257" s="201"/>
      <c r="E1257" s="80" t="s">
        <v>637</v>
      </c>
      <c r="F1257" s="18" t="s">
        <v>398</v>
      </c>
      <c r="G1257" s="18"/>
      <c r="H1257" s="10" t="s">
        <v>394</v>
      </c>
      <c r="I1257" s="206">
        <f t="shared" si="251"/>
        <v>1000000</v>
      </c>
      <c r="J1257" s="206">
        <f t="shared" si="251"/>
        <v>2000000</v>
      </c>
      <c r="K1257" s="206">
        <f t="shared" si="251"/>
        <v>3000000</v>
      </c>
      <c r="L1257" s="207">
        <f t="shared" si="251"/>
        <v>4000000</v>
      </c>
      <c r="M1257" s="41">
        <f t="shared" si="246"/>
        <v>25</v>
      </c>
      <c r="N1257" s="41">
        <f t="shared" si="247"/>
        <v>50</v>
      </c>
      <c r="O1257" s="41">
        <f t="shared" si="248"/>
        <v>75</v>
      </c>
      <c r="P1257" s="15"/>
      <c r="Q1257" s="15"/>
      <c r="R1257" s="167"/>
      <c r="S1257" s="15"/>
      <c r="T1257" s="15"/>
      <c r="U1257" s="4">
        <f t="shared" si="250"/>
        <v>4000000</v>
      </c>
      <c r="AA1257" s="209"/>
      <c r="AB1257" s="209"/>
      <c r="AC1257" s="209"/>
      <c r="AD1257" s="209"/>
      <c r="AE1257" s="209"/>
      <c r="AF1257" s="209"/>
      <c r="AG1257" s="209"/>
      <c r="AH1257" s="209"/>
      <c r="AI1257" s="209"/>
      <c r="AJ1257" s="209"/>
      <c r="AK1257" s="209"/>
      <c r="AL1257" s="209"/>
      <c r="AM1257" s="209"/>
      <c r="AN1257" s="209"/>
      <c r="AO1257" s="209"/>
      <c r="AP1257" s="209"/>
      <c r="AQ1257" s="209"/>
      <c r="AR1257" s="209"/>
      <c r="AS1257" s="209"/>
      <c r="AT1257" s="209"/>
      <c r="AU1257" s="209"/>
      <c r="AV1257" s="209"/>
      <c r="AW1257" s="209"/>
      <c r="AX1257" s="209"/>
      <c r="AY1257" s="209"/>
      <c r="AZ1257" s="209"/>
      <c r="BA1257" s="209"/>
      <c r="BB1257" s="209"/>
      <c r="BC1257" s="209"/>
      <c r="BD1257" s="209"/>
      <c r="BE1257" s="209"/>
      <c r="BF1257" s="209"/>
      <c r="BG1257" s="209"/>
      <c r="BH1257" s="209"/>
      <c r="BI1257" s="209"/>
      <c r="BJ1257" s="209"/>
      <c r="BK1257" s="209"/>
      <c r="BL1257" s="209"/>
      <c r="BM1257" s="209"/>
      <c r="BN1257" s="209"/>
      <c r="BO1257" s="209"/>
      <c r="BP1257" s="209"/>
      <c r="BQ1257" s="209"/>
      <c r="BR1257" s="209"/>
      <c r="BS1257" s="209"/>
      <c r="BT1257" s="209"/>
      <c r="BU1257" s="209"/>
      <c r="BV1257" s="209"/>
      <c r="BW1257" s="209"/>
      <c r="BX1257" s="209"/>
      <c r="BY1257" s="209"/>
      <c r="BZ1257" s="209"/>
      <c r="CA1257" s="209"/>
      <c r="CB1257" s="209"/>
      <c r="CC1257" s="209"/>
      <c r="CD1257" s="209"/>
      <c r="CE1257" s="209"/>
      <c r="CF1257" s="209"/>
      <c r="CG1257" s="209"/>
      <c r="CH1257" s="209"/>
      <c r="CI1257" s="209"/>
      <c r="CJ1257" s="209"/>
      <c r="CK1257" s="209"/>
      <c r="CL1257" s="209"/>
      <c r="CM1257" s="209"/>
      <c r="CN1257" s="209"/>
      <c r="CO1257" s="209"/>
      <c r="CP1257" s="209"/>
      <c r="CQ1257" s="209"/>
      <c r="CR1257" s="209"/>
      <c r="CS1257" s="209"/>
      <c r="CT1257" s="209"/>
      <c r="CU1257" s="209"/>
      <c r="CV1257" s="209"/>
      <c r="CW1257" s="209"/>
      <c r="CX1257" s="209"/>
      <c r="CY1257" s="209"/>
      <c r="CZ1257" s="209"/>
      <c r="DA1257" s="209"/>
      <c r="DB1257" s="209"/>
      <c r="DC1257" s="209"/>
      <c r="DD1257" s="209"/>
      <c r="DE1257" s="209"/>
      <c r="DF1257" s="209"/>
      <c r="DG1257" s="209"/>
      <c r="DH1257" s="209"/>
      <c r="DI1257" s="209"/>
      <c r="DJ1257" s="209"/>
      <c r="DK1257" s="209"/>
      <c r="DL1257" s="209"/>
      <c r="DM1257" s="209"/>
      <c r="DN1257" s="209"/>
      <c r="DO1257" s="209"/>
      <c r="DP1257" s="209"/>
      <c r="DQ1257" s="209"/>
      <c r="DR1257" s="209"/>
      <c r="DS1257" s="209"/>
      <c r="DT1257" s="209"/>
      <c r="DU1257" s="209"/>
      <c r="DV1257" s="209"/>
      <c r="DW1257" s="209"/>
      <c r="DX1257" s="209"/>
      <c r="DY1257" s="209"/>
      <c r="DZ1257" s="209"/>
      <c r="EA1257" s="209"/>
      <c r="EB1257" s="209"/>
      <c r="EC1257" s="209"/>
      <c r="ED1257" s="209"/>
      <c r="EE1257" s="209"/>
      <c r="EF1257" s="209"/>
      <c r="EG1257" s="209"/>
      <c r="EH1257" s="209"/>
      <c r="EI1257" s="209"/>
      <c r="EJ1257" s="209"/>
      <c r="EK1257" s="209"/>
      <c r="EL1257" s="209"/>
      <c r="EM1257" s="209"/>
      <c r="EN1257" s="209"/>
      <c r="EO1257" s="209"/>
      <c r="EP1257" s="209"/>
      <c r="EQ1257" s="209"/>
      <c r="ER1257" s="209"/>
      <c r="ES1257" s="209"/>
      <c r="ET1257" s="209"/>
      <c r="EU1257" s="209"/>
      <c r="EV1257" s="209"/>
      <c r="EW1257" s="209"/>
      <c r="EX1257" s="209"/>
      <c r="EY1257" s="209"/>
      <c r="EZ1257" s="209"/>
      <c r="FA1257" s="209"/>
      <c r="FB1257" s="209"/>
      <c r="FC1257" s="209"/>
      <c r="FD1257" s="209"/>
      <c r="FE1257" s="209"/>
      <c r="FF1257" s="209"/>
      <c r="FG1257" s="209"/>
      <c r="FH1257" s="209"/>
      <c r="FI1257" s="209"/>
      <c r="FJ1257" s="209"/>
      <c r="FK1257" s="209"/>
      <c r="FL1257" s="209"/>
      <c r="FM1257" s="209"/>
      <c r="FN1257" s="209"/>
      <c r="FO1257" s="209"/>
      <c r="FP1257" s="209"/>
      <c r="FQ1257" s="209"/>
      <c r="FR1257" s="209"/>
      <c r="FS1257" s="209"/>
      <c r="FT1257" s="209"/>
      <c r="FU1257" s="209"/>
      <c r="FV1257" s="209"/>
      <c r="FW1257" s="209"/>
      <c r="FX1257" s="209"/>
      <c r="FY1257" s="209"/>
      <c r="FZ1257" s="209"/>
      <c r="GA1257" s="209"/>
      <c r="GB1257" s="209"/>
      <c r="GC1257" s="209"/>
      <c r="GD1257" s="209"/>
      <c r="GE1257" s="209"/>
      <c r="GF1257" s="209"/>
      <c r="GG1257" s="209"/>
      <c r="GH1257" s="209"/>
      <c r="GI1257" s="209"/>
    </row>
    <row r="1258" spans="1:191" hidden="1">
      <c r="A1258" s="64"/>
      <c r="B1258" s="53"/>
      <c r="C1258" s="56"/>
      <c r="D1258" s="57"/>
      <c r="E1258" s="9" t="s">
        <v>542</v>
      </c>
      <c r="F1258" s="10">
        <v>4639</v>
      </c>
      <c r="G1258" s="10"/>
      <c r="H1258" s="10"/>
      <c r="I1258" s="7">
        <v>1000000</v>
      </c>
      <c r="J1258" s="7">
        <v>2000000</v>
      </c>
      <c r="K1258" s="7">
        <v>3000000</v>
      </c>
      <c r="L1258" s="7">
        <v>4000000</v>
      </c>
      <c r="M1258" s="41">
        <f t="shared" si="246"/>
        <v>25</v>
      </c>
      <c r="N1258" s="41">
        <f t="shared" si="247"/>
        <v>50</v>
      </c>
      <c r="O1258" s="41">
        <f t="shared" si="248"/>
        <v>75</v>
      </c>
      <c r="P1258" s="15"/>
      <c r="Q1258" s="15"/>
      <c r="R1258" s="167"/>
      <c r="S1258" s="15"/>
      <c r="T1258" s="15"/>
      <c r="U1258" s="4">
        <f t="shared" si="250"/>
        <v>4000000</v>
      </c>
    </row>
    <row r="1259" spans="1:191" ht="54" customHeight="1">
      <c r="A1259" s="225"/>
      <c r="B1259" s="196"/>
      <c r="C1259" s="200"/>
      <c r="D1259" s="212" t="s">
        <v>287</v>
      </c>
      <c r="E1259" s="199" t="s">
        <v>661</v>
      </c>
      <c r="F1259" s="13"/>
      <c r="G1259" s="13"/>
      <c r="H1259" s="10" t="s">
        <v>394</v>
      </c>
      <c r="I1259" s="204">
        <f>SUM(I1260)</f>
        <v>5952</v>
      </c>
      <c r="J1259" s="204">
        <f>SUM(J1260)</f>
        <v>14704</v>
      </c>
      <c r="K1259" s="204">
        <f>SUM(K1260)</f>
        <v>23457</v>
      </c>
      <c r="L1259" s="205">
        <f>SUM(L1260)</f>
        <v>35010</v>
      </c>
      <c r="M1259" s="41">
        <f t="shared" si="246"/>
        <v>17</v>
      </c>
      <c r="N1259" s="41">
        <f t="shared" si="247"/>
        <v>42</v>
      </c>
      <c r="O1259" s="41">
        <f t="shared" si="248"/>
        <v>67</v>
      </c>
      <c r="P1259" s="14"/>
      <c r="Q1259" s="14"/>
      <c r="R1259" s="167"/>
      <c r="S1259" s="14"/>
      <c r="T1259" s="14"/>
      <c r="U1259" s="4">
        <f t="shared" si="250"/>
        <v>35010</v>
      </c>
      <c r="W1259" s="43" t="s">
        <v>394</v>
      </c>
      <c r="AA1259" s="209"/>
      <c r="AB1259" s="209"/>
      <c r="AC1259" s="209"/>
      <c r="AD1259" s="209"/>
      <c r="AE1259" s="209"/>
      <c r="AF1259" s="209"/>
      <c r="AG1259" s="209"/>
      <c r="AH1259" s="209"/>
      <c r="AI1259" s="209"/>
      <c r="AJ1259" s="209"/>
      <c r="AK1259" s="209"/>
      <c r="AL1259" s="209"/>
      <c r="AM1259" s="209"/>
      <c r="AN1259" s="209"/>
      <c r="AO1259" s="209"/>
      <c r="AP1259" s="209"/>
      <c r="AQ1259" s="209"/>
      <c r="AR1259" s="209"/>
      <c r="AS1259" s="209"/>
      <c r="AT1259" s="209"/>
      <c r="AU1259" s="209"/>
      <c r="AV1259" s="209"/>
      <c r="AW1259" s="209"/>
      <c r="AX1259" s="209"/>
      <c r="AY1259" s="209"/>
      <c r="AZ1259" s="209"/>
      <c r="BA1259" s="209"/>
      <c r="BB1259" s="209"/>
      <c r="BC1259" s="209"/>
      <c r="BD1259" s="209"/>
      <c r="BE1259" s="209"/>
      <c r="BF1259" s="209"/>
      <c r="BG1259" s="209"/>
      <c r="BH1259" s="209"/>
      <c r="BI1259" s="209"/>
      <c r="BJ1259" s="209"/>
      <c r="BK1259" s="209"/>
      <c r="BL1259" s="209"/>
      <c r="BM1259" s="209"/>
      <c r="BN1259" s="209"/>
      <c r="BO1259" s="209"/>
      <c r="BP1259" s="209"/>
      <c r="BQ1259" s="209"/>
      <c r="BR1259" s="209"/>
      <c r="BS1259" s="209"/>
      <c r="BT1259" s="209"/>
      <c r="BU1259" s="209"/>
      <c r="BV1259" s="209"/>
      <c r="BW1259" s="209"/>
      <c r="BX1259" s="209"/>
      <c r="BY1259" s="209"/>
      <c r="BZ1259" s="209"/>
      <c r="CA1259" s="209"/>
      <c r="CB1259" s="209"/>
      <c r="CC1259" s="209"/>
      <c r="CD1259" s="209"/>
      <c r="CE1259" s="209"/>
      <c r="CF1259" s="209"/>
      <c r="CG1259" s="209"/>
      <c r="CH1259" s="209"/>
      <c r="CI1259" s="209"/>
      <c r="CJ1259" s="209"/>
      <c r="CK1259" s="209"/>
      <c r="CL1259" s="209"/>
      <c r="CM1259" s="209"/>
      <c r="CN1259" s="209"/>
      <c r="CO1259" s="209"/>
      <c r="CP1259" s="209"/>
      <c r="CQ1259" s="209"/>
      <c r="CR1259" s="209"/>
      <c r="CS1259" s="209"/>
      <c r="CT1259" s="209"/>
      <c r="CU1259" s="209"/>
      <c r="CV1259" s="209"/>
      <c r="CW1259" s="209"/>
      <c r="CX1259" s="209"/>
      <c r="CY1259" s="209"/>
      <c r="CZ1259" s="209"/>
      <c r="DA1259" s="209"/>
      <c r="DB1259" s="209"/>
      <c r="DC1259" s="209"/>
      <c r="DD1259" s="209"/>
      <c r="DE1259" s="209"/>
      <c r="DF1259" s="209"/>
      <c r="DG1259" s="209"/>
      <c r="DH1259" s="209"/>
      <c r="DI1259" s="209"/>
      <c r="DJ1259" s="209"/>
      <c r="DK1259" s="209"/>
      <c r="DL1259" s="209"/>
      <c r="DM1259" s="209"/>
      <c r="DN1259" s="209"/>
      <c r="DO1259" s="209"/>
      <c r="DP1259" s="209"/>
      <c r="DQ1259" s="209"/>
      <c r="DR1259" s="209"/>
      <c r="DS1259" s="209"/>
      <c r="DT1259" s="209"/>
      <c r="DU1259" s="209"/>
      <c r="DV1259" s="209"/>
      <c r="DW1259" s="209"/>
      <c r="DX1259" s="209"/>
      <c r="DY1259" s="209"/>
      <c r="DZ1259" s="209"/>
      <c r="EA1259" s="209"/>
      <c r="EB1259" s="209"/>
      <c r="EC1259" s="209"/>
      <c r="ED1259" s="209"/>
      <c r="EE1259" s="209"/>
      <c r="EF1259" s="209"/>
      <c r="EG1259" s="209"/>
      <c r="EH1259" s="209"/>
      <c r="EI1259" s="209"/>
      <c r="EJ1259" s="209"/>
      <c r="EK1259" s="209"/>
      <c r="EL1259" s="209"/>
      <c r="EM1259" s="209"/>
      <c r="EN1259" s="209"/>
      <c r="EO1259" s="209"/>
      <c r="EP1259" s="209"/>
      <c r="EQ1259" s="209"/>
      <c r="ER1259" s="209"/>
      <c r="ES1259" s="209"/>
      <c r="ET1259" s="209"/>
      <c r="EU1259" s="209"/>
      <c r="EV1259" s="209"/>
      <c r="EW1259" s="209"/>
      <c r="EX1259" s="209"/>
      <c r="EY1259" s="209"/>
      <c r="EZ1259" s="209"/>
      <c r="FA1259" s="209"/>
      <c r="FB1259" s="209"/>
      <c r="FC1259" s="209"/>
      <c r="FD1259" s="209"/>
      <c r="FE1259" s="209"/>
      <c r="FF1259" s="209"/>
      <c r="FG1259" s="209"/>
      <c r="FH1259" s="209"/>
      <c r="FI1259" s="209"/>
      <c r="FJ1259" s="209"/>
      <c r="FK1259" s="209"/>
      <c r="FL1259" s="209"/>
      <c r="FM1259" s="209"/>
      <c r="FN1259" s="209"/>
      <c r="FO1259" s="209"/>
      <c r="FP1259" s="209"/>
      <c r="FQ1259" s="209"/>
      <c r="FR1259" s="209"/>
      <c r="FS1259" s="209"/>
      <c r="FT1259" s="209"/>
      <c r="FU1259" s="209"/>
      <c r="FV1259" s="209"/>
      <c r="FW1259" s="209"/>
      <c r="FX1259" s="209"/>
      <c r="FY1259" s="209"/>
      <c r="FZ1259" s="209"/>
      <c r="GA1259" s="209"/>
      <c r="GB1259" s="209"/>
      <c r="GC1259" s="209"/>
      <c r="GD1259" s="209"/>
      <c r="GE1259" s="209"/>
      <c r="GF1259" s="209"/>
      <c r="GG1259" s="209"/>
      <c r="GH1259" s="209"/>
      <c r="GI1259" s="209"/>
    </row>
    <row r="1260" spans="1:191" ht="24" customHeight="1">
      <c r="A1260" s="225"/>
      <c r="B1260" s="196"/>
      <c r="C1260" s="200"/>
      <c r="D1260" s="201"/>
      <c r="E1260" s="80" t="s">
        <v>41</v>
      </c>
      <c r="F1260" s="18" t="s">
        <v>398</v>
      </c>
      <c r="G1260" s="18"/>
      <c r="H1260" s="10" t="s">
        <v>394</v>
      </c>
      <c r="I1260" s="206">
        <f>SUM(I1261:I1264)</f>
        <v>5952</v>
      </c>
      <c r="J1260" s="206">
        <f>SUM(J1261:J1264)</f>
        <v>14704</v>
      </c>
      <c r="K1260" s="206">
        <f>SUM(K1261:K1264)</f>
        <v>23457</v>
      </c>
      <c r="L1260" s="207">
        <f>SUM(L1261:L1264)</f>
        <v>35010</v>
      </c>
      <c r="M1260" s="41">
        <f t="shared" si="246"/>
        <v>17</v>
      </c>
      <c r="N1260" s="41">
        <f t="shared" si="247"/>
        <v>42</v>
      </c>
      <c r="O1260" s="41">
        <f t="shared" si="248"/>
        <v>67</v>
      </c>
      <c r="P1260" s="15"/>
      <c r="Q1260" s="15"/>
      <c r="R1260" s="167"/>
      <c r="S1260" s="15"/>
      <c r="T1260" s="15"/>
      <c r="U1260" s="4">
        <f t="shared" si="250"/>
        <v>35010</v>
      </c>
      <c r="AA1260" s="209"/>
      <c r="AB1260" s="209"/>
      <c r="AC1260" s="209"/>
      <c r="AD1260" s="209"/>
      <c r="AE1260" s="209"/>
      <c r="AF1260" s="209"/>
      <c r="AG1260" s="209"/>
      <c r="AH1260" s="209"/>
      <c r="AI1260" s="209"/>
      <c r="AJ1260" s="209"/>
      <c r="AK1260" s="209"/>
      <c r="AL1260" s="209"/>
      <c r="AM1260" s="209"/>
      <c r="AN1260" s="209"/>
      <c r="AO1260" s="209"/>
      <c r="AP1260" s="209"/>
      <c r="AQ1260" s="209"/>
      <c r="AR1260" s="209"/>
      <c r="AS1260" s="209"/>
      <c r="AT1260" s="209"/>
      <c r="AU1260" s="209"/>
      <c r="AV1260" s="209"/>
      <c r="AW1260" s="209"/>
      <c r="AX1260" s="209"/>
      <c r="AY1260" s="209"/>
      <c r="AZ1260" s="209"/>
      <c r="BA1260" s="209"/>
      <c r="BB1260" s="209"/>
      <c r="BC1260" s="209"/>
      <c r="BD1260" s="209"/>
      <c r="BE1260" s="209"/>
      <c r="BF1260" s="209"/>
      <c r="BG1260" s="209"/>
      <c r="BH1260" s="209"/>
      <c r="BI1260" s="209"/>
      <c r="BJ1260" s="209"/>
      <c r="BK1260" s="209"/>
      <c r="BL1260" s="209"/>
      <c r="BM1260" s="209"/>
      <c r="BN1260" s="209"/>
      <c r="BO1260" s="209"/>
      <c r="BP1260" s="209"/>
      <c r="BQ1260" s="209"/>
      <c r="BR1260" s="209"/>
      <c r="BS1260" s="209"/>
      <c r="BT1260" s="209"/>
      <c r="BU1260" s="209"/>
      <c r="BV1260" s="209"/>
      <c r="BW1260" s="209"/>
      <c r="BX1260" s="209"/>
      <c r="BY1260" s="209"/>
      <c r="BZ1260" s="209"/>
      <c r="CA1260" s="209"/>
      <c r="CB1260" s="209"/>
      <c r="CC1260" s="209"/>
      <c r="CD1260" s="209"/>
      <c r="CE1260" s="209"/>
      <c r="CF1260" s="209"/>
      <c r="CG1260" s="209"/>
      <c r="CH1260" s="209"/>
      <c r="CI1260" s="209"/>
      <c r="CJ1260" s="209"/>
      <c r="CK1260" s="209"/>
      <c r="CL1260" s="209"/>
      <c r="CM1260" s="209"/>
      <c r="CN1260" s="209"/>
      <c r="CO1260" s="209"/>
      <c r="CP1260" s="209"/>
      <c r="CQ1260" s="209"/>
      <c r="CR1260" s="209"/>
      <c r="CS1260" s="209"/>
      <c r="CT1260" s="209"/>
      <c r="CU1260" s="209"/>
      <c r="CV1260" s="209"/>
      <c r="CW1260" s="209"/>
      <c r="CX1260" s="209"/>
      <c r="CY1260" s="209"/>
      <c r="CZ1260" s="209"/>
      <c r="DA1260" s="209"/>
      <c r="DB1260" s="209"/>
      <c r="DC1260" s="209"/>
      <c r="DD1260" s="209"/>
      <c r="DE1260" s="209"/>
      <c r="DF1260" s="209"/>
      <c r="DG1260" s="209"/>
      <c r="DH1260" s="209"/>
      <c r="DI1260" s="209"/>
      <c r="DJ1260" s="209"/>
      <c r="DK1260" s="209"/>
      <c r="DL1260" s="209"/>
      <c r="DM1260" s="209"/>
      <c r="DN1260" s="209"/>
      <c r="DO1260" s="209"/>
      <c r="DP1260" s="209"/>
      <c r="DQ1260" s="209"/>
      <c r="DR1260" s="209"/>
      <c r="DS1260" s="209"/>
      <c r="DT1260" s="209"/>
      <c r="DU1260" s="209"/>
      <c r="DV1260" s="209"/>
      <c r="DW1260" s="209"/>
      <c r="DX1260" s="209"/>
      <c r="DY1260" s="209"/>
      <c r="DZ1260" s="209"/>
      <c r="EA1260" s="209"/>
      <c r="EB1260" s="209"/>
      <c r="EC1260" s="209"/>
      <c r="ED1260" s="209"/>
      <c r="EE1260" s="209"/>
      <c r="EF1260" s="209"/>
      <c r="EG1260" s="209"/>
      <c r="EH1260" s="209"/>
      <c r="EI1260" s="209"/>
      <c r="EJ1260" s="209"/>
      <c r="EK1260" s="209"/>
      <c r="EL1260" s="209"/>
      <c r="EM1260" s="209"/>
      <c r="EN1260" s="209"/>
      <c r="EO1260" s="209"/>
      <c r="EP1260" s="209"/>
      <c r="EQ1260" s="209"/>
      <c r="ER1260" s="209"/>
      <c r="ES1260" s="209"/>
      <c r="ET1260" s="209"/>
      <c r="EU1260" s="209"/>
      <c r="EV1260" s="209"/>
      <c r="EW1260" s="209"/>
      <c r="EX1260" s="209"/>
      <c r="EY1260" s="209"/>
      <c r="EZ1260" s="209"/>
      <c r="FA1260" s="209"/>
      <c r="FB1260" s="209"/>
      <c r="FC1260" s="209"/>
      <c r="FD1260" s="209"/>
      <c r="FE1260" s="209"/>
      <c r="FF1260" s="209"/>
      <c r="FG1260" s="209"/>
      <c r="FH1260" s="209"/>
      <c r="FI1260" s="209"/>
      <c r="FJ1260" s="209"/>
      <c r="FK1260" s="209"/>
      <c r="FL1260" s="209"/>
      <c r="FM1260" s="209"/>
      <c r="FN1260" s="209"/>
      <c r="FO1260" s="209"/>
      <c r="FP1260" s="209"/>
      <c r="FQ1260" s="209"/>
      <c r="FR1260" s="209"/>
      <c r="FS1260" s="209"/>
      <c r="FT1260" s="209"/>
      <c r="FU1260" s="209"/>
      <c r="FV1260" s="209"/>
      <c r="FW1260" s="209"/>
      <c r="FX1260" s="209"/>
      <c r="FY1260" s="209"/>
      <c r="FZ1260" s="209"/>
      <c r="GA1260" s="209"/>
      <c r="GB1260" s="209"/>
      <c r="GC1260" s="209"/>
      <c r="GD1260" s="209"/>
      <c r="GE1260" s="209"/>
      <c r="GF1260" s="209"/>
      <c r="GG1260" s="209"/>
      <c r="GH1260" s="209"/>
      <c r="GI1260" s="209"/>
    </row>
    <row r="1261" spans="1:191" hidden="1">
      <c r="A1261" s="64"/>
      <c r="B1261" s="53"/>
      <c r="C1261" s="56"/>
      <c r="D1261" s="57"/>
      <c r="E1261" s="16" t="s">
        <v>443</v>
      </c>
      <c r="F1261" s="10">
        <v>4221</v>
      </c>
      <c r="G1261" s="18"/>
      <c r="H1261" s="10"/>
      <c r="I1261" s="7"/>
      <c r="J1261" s="7"/>
      <c r="K1261" s="7"/>
      <c r="L1261" s="150"/>
      <c r="M1261" s="41" t="e">
        <f>ROUND(I1261/L1261*100,1)</f>
        <v>#DIV/0!</v>
      </c>
      <c r="N1261" s="41" t="e">
        <f>ROUND(J1261/L1261*100,1)</f>
        <v>#DIV/0!</v>
      </c>
      <c r="O1261" s="41" t="e">
        <f>ROUND(K1261/L1261*100,1)</f>
        <v>#DIV/0!</v>
      </c>
      <c r="P1261" s="15"/>
      <c r="Q1261" s="15"/>
      <c r="R1261" s="167"/>
      <c r="S1261" s="15"/>
      <c r="T1261" s="15"/>
      <c r="U1261" s="4"/>
    </row>
    <row r="1262" spans="1:191" hidden="1">
      <c r="A1262" s="64"/>
      <c r="B1262" s="53"/>
      <c r="C1262" s="56"/>
      <c r="D1262" s="57"/>
      <c r="E1262" s="16" t="s">
        <v>513</v>
      </c>
      <c r="F1262" s="10">
        <v>4239</v>
      </c>
      <c r="G1262" s="18"/>
      <c r="H1262" s="10"/>
      <c r="I1262" s="7">
        <v>3961</v>
      </c>
      <c r="J1262" s="7">
        <v>9786</v>
      </c>
      <c r="K1262" s="7">
        <v>15611</v>
      </c>
      <c r="L1262" s="150">
        <v>23300</v>
      </c>
      <c r="M1262" s="41">
        <f>ROUND(I1262/L1262*100,1)</f>
        <v>17</v>
      </c>
      <c r="N1262" s="41">
        <f>ROUND(J1262/L1262*100,1)</f>
        <v>42</v>
      </c>
      <c r="O1262" s="41">
        <f>ROUND(K1262/L1262*100,1)</f>
        <v>67</v>
      </c>
      <c r="P1262" s="15"/>
      <c r="Q1262" s="15"/>
      <c r="R1262" s="167"/>
      <c r="S1262" s="15"/>
      <c r="T1262" s="15"/>
      <c r="U1262" s="4">
        <f>SUM(L1262-T1262)</f>
        <v>23300</v>
      </c>
    </row>
    <row r="1263" spans="1:191" hidden="1">
      <c r="A1263" s="64"/>
      <c r="B1263" s="53"/>
      <c r="C1263" s="56"/>
      <c r="D1263" s="57"/>
      <c r="E1263" s="16" t="s">
        <v>519</v>
      </c>
      <c r="F1263" s="10" t="s">
        <v>175</v>
      </c>
      <c r="G1263" s="18"/>
      <c r="H1263" s="10"/>
      <c r="I1263" s="7"/>
      <c r="J1263" s="7"/>
      <c r="K1263" s="7"/>
      <c r="L1263" s="150"/>
      <c r="M1263" s="41" t="e">
        <f>ROUND(I1263/L1263*100,1)</f>
        <v>#DIV/0!</v>
      </c>
      <c r="N1263" s="41" t="e">
        <f>ROUND(J1263/L1263*100,1)</f>
        <v>#DIV/0!</v>
      </c>
      <c r="O1263" s="41" t="e">
        <f>ROUND(K1263/L1263*100,1)</f>
        <v>#DIV/0!</v>
      </c>
      <c r="P1263" s="15"/>
      <c r="Q1263" s="15"/>
      <c r="R1263" s="167"/>
      <c r="S1263" s="15"/>
      <c r="T1263" s="15"/>
      <c r="U1263" s="4"/>
    </row>
    <row r="1264" spans="1:191" hidden="1">
      <c r="A1264" s="64"/>
      <c r="B1264" s="53"/>
      <c r="C1264" s="56"/>
      <c r="D1264" s="57"/>
      <c r="E1264" s="9" t="s">
        <v>553</v>
      </c>
      <c r="F1264" s="10">
        <v>4823</v>
      </c>
      <c r="G1264" s="18"/>
      <c r="H1264" s="10"/>
      <c r="I1264" s="7">
        <v>1991</v>
      </c>
      <c r="J1264" s="7">
        <v>4918</v>
      </c>
      <c r="K1264" s="7">
        <v>7846</v>
      </c>
      <c r="L1264" s="150">
        <v>11710</v>
      </c>
      <c r="M1264" s="41">
        <f t="shared" ref="M1264:M1280" si="252">ROUND(I1264/L1264*100,1)</f>
        <v>17</v>
      </c>
      <c r="N1264" s="41">
        <f t="shared" ref="N1264:N1280" si="253">ROUND(J1264/L1264*100,1)</f>
        <v>42</v>
      </c>
      <c r="O1264" s="41">
        <f t="shared" ref="O1264:O1280" si="254">ROUND(K1264/L1264*100,1)</f>
        <v>67</v>
      </c>
      <c r="P1264" s="15"/>
      <c r="Q1264" s="15"/>
      <c r="R1264" s="167"/>
      <c r="S1264" s="15"/>
      <c r="T1264" s="15"/>
      <c r="U1264" s="4">
        <f t="shared" ref="U1264:U1274" si="255">SUM(L1264-T1264)</f>
        <v>11710</v>
      </c>
    </row>
    <row r="1265" spans="1:191" ht="49.5">
      <c r="A1265" s="225"/>
      <c r="B1265" s="196"/>
      <c r="C1265" s="200"/>
      <c r="D1265" s="212" t="s">
        <v>288</v>
      </c>
      <c r="E1265" s="199" t="s">
        <v>642</v>
      </c>
      <c r="F1265" s="13"/>
      <c r="G1265" s="13"/>
      <c r="H1265" s="10" t="s">
        <v>394</v>
      </c>
      <c r="I1265" s="204">
        <f>SUM(I1266)</f>
        <v>1403</v>
      </c>
      <c r="J1265" s="204">
        <f>SUM(J1266)</f>
        <v>3465</v>
      </c>
      <c r="K1265" s="204">
        <f>SUM(K1266)</f>
        <v>5528</v>
      </c>
      <c r="L1265" s="205">
        <f>SUM(L1266)</f>
        <v>8250</v>
      </c>
      <c r="M1265" s="41">
        <f t="shared" si="252"/>
        <v>17</v>
      </c>
      <c r="N1265" s="41">
        <f t="shared" si="253"/>
        <v>42</v>
      </c>
      <c r="O1265" s="41">
        <f t="shared" si="254"/>
        <v>67</v>
      </c>
      <c r="P1265" s="14"/>
      <c r="Q1265" s="14"/>
      <c r="R1265" s="167"/>
      <c r="S1265" s="14"/>
      <c r="T1265" s="14"/>
      <c r="U1265" s="4">
        <f t="shared" si="255"/>
        <v>8250</v>
      </c>
      <c r="W1265" s="43" t="s">
        <v>394</v>
      </c>
      <c r="AA1265" s="209"/>
      <c r="AB1265" s="209"/>
      <c r="AC1265" s="209"/>
      <c r="AD1265" s="209"/>
      <c r="AE1265" s="209"/>
      <c r="AF1265" s="209"/>
      <c r="AG1265" s="209"/>
      <c r="AH1265" s="209"/>
      <c r="AI1265" s="209"/>
      <c r="AJ1265" s="209"/>
      <c r="AK1265" s="209"/>
      <c r="AL1265" s="209"/>
      <c r="AM1265" s="209"/>
      <c r="AN1265" s="209"/>
      <c r="AO1265" s="209"/>
      <c r="AP1265" s="209"/>
      <c r="AQ1265" s="209"/>
      <c r="AR1265" s="209"/>
      <c r="AS1265" s="209"/>
      <c r="AT1265" s="209"/>
      <c r="AU1265" s="209"/>
      <c r="AV1265" s="209"/>
      <c r="AW1265" s="209"/>
      <c r="AX1265" s="209"/>
      <c r="AY1265" s="209"/>
      <c r="AZ1265" s="209"/>
      <c r="BA1265" s="209"/>
      <c r="BB1265" s="209"/>
      <c r="BC1265" s="209"/>
      <c r="BD1265" s="209"/>
      <c r="BE1265" s="209"/>
      <c r="BF1265" s="209"/>
      <c r="BG1265" s="209"/>
      <c r="BH1265" s="209"/>
      <c r="BI1265" s="209"/>
      <c r="BJ1265" s="209"/>
      <c r="BK1265" s="209"/>
      <c r="BL1265" s="209"/>
      <c r="BM1265" s="209"/>
      <c r="BN1265" s="209"/>
      <c r="BO1265" s="209"/>
      <c r="BP1265" s="209"/>
      <c r="BQ1265" s="209"/>
      <c r="BR1265" s="209"/>
      <c r="BS1265" s="209"/>
      <c r="BT1265" s="209"/>
      <c r="BU1265" s="209"/>
      <c r="BV1265" s="209"/>
      <c r="BW1265" s="209"/>
      <c r="BX1265" s="209"/>
      <c r="BY1265" s="209"/>
      <c r="BZ1265" s="209"/>
      <c r="CA1265" s="209"/>
      <c r="CB1265" s="209"/>
      <c r="CC1265" s="209"/>
      <c r="CD1265" s="209"/>
      <c r="CE1265" s="209"/>
      <c r="CF1265" s="209"/>
      <c r="CG1265" s="209"/>
      <c r="CH1265" s="209"/>
      <c r="CI1265" s="209"/>
      <c r="CJ1265" s="209"/>
      <c r="CK1265" s="209"/>
      <c r="CL1265" s="209"/>
      <c r="CM1265" s="209"/>
      <c r="CN1265" s="209"/>
      <c r="CO1265" s="209"/>
      <c r="CP1265" s="209"/>
      <c r="CQ1265" s="209"/>
      <c r="CR1265" s="209"/>
      <c r="CS1265" s="209"/>
      <c r="CT1265" s="209"/>
      <c r="CU1265" s="209"/>
      <c r="CV1265" s="209"/>
      <c r="CW1265" s="209"/>
      <c r="CX1265" s="209"/>
      <c r="CY1265" s="209"/>
      <c r="CZ1265" s="209"/>
      <c r="DA1265" s="209"/>
      <c r="DB1265" s="209"/>
      <c r="DC1265" s="209"/>
      <c r="DD1265" s="209"/>
      <c r="DE1265" s="209"/>
      <c r="DF1265" s="209"/>
      <c r="DG1265" s="209"/>
      <c r="DH1265" s="209"/>
      <c r="DI1265" s="209"/>
      <c r="DJ1265" s="209"/>
      <c r="DK1265" s="209"/>
      <c r="DL1265" s="209"/>
      <c r="DM1265" s="209"/>
      <c r="DN1265" s="209"/>
      <c r="DO1265" s="209"/>
      <c r="DP1265" s="209"/>
      <c r="DQ1265" s="209"/>
      <c r="DR1265" s="209"/>
      <c r="DS1265" s="209"/>
      <c r="DT1265" s="209"/>
      <c r="DU1265" s="209"/>
      <c r="DV1265" s="209"/>
      <c r="DW1265" s="209"/>
      <c r="DX1265" s="209"/>
      <c r="DY1265" s="209"/>
      <c r="DZ1265" s="209"/>
      <c r="EA1265" s="209"/>
      <c r="EB1265" s="209"/>
      <c r="EC1265" s="209"/>
      <c r="ED1265" s="209"/>
      <c r="EE1265" s="209"/>
      <c r="EF1265" s="209"/>
      <c r="EG1265" s="209"/>
      <c r="EH1265" s="209"/>
      <c r="EI1265" s="209"/>
      <c r="EJ1265" s="209"/>
      <c r="EK1265" s="209"/>
      <c r="EL1265" s="209"/>
      <c r="EM1265" s="209"/>
      <c r="EN1265" s="209"/>
      <c r="EO1265" s="209"/>
      <c r="EP1265" s="209"/>
      <c r="EQ1265" s="209"/>
      <c r="ER1265" s="209"/>
      <c r="ES1265" s="209"/>
      <c r="ET1265" s="209"/>
      <c r="EU1265" s="209"/>
      <c r="EV1265" s="209"/>
      <c r="EW1265" s="209"/>
      <c r="EX1265" s="209"/>
      <c r="EY1265" s="209"/>
      <c r="EZ1265" s="209"/>
      <c r="FA1265" s="209"/>
      <c r="FB1265" s="209"/>
      <c r="FC1265" s="209"/>
      <c r="FD1265" s="209"/>
      <c r="FE1265" s="209"/>
      <c r="FF1265" s="209"/>
      <c r="FG1265" s="209"/>
      <c r="FH1265" s="209"/>
      <c r="FI1265" s="209"/>
      <c r="FJ1265" s="209"/>
      <c r="FK1265" s="209"/>
      <c r="FL1265" s="209"/>
      <c r="FM1265" s="209"/>
      <c r="FN1265" s="209"/>
      <c r="FO1265" s="209"/>
      <c r="FP1265" s="209"/>
      <c r="FQ1265" s="209"/>
      <c r="FR1265" s="209"/>
      <c r="FS1265" s="209"/>
      <c r="FT1265" s="209"/>
      <c r="FU1265" s="209"/>
      <c r="FV1265" s="209"/>
      <c r="FW1265" s="209"/>
      <c r="FX1265" s="209"/>
      <c r="FY1265" s="209"/>
      <c r="FZ1265" s="209"/>
      <c r="GA1265" s="209"/>
      <c r="GB1265" s="209"/>
      <c r="GC1265" s="209"/>
      <c r="GD1265" s="209"/>
      <c r="GE1265" s="209"/>
      <c r="GF1265" s="209"/>
      <c r="GG1265" s="209"/>
      <c r="GH1265" s="209"/>
      <c r="GI1265" s="209"/>
    </row>
    <row r="1266" spans="1:191" ht="19.5" customHeight="1">
      <c r="A1266" s="225"/>
      <c r="B1266" s="196"/>
      <c r="C1266" s="200"/>
      <c r="D1266" s="201"/>
      <c r="E1266" s="80" t="s">
        <v>41</v>
      </c>
      <c r="F1266" s="18" t="s">
        <v>398</v>
      </c>
      <c r="G1266" s="18"/>
      <c r="H1266" s="10" t="s">
        <v>394</v>
      </c>
      <c r="I1266" s="206">
        <f>SUM(I1267:I1269)</f>
        <v>1403</v>
      </c>
      <c r="J1266" s="206">
        <f>SUM(J1267:J1269)</f>
        <v>3465</v>
      </c>
      <c r="K1266" s="206">
        <f>SUM(K1267:K1269)</f>
        <v>5528</v>
      </c>
      <c r="L1266" s="207">
        <f>SUM(L1267:L1269)</f>
        <v>8250</v>
      </c>
      <c r="M1266" s="41">
        <f t="shared" si="252"/>
        <v>17</v>
      </c>
      <c r="N1266" s="41">
        <f t="shared" si="253"/>
        <v>42</v>
      </c>
      <c r="O1266" s="41">
        <f t="shared" si="254"/>
        <v>67</v>
      </c>
      <c r="P1266" s="15"/>
      <c r="Q1266" s="15"/>
      <c r="R1266" s="167"/>
      <c r="S1266" s="15"/>
      <c r="T1266" s="15"/>
      <c r="U1266" s="4">
        <f t="shared" si="255"/>
        <v>8250</v>
      </c>
      <c r="AA1266" s="209"/>
      <c r="AB1266" s="209"/>
      <c r="AC1266" s="209"/>
      <c r="AD1266" s="209"/>
      <c r="AE1266" s="209"/>
      <c r="AF1266" s="209"/>
      <c r="AG1266" s="209"/>
      <c r="AH1266" s="209"/>
      <c r="AI1266" s="209"/>
      <c r="AJ1266" s="209"/>
      <c r="AK1266" s="209"/>
      <c r="AL1266" s="209"/>
      <c r="AM1266" s="209"/>
      <c r="AN1266" s="209"/>
      <c r="AO1266" s="209"/>
      <c r="AP1266" s="209"/>
      <c r="AQ1266" s="209"/>
      <c r="AR1266" s="209"/>
      <c r="AS1266" s="209"/>
      <c r="AT1266" s="209"/>
      <c r="AU1266" s="209"/>
      <c r="AV1266" s="209"/>
      <c r="AW1266" s="209"/>
      <c r="AX1266" s="209"/>
      <c r="AY1266" s="209"/>
      <c r="AZ1266" s="209"/>
      <c r="BA1266" s="209"/>
      <c r="BB1266" s="209"/>
      <c r="BC1266" s="209"/>
      <c r="BD1266" s="209"/>
      <c r="BE1266" s="209"/>
      <c r="BF1266" s="209"/>
      <c r="BG1266" s="209"/>
      <c r="BH1266" s="209"/>
      <c r="BI1266" s="209"/>
      <c r="BJ1266" s="209"/>
      <c r="BK1266" s="209"/>
      <c r="BL1266" s="209"/>
      <c r="BM1266" s="209"/>
      <c r="BN1266" s="209"/>
      <c r="BO1266" s="209"/>
      <c r="BP1266" s="209"/>
      <c r="BQ1266" s="209"/>
      <c r="BR1266" s="209"/>
      <c r="BS1266" s="209"/>
      <c r="BT1266" s="209"/>
      <c r="BU1266" s="209"/>
      <c r="BV1266" s="209"/>
      <c r="BW1266" s="209"/>
      <c r="BX1266" s="209"/>
      <c r="BY1266" s="209"/>
      <c r="BZ1266" s="209"/>
      <c r="CA1266" s="209"/>
      <c r="CB1266" s="209"/>
      <c r="CC1266" s="209"/>
      <c r="CD1266" s="209"/>
      <c r="CE1266" s="209"/>
      <c r="CF1266" s="209"/>
      <c r="CG1266" s="209"/>
      <c r="CH1266" s="209"/>
      <c r="CI1266" s="209"/>
      <c r="CJ1266" s="209"/>
      <c r="CK1266" s="209"/>
      <c r="CL1266" s="209"/>
      <c r="CM1266" s="209"/>
      <c r="CN1266" s="209"/>
      <c r="CO1266" s="209"/>
      <c r="CP1266" s="209"/>
      <c r="CQ1266" s="209"/>
      <c r="CR1266" s="209"/>
      <c r="CS1266" s="209"/>
      <c r="CT1266" s="209"/>
      <c r="CU1266" s="209"/>
      <c r="CV1266" s="209"/>
      <c r="CW1266" s="209"/>
      <c r="CX1266" s="209"/>
      <c r="CY1266" s="209"/>
      <c r="CZ1266" s="209"/>
      <c r="DA1266" s="209"/>
      <c r="DB1266" s="209"/>
      <c r="DC1266" s="209"/>
      <c r="DD1266" s="209"/>
      <c r="DE1266" s="209"/>
      <c r="DF1266" s="209"/>
      <c r="DG1266" s="209"/>
      <c r="DH1266" s="209"/>
      <c r="DI1266" s="209"/>
      <c r="DJ1266" s="209"/>
      <c r="DK1266" s="209"/>
      <c r="DL1266" s="209"/>
      <c r="DM1266" s="209"/>
      <c r="DN1266" s="209"/>
      <c r="DO1266" s="209"/>
      <c r="DP1266" s="209"/>
      <c r="DQ1266" s="209"/>
      <c r="DR1266" s="209"/>
      <c r="DS1266" s="209"/>
      <c r="DT1266" s="209"/>
      <c r="DU1266" s="209"/>
      <c r="DV1266" s="209"/>
      <c r="DW1266" s="209"/>
      <c r="DX1266" s="209"/>
      <c r="DY1266" s="209"/>
      <c r="DZ1266" s="209"/>
      <c r="EA1266" s="209"/>
      <c r="EB1266" s="209"/>
      <c r="EC1266" s="209"/>
      <c r="ED1266" s="209"/>
      <c r="EE1266" s="209"/>
      <c r="EF1266" s="209"/>
      <c r="EG1266" s="209"/>
      <c r="EH1266" s="209"/>
      <c r="EI1266" s="209"/>
      <c r="EJ1266" s="209"/>
      <c r="EK1266" s="209"/>
      <c r="EL1266" s="209"/>
      <c r="EM1266" s="209"/>
      <c r="EN1266" s="209"/>
      <c r="EO1266" s="209"/>
      <c r="EP1266" s="209"/>
      <c r="EQ1266" s="209"/>
      <c r="ER1266" s="209"/>
      <c r="ES1266" s="209"/>
      <c r="ET1266" s="209"/>
      <c r="EU1266" s="209"/>
      <c r="EV1266" s="209"/>
      <c r="EW1266" s="209"/>
      <c r="EX1266" s="209"/>
      <c r="EY1266" s="209"/>
      <c r="EZ1266" s="209"/>
      <c r="FA1266" s="209"/>
      <c r="FB1266" s="209"/>
      <c r="FC1266" s="209"/>
      <c r="FD1266" s="209"/>
      <c r="FE1266" s="209"/>
      <c r="FF1266" s="209"/>
      <c r="FG1266" s="209"/>
      <c r="FH1266" s="209"/>
      <c r="FI1266" s="209"/>
      <c r="FJ1266" s="209"/>
      <c r="FK1266" s="209"/>
      <c r="FL1266" s="209"/>
      <c r="FM1266" s="209"/>
      <c r="FN1266" s="209"/>
      <c r="FO1266" s="209"/>
      <c r="FP1266" s="209"/>
      <c r="FQ1266" s="209"/>
      <c r="FR1266" s="209"/>
      <c r="FS1266" s="209"/>
      <c r="FT1266" s="209"/>
      <c r="FU1266" s="209"/>
      <c r="FV1266" s="209"/>
      <c r="FW1266" s="209"/>
      <c r="FX1266" s="209"/>
      <c r="FY1266" s="209"/>
      <c r="FZ1266" s="209"/>
      <c r="GA1266" s="209"/>
      <c r="GB1266" s="209"/>
      <c r="GC1266" s="209"/>
      <c r="GD1266" s="209"/>
      <c r="GE1266" s="209"/>
      <c r="GF1266" s="209"/>
      <c r="GG1266" s="209"/>
      <c r="GH1266" s="209"/>
      <c r="GI1266" s="209"/>
    </row>
    <row r="1267" spans="1:191" hidden="1">
      <c r="A1267" s="64"/>
      <c r="B1267" s="53"/>
      <c r="C1267" s="56"/>
      <c r="D1267" s="57"/>
      <c r="E1267" s="16" t="s">
        <v>513</v>
      </c>
      <c r="F1267" s="10">
        <v>4239</v>
      </c>
      <c r="G1267" s="18"/>
      <c r="H1267" s="10"/>
      <c r="I1267" s="7">
        <v>1275</v>
      </c>
      <c r="J1267" s="7">
        <v>3150</v>
      </c>
      <c r="K1267" s="7">
        <v>5025</v>
      </c>
      <c r="L1267" s="150">
        <v>7500</v>
      </c>
      <c r="M1267" s="41">
        <f t="shared" si="252"/>
        <v>17</v>
      </c>
      <c r="N1267" s="41">
        <f t="shared" si="253"/>
        <v>42</v>
      </c>
      <c r="O1267" s="41">
        <f t="shared" si="254"/>
        <v>67</v>
      </c>
      <c r="P1267" s="15"/>
      <c r="Q1267" s="15"/>
      <c r="R1267" s="167"/>
      <c r="S1267" s="15"/>
      <c r="T1267" s="15"/>
      <c r="U1267" s="4">
        <f t="shared" si="255"/>
        <v>7500</v>
      </c>
    </row>
    <row r="1268" spans="1:191" hidden="1">
      <c r="A1268" s="64"/>
      <c r="B1268" s="53"/>
      <c r="C1268" s="56"/>
      <c r="D1268" s="57"/>
      <c r="E1268" s="16" t="s">
        <v>519</v>
      </c>
      <c r="F1268" s="10">
        <v>4264</v>
      </c>
      <c r="G1268" s="18"/>
      <c r="H1268" s="10"/>
      <c r="I1268" s="7">
        <v>128</v>
      </c>
      <c r="J1268" s="7">
        <v>315</v>
      </c>
      <c r="K1268" s="7">
        <v>503</v>
      </c>
      <c r="L1268" s="150">
        <v>750</v>
      </c>
      <c r="M1268" s="41">
        <f t="shared" si="252"/>
        <v>17.100000000000001</v>
      </c>
      <c r="N1268" s="41">
        <f t="shared" si="253"/>
        <v>42</v>
      </c>
      <c r="O1268" s="41">
        <f t="shared" si="254"/>
        <v>67.099999999999994</v>
      </c>
      <c r="P1268" s="15"/>
      <c r="Q1268" s="15"/>
      <c r="R1268" s="167"/>
      <c r="S1268" s="15"/>
      <c r="T1268" s="15"/>
      <c r="U1268" s="4">
        <f t="shared" si="255"/>
        <v>750</v>
      </c>
    </row>
    <row r="1269" spans="1:191" hidden="1">
      <c r="A1269" s="64"/>
      <c r="B1269" s="53"/>
      <c r="C1269" s="56"/>
      <c r="D1269" s="57"/>
      <c r="E1269" s="9" t="s">
        <v>554</v>
      </c>
      <c r="F1269" s="10" t="s">
        <v>273</v>
      </c>
      <c r="G1269" s="18"/>
      <c r="H1269" s="10"/>
      <c r="I1269" s="7"/>
      <c r="J1269" s="7"/>
      <c r="K1269" s="7"/>
      <c r="L1269" s="150"/>
      <c r="M1269" s="41" t="e">
        <f t="shared" si="252"/>
        <v>#DIV/0!</v>
      </c>
      <c r="N1269" s="41" t="e">
        <f t="shared" si="253"/>
        <v>#DIV/0!</v>
      </c>
      <c r="O1269" s="41" t="e">
        <f t="shared" si="254"/>
        <v>#DIV/0!</v>
      </c>
      <c r="P1269" s="15"/>
      <c r="Q1269" s="15"/>
      <c r="R1269" s="167"/>
      <c r="S1269" s="15"/>
      <c r="T1269" s="15"/>
      <c r="U1269" s="4">
        <f t="shared" si="255"/>
        <v>0</v>
      </c>
    </row>
    <row r="1270" spans="1:191" ht="37.5" customHeight="1">
      <c r="A1270" s="225"/>
      <c r="B1270" s="196"/>
      <c r="C1270" s="200"/>
      <c r="D1270" s="212" t="s">
        <v>299</v>
      </c>
      <c r="E1270" s="199" t="s">
        <v>377</v>
      </c>
      <c r="F1270" s="13"/>
      <c r="G1270" s="13"/>
      <c r="H1270" s="10" t="s">
        <v>394</v>
      </c>
      <c r="I1270" s="204">
        <f>SUM(I1271)</f>
        <v>23913</v>
      </c>
      <c r="J1270" s="204">
        <f>SUM(J1271)</f>
        <v>47449</v>
      </c>
      <c r="K1270" s="204">
        <f>SUM(K1271)</f>
        <v>69192</v>
      </c>
      <c r="L1270" s="205">
        <f>SUM(L1271)</f>
        <v>98991.1</v>
      </c>
      <c r="M1270" s="41">
        <f t="shared" si="252"/>
        <v>24.2</v>
      </c>
      <c r="N1270" s="41">
        <f t="shared" si="253"/>
        <v>47.9</v>
      </c>
      <c r="O1270" s="41">
        <f t="shared" si="254"/>
        <v>69.900000000000006</v>
      </c>
      <c r="P1270" s="14"/>
      <c r="Q1270" s="14"/>
      <c r="R1270" s="167"/>
      <c r="S1270" s="14"/>
      <c r="T1270" s="14"/>
      <c r="U1270" s="4">
        <f t="shared" si="255"/>
        <v>98991.1</v>
      </c>
      <c r="W1270" s="43" t="s">
        <v>394</v>
      </c>
      <c r="AA1270" s="209"/>
      <c r="AB1270" s="209"/>
      <c r="AC1270" s="209"/>
      <c r="AD1270" s="209"/>
      <c r="AE1270" s="209"/>
      <c r="AF1270" s="209"/>
      <c r="AG1270" s="209"/>
      <c r="AH1270" s="209"/>
      <c r="AI1270" s="209"/>
      <c r="AJ1270" s="209"/>
      <c r="AK1270" s="209"/>
      <c r="AL1270" s="209"/>
      <c r="AM1270" s="209"/>
      <c r="AN1270" s="209"/>
      <c r="AO1270" s="209"/>
      <c r="AP1270" s="209"/>
      <c r="AQ1270" s="209"/>
      <c r="AR1270" s="209"/>
      <c r="AS1270" s="209"/>
      <c r="AT1270" s="209"/>
      <c r="AU1270" s="209"/>
      <c r="AV1270" s="209"/>
      <c r="AW1270" s="209"/>
      <c r="AX1270" s="209"/>
      <c r="AY1270" s="209"/>
      <c r="AZ1270" s="209"/>
      <c r="BA1270" s="209"/>
      <c r="BB1270" s="209"/>
      <c r="BC1270" s="209"/>
      <c r="BD1270" s="209"/>
      <c r="BE1270" s="209"/>
      <c r="BF1270" s="209"/>
      <c r="BG1270" s="209"/>
      <c r="BH1270" s="209"/>
      <c r="BI1270" s="209"/>
      <c r="BJ1270" s="209"/>
      <c r="BK1270" s="209"/>
      <c r="BL1270" s="209"/>
      <c r="BM1270" s="209"/>
      <c r="BN1270" s="209"/>
      <c r="BO1270" s="209"/>
      <c r="BP1270" s="209"/>
      <c r="BQ1270" s="209"/>
      <c r="BR1270" s="209"/>
      <c r="BS1270" s="209"/>
      <c r="BT1270" s="209"/>
      <c r="BU1270" s="209"/>
      <c r="BV1270" s="209"/>
      <c r="BW1270" s="209"/>
      <c r="BX1270" s="209"/>
      <c r="BY1270" s="209"/>
      <c r="BZ1270" s="209"/>
      <c r="CA1270" s="209"/>
      <c r="CB1270" s="209"/>
      <c r="CC1270" s="209"/>
      <c r="CD1270" s="209"/>
      <c r="CE1270" s="209"/>
      <c r="CF1270" s="209"/>
      <c r="CG1270" s="209"/>
      <c r="CH1270" s="209"/>
      <c r="CI1270" s="209"/>
      <c r="CJ1270" s="209"/>
      <c r="CK1270" s="209"/>
      <c r="CL1270" s="209"/>
      <c r="CM1270" s="209"/>
      <c r="CN1270" s="209"/>
      <c r="CO1270" s="209"/>
      <c r="CP1270" s="209"/>
      <c r="CQ1270" s="209"/>
      <c r="CR1270" s="209"/>
      <c r="CS1270" s="209"/>
      <c r="CT1270" s="209"/>
      <c r="CU1270" s="209"/>
      <c r="CV1270" s="209"/>
      <c r="CW1270" s="209"/>
      <c r="CX1270" s="209"/>
      <c r="CY1270" s="209"/>
      <c r="CZ1270" s="209"/>
      <c r="DA1270" s="209"/>
      <c r="DB1270" s="209"/>
      <c r="DC1270" s="209"/>
      <c r="DD1270" s="209"/>
      <c r="DE1270" s="209"/>
      <c r="DF1270" s="209"/>
      <c r="DG1270" s="209"/>
      <c r="DH1270" s="209"/>
      <c r="DI1270" s="209"/>
      <c r="DJ1270" s="209"/>
      <c r="DK1270" s="209"/>
      <c r="DL1270" s="209"/>
      <c r="DM1270" s="209"/>
      <c r="DN1270" s="209"/>
      <c r="DO1270" s="209"/>
      <c r="DP1270" s="209"/>
      <c r="DQ1270" s="209"/>
      <c r="DR1270" s="209"/>
      <c r="DS1270" s="209"/>
      <c r="DT1270" s="209"/>
      <c r="DU1270" s="209"/>
      <c r="DV1270" s="209"/>
      <c r="DW1270" s="209"/>
      <c r="DX1270" s="209"/>
      <c r="DY1270" s="209"/>
      <c r="DZ1270" s="209"/>
      <c r="EA1270" s="209"/>
      <c r="EB1270" s="209"/>
      <c r="EC1270" s="209"/>
      <c r="ED1270" s="209"/>
      <c r="EE1270" s="209"/>
      <c r="EF1270" s="209"/>
      <c r="EG1270" s="209"/>
      <c r="EH1270" s="209"/>
      <c r="EI1270" s="209"/>
      <c r="EJ1270" s="209"/>
      <c r="EK1270" s="209"/>
      <c r="EL1270" s="209"/>
      <c r="EM1270" s="209"/>
      <c r="EN1270" s="209"/>
      <c r="EO1270" s="209"/>
      <c r="EP1270" s="209"/>
      <c r="EQ1270" s="209"/>
      <c r="ER1270" s="209"/>
      <c r="ES1270" s="209"/>
      <c r="ET1270" s="209"/>
      <c r="EU1270" s="209"/>
      <c r="EV1270" s="209"/>
      <c r="EW1270" s="209"/>
      <c r="EX1270" s="209"/>
      <c r="EY1270" s="209"/>
      <c r="EZ1270" s="209"/>
      <c r="FA1270" s="209"/>
      <c r="FB1270" s="209"/>
      <c r="FC1270" s="209"/>
      <c r="FD1270" s="209"/>
      <c r="FE1270" s="209"/>
      <c r="FF1270" s="209"/>
      <c r="FG1270" s="209"/>
      <c r="FH1270" s="209"/>
      <c r="FI1270" s="209"/>
      <c r="FJ1270" s="209"/>
      <c r="FK1270" s="209"/>
      <c r="FL1270" s="209"/>
      <c r="FM1270" s="209"/>
      <c r="FN1270" s="209"/>
      <c r="FO1270" s="209"/>
      <c r="FP1270" s="209"/>
      <c r="FQ1270" s="209"/>
      <c r="FR1270" s="209"/>
      <c r="FS1270" s="209"/>
      <c r="FT1270" s="209"/>
      <c r="FU1270" s="209"/>
      <c r="FV1270" s="209"/>
      <c r="FW1270" s="209"/>
      <c r="FX1270" s="209"/>
      <c r="FY1270" s="209"/>
      <c r="FZ1270" s="209"/>
      <c r="GA1270" s="209"/>
      <c r="GB1270" s="209"/>
      <c r="GC1270" s="209"/>
      <c r="GD1270" s="209"/>
      <c r="GE1270" s="209"/>
      <c r="GF1270" s="209"/>
      <c r="GG1270" s="209"/>
      <c r="GH1270" s="209"/>
      <c r="GI1270" s="209"/>
    </row>
    <row r="1271" spans="1:191" ht="42.75" customHeight="1">
      <c r="A1271" s="225"/>
      <c r="B1271" s="196"/>
      <c r="C1271" s="200"/>
      <c r="D1271" s="201"/>
      <c r="E1271" s="213" t="s">
        <v>669</v>
      </c>
      <c r="F1271" s="18" t="s">
        <v>398</v>
      </c>
      <c r="G1271" s="18"/>
      <c r="H1271" s="10" t="s">
        <v>394</v>
      </c>
      <c r="I1271" s="206">
        <f>SUM(I1272:I1272)</f>
        <v>23913</v>
      </c>
      <c r="J1271" s="206">
        <f>SUM(J1272:J1272)</f>
        <v>47449</v>
      </c>
      <c r="K1271" s="206">
        <f>SUM(K1272:K1272)</f>
        <v>69192</v>
      </c>
      <c r="L1271" s="207">
        <f>SUM(L1272:L1272)</f>
        <v>98991.1</v>
      </c>
      <c r="M1271" s="41">
        <f t="shared" si="252"/>
        <v>24.2</v>
      </c>
      <c r="N1271" s="41">
        <f t="shared" si="253"/>
        <v>47.9</v>
      </c>
      <c r="O1271" s="41">
        <f t="shared" si="254"/>
        <v>69.900000000000006</v>
      </c>
      <c r="P1271" s="15"/>
      <c r="Q1271" s="15"/>
      <c r="R1271" s="167"/>
      <c r="S1271" s="15"/>
      <c r="T1271" s="15"/>
      <c r="U1271" s="4">
        <f t="shared" si="255"/>
        <v>98991.1</v>
      </c>
      <c r="AA1271" s="209"/>
      <c r="AB1271" s="209"/>
      <c r="AC1271" s="209"/>
      <c r="AD1271" s="209"/>
      <c r="AE1271" s="209"/>
      <c r="AF1271" s="209"/>
      <c r="AG1271" s="209"/>
      <c r="AH1271" s="209"/>
      <c r="AI1271" s="209"/>
      <c r="AJ1271" s="209"/>
      <c r="AK1271" s="209"/>
      <c r="AL1271" s="209"/>
      <c r="AM1271" s="209"/>
      <c r="AN1271" s="209"/>
      <c r="AO1271" s="209"/>
      <c r="AP1271" s="209"/>
      <c r="AQ1271" s="209"/>
      <c r="AR1271" s="209"/>
      <c r="AS1271" s="209"/>
      <c r="AT1271" s="209"/>
      <c r="AU1271" s="209"/>
      <c r="AV1271" s="209"/>
      <c r="AW1271" s="209"/>
      <c r="AX1271" s="209"/>
      <c r="AY1271" s="209"/>
      <c r="AZ1271" s="209"/>
      <c r="BA1271" s="209"/>
      <c r="BB1271" s="209"/>
      <c r="BC1271" s="209"/>
      <c r="BD1271" s="209"/>
      <c r="BE1271" s="209"/>
      <c r="BF1271" s="209"/>
      <c r="BG1271" s="209"/>
      <c r="BH1271" s="209"/>
      <c r="BI1271" s="209"/>
      <c r="BJ1271" s="209"/>
      <c r="BK1271" s="209"/>
      <c r="BL1271" s="209"/>
      <c r="BM1271" s="209"/>
      <c r="BN1271" s="209"/>
      <c r="BO1271" s="209"/>
      <c r="BP1271" s="209"/>
      <c r="BQ1271" s="209"/>
      <c r="BR1271" s="209"/>
      <c r="BS1271" s="209"/>
      <c r="BT1271" s="209"/>
      <c r="BU1271" s="209"/>
      <c r="BV1271" s="209"/>
      <c r="BW1271" s="209"/>
      <c r="BX1271" s="209"/>
      <c r="BY1271" s="209"/>
      <c r="BZ1271" s="209"/>
      <c r="CA1271" s="209"/>
      <c r="CB1271" s="209"/>
      <c r="CC1271" s="209"/>
      <c r="CD1271" s="209"/>
      <c r="CE1271" s="209"/>
      <c r="CF1271" s="209"/>
      <c r="CG1271" s="209"/>
      <c r="CH1271" s="209"/>
      <c r="CI1271" s="209"/>
      <c r="CJ1271" s="209"/>
      <c r="CK1271" s="209"/>
      <c r="CL1271" s="209"/>
      <c r="CM1271" s="209"/>
      <c r="CN1271" s="209"/>
      <c r="CO1271" s="209"/>
      <c r="CP1271" s="209"/>
      <c r="CQ1271" s="209"/>
      <c r="CR1271" s="209"/>
      <c r="CS1271" s="209"/>
      <c r="CT1271" s="209"/>
      <c r="CU1271" s="209"/>
      <c r="CV1271" s="209"/>
      <c r="CW1271" s="209"/>
      <c r="CX1271" s="209"/>
      <c r="CY1271" s="209"/>
      <c r="CZ1271" s="209"/>
      <c r="DA1271" s="209"/>
      <c r="DB1271" s="209"/>
      <c r="DC1271" s="209"/>
      <c r="DD1271" s="209"/>
      <c r="DE1271" s="209"/>
      <c r="DF1271" s="209"/>
      <c r="DG1271" s="209"/>
      <c r="DH1271" s="209"/>
      <c r="DI1271" s="209"/>
      <c r="DJ1271" s="209"/>
      <c r="DK1271" s="209"/>
      <c r="DL1271" s="209"/>
      <c r="DM1271" s="209"/>
      <c r="DN1271" s="209"/>
      <c r="DO1271" s="209"/>
      <c r="DP1271" s="209"/>
      <c r="DQ1271" s="209"/>
      <c r="DR1271" s="209"/>
      <c r="DS1271" s="209"/>
      <c r="DT1271" s="209"/>
      <c r="DU1271" s="209"/>
      <c r="DV1271" s="209"/>
      <c r="DW1271" s="209"/>
      <c r="DX1271" s="209"/>
      <c r="DY1271" s="209"/>
      <c r="DZ1271" s="209"/>
      <c r="EA1271" s="209"/>
      <c r="EB1271" s="209"/>
      <c r="EC1271" s="209"/>
      <c r="ED1271" s="209"/>
      <c r="EE1271" s="209"/>
      <c r="EF1271" s="209"/>
      <c r="EG1271" s="209"/>
      <c r="EH1271" s="209"/>
      <c r="EI1271" s="209"/>
      <c r="EJ1271" s="209"/>
      <c r="EK1271" s="209"/>
      <c r="EL1271" s="209"/>
      <c r="EM1271" s="209"/>
      <c r="EN1271" s="209"/>
      <c r="EO1271" s="209"/>
      <c r="EP1271" s="209"/>
      <c r="EQ1271" s="209"/>
      <c r="ER1271" s="209"/>
      <c r="ES1271" s="209"/>
      <c r="ET1271" s="209"/>
      <c r="EU1271" s="209"/>
      <c r="EV1271" s="209"/>
      <c r="EW1271" s="209"/>
      <c r="EX1271" s="209"/>
      <c r="EY1271" s="209"/>
      <c r="EZ1271" s="209"/>
      <c r="FA1271" s="209"/>
      <c r="FB1271" s="209"/>
      <c r="FC1271" s="209"/>
      <c r="FD1271" s="209"/>
      <c r="FE1271" s="209"/>
      <c r="FF1271" s="209"/>
      <c r="FG1271" s="209"/>
      <c r="FH1271" s="209"/>
      <c r="FI1271" s="209"/>
      <c r="FJ1271" s="209"/>
      <c r="FK1271" s="209"/>
      <c r="FL1271" s="209"/>
      <c r="FM1271" s="209"/>
      <c r="FN1271" s="209"/>
      <c r="FO1271" s="209"/>
      <c r="FP1271" s="209"/>
      <c r="FQ1271" s="209"/>
      <c r="FR1271" s="209"/>
      <c r="FS1271" s="209"/>
      <c r="FT1271" s="209"/>
      <c r="FU1271" s="209"/>
      <c r="FV1271" s="209"/>
      <c r="FW1271" s="209"/>
      <c r="FX1271" s="209"/>
      <c r="FY1271" s="209"/>
      <c r="FZ1271" s="209"/>
      <c r="GA1271" s="209"/>
      <c r="GB1271" s="209"/>
      <c r="GC1271" s="209"/>
      <c r="GD1271" s="209"/>
      <c r="GE1271" s="209"/>
      <c r="GF1271" s="209"/>
      <c r="GG1271" s="209"/>
      <c r="GH1271" s="209"/>
      <c r="GI1271" s="209"/>
    </row>
    <row r="1272" spans="1:191" ht="32.25" hidden="1" customHeight="1">
      <c r="A1272" s="64"/>
      <c r="B1272" s="53"/>
      <c r="C1272" s="56"/>
      <c r="D1272" s="57"/>
      <c r="E1272" s="9" t="s">
        <v>538</v>
      </c>
      <c r="F1272" s="10">
        <v>4637</v>
      </c>
      <c r="G1272" s="18"/>
      <c r="H1272" s="10"/>
      <c r="I1272" s="7">
        <v>23913</v>
      </c>
      <c r="J1272" s="7">
        <v>47449</v>
      </c>
      <c r="K1272" s="7">
        <v>69192</v>
      </c>
      <c r="L1272" s="150">
        <v>98991.1</v>
      </c>
      <c r="M1272" s="41">
        <f t="shared" si="252"/>
        <v>24.2</v>
      </c>
      <c r="N1272" s="41">
        <f t="shared" si="253"/>
        <v>47.9</v>
      </c>
      <c r="O1272" s="41">
        <f t="shared" si="254"/>
        <v>69.900000000000006</v>
      </c>
      <c r="P1272" s="15">
        <v>506.9</v>
      </c>
      <c r="Q1272" s="15"/>
      <c r="R1272" s="167"/>
      <c r="S1272" s="15"/>
      <c r="T1272" s="15"/>
      <c r="U1272" s="4">
        <f t="shared" si="255"/>
        <v>98991.1</v>
      </c>
    </row>
    <row r="1273" spans="1:191" ht="37.5" customHeight="1">
      <c r="A1273" s="225"/>
      <c r="B1273" s="196"/>
      <c r="C1273" s="200"/>
      <c r="D1273" s="201" t="s">
        <v>300</v>
      </c>
      <c r="E1273" s="199" t="s">
        <v>42</v>
      </c>
      <c r="F1273" s="13"/>
      <c r="G1273" s="13"/>
      <c r="H1273" s="10" t="s">
        <v>394</v>
      </c>
      <c r="I1273" s="204">
        <f>SUM(I1274)</f>
        <v>3340</v>
      </c>
      <c r="J1273" s="204">
        <f>SUM(J1274)</f>
        <v>8350</v>
      </c>
      <c r="K1273" s="204">
        <f>SUM(K1274)</f>
        <v>13340</v>
      </c>
      <c r="L1273" s="205">
        <f>SUM(L1274)</f>
        <v>20000</v>
      </c>
      <c r="M1273" s="41">
        <f t="shared" si="252"/>
        <v>16.7</v>
      </c>
      <c r="N1273" s="41">
        <f t="shared" si="253"/>
        <v>41.8</v>
      </c>
      <c r="O1273" s="41">
        <f t="shared" si="254"/>
        <v>66.7</v>
      </c>
      <c r="P1273" s="14"/>
      <c r="Q1273" s="14"/>
      <c r="R1273" s="167"/>
      <c r="S1273" s="14"/>
      <c r="T1273" s="14"/>
      <c r="U1273" s="4">
        <f t="shared" si="255"/>
        <v>20000</v>
      </c>
      <c r="W1273" s="43" t="s">
        <v>394</v>
      </c>
      <c r="AA1273" s="209"/>
      <c r="AB1273" s="209"/>
      <c r="AC1273" s="209"/>
      <c r="AD1273" s="209"/>
      <c r="AE1273" s="209"/>
      <c r="AF1273" s="209"/>
      <c r="AG1273" s="209"/>
      <c r="AH1273" s="209"/>
      <c r="AI1273" s="209"/>
      <c r="AJ1273" s="209"/>
      <c r="AK1273" s="209"/>
      <c r="AL1273" s="209"/>
      <c r="AM1273" s="209"/>
      <c r="AN1273" s="209"/>
      <c r="AO1273" s="209"/>
      <c r="AP1273" s="209"/>
      <c r="AQ1273" s="209"/>
      <c r="AR1273" s="209"/>
      <c r="AS1273" s="209"/>
      <c r="AT1273" s="209"/>
      <c r="AU1273" s="209"/>
      <c r="AV1273" s="209"/>
      <c r="AW1273" s="209"/>
      <c r="AX1273" s="209"/>
      <c r="AY1273" s="209"/>
      <c r="AZ1273" s="209"/>
      <c r="BA1273" s="209"/>
      <c r="BB1273" s="209"/>
      <c r="BC1273" s="209"/>
      <c r="BD1273" s="209"/>
      <c r="BE1273" s="209"/>
      <c r="BF1273" s="209"/>
      <c r="BG1273" s="209"/>
      <c r="BH1273" s="209"/>
      <c r="BI1273" s="209"/>
      <c r="BJ1273" s="209"/>
      <c r="BK1273" s="209"/>
      <c r="BL1273" s="209"/>
      <c r="BM1273" s="209"/>
      <c r="BN1273" s="209"/>
      <c r="BO1273" s="209"/>
      <c r="BP1273" s="209"/>
      <c r="BQ1273" s="209"/>
      <c r="BR1273" s="209"/>
      <c r="BS1273" s="209"/>
      <c r="BT1273" s="209"/>
      <c r="BU1273" s="209"/>
      <c r="BV1273" s="209"/>
      <c r="BW1273" s="209"/>
      <c r="BX1273" s="209"/>
      <c r="BY1273" s="209"/>
      <c r="BZ1273" s="209"/>
      <c r="CA1273" s="209"/>
      <c r="CB1273" s="209"/>
      <c r="CC1273" s="209"/>
      <c r="CD1273" s="209"/>
      <c r="CE1273" s="209"/>
      <c r="CF1273" s="209"/>
      <c r="CG1273" s="209"/>
      <c r="CH1273" s="209"/>
      <c r="CI1273" s="209"/>
      <c r="CJ1273" s="209"/>
      <c r="CK1273" s="209"/>
      <c r="CL1273" s="209"/>
      <c r="CM1273" s="209"/>
      <c r="CN1273" s="209"/>
      <c r="CO1273" s="209"/>
      <c r="CP1273" s="209"/>
      <c r="CQ1273" s="209"/>
      <c r="CR1273" s="209"/>
      <c r="CS1273" s="209"/>
      <c r="CT1273" s="209"/>
      <c r="CU1273" s="209"/>
      <c r="CV1273" s="209"/>
      <c r="CW1273" s="209"/>
      <c r="CX1273" s="209"/>
      <c r="CY1273" s="209"/>
      <c r="CZ1273" s="209"/>
      <c r="DA1273" s="209"/>
      <c r="DB1273" s="209"/>
      <c r="DC1273" s="209"/>
      <c r="DD1273" s="209"/>
      <c r="DE1273" s="209"/>
      <c r="DF1273" s="209"/>
      <c r="DG1273" s="209"/>
      <c r="DH1273" s="209"/>
      <c r="DI1273" s="209"/>
      <c r="DJ1273" s="209"/>
      <c r="DK1273" s="209"/>
      <c r="DL1273" s="209"/>
      <c r="DM1273" s="209"/>
      <c r="DN1273" s="209"/>
      <c r="DO1273" s="209"/>
      <c r="DP1273" s="209"/>
      <c r="DQ1273" s="209"/>
      <c r="DR1273" s="209"/>
      <c r="DS1273" s="209"/>
      <c r="DT1273" s="209"/>
      <c r="DU1273" s="209"/>
      <c r="DV1273" s="209"/>
      <c r="DW1273" s="209"/>
      <c r="DX1273" s="209"/>
      <c r="DY1273" s="209"/>
      <c r="DZ1273" s="209"/>
      <c r="EA1273" s="209"/>
      <c r="EB1273" s="209"/>
      <c r="EC1273" s="209"/>
      <c r="ED1273" s="209"/>
      <c r="EE1273" s="209"/>
      <c r="EF1273" s="209"/>
      <c r="EG1273" s="209"/>
      <c r="EH1273" s="209"/>
      <c r="EI1273" s="209"/>
      <c r="EJ1273" s="209"/>
      <c r="EK1273" s="209"/>
      <c r="EL1273" s="209"/>
      <c r="EM1273" s="209"/>
      <c r="EN1273" s="209"/>
      <c r="EO1273" s="209"/>
      <c r="EP1273" s="209"/>
      <c r="EQ1273" s="209"/>
      <c r="ER1273" s="209"/>
      <c r="ES1273" s="209"/>
      <c r="ET1273" s="209"/>
      <c r="EU1273" s="209"/>
      <c r="EV1273" s="209"/>
      <c r="EW1273" s="209"/>
      <c r="EX1273" s="209"/>
      <c r="EY1273" s="209"/>
      <c r="EZ1273" s="209"/>
      <c r="FA1273" s="209"/>
      <c r="FB1273" s="209"/>
      <c r="FC1273" s="209"/>
      <c r="FD1273" s="209"/>
      <c r="FE1273" s="209"/>
      <c r="FF1273" s="209"/>
      <c r="FG1273" s="209"/>
      <c r="FH1273" s="209"/>
      <c r="FI1273" s="209"/>
      <c r="FJ1273" s="209"/>
      <c r="FK1273" s="209"/>
      <c r="FL1273" s="209"/>
      <c r="FM1273" s="209"/>
      <c r="FN1273" s="209"/>
      <c r="FO1273" s="209"/>
      <c r="FP1273" s="209"/>
      <c r="FQ1273" s="209"/>
      <c r="FR1273" s="209"/>
      <c r="FS1273" s="209"/>
      <c r="FT1273" s="209"/>
      <c r="FU1273" s="209"/>
      <c r="FV1273" s="209"/>
      <c r="FW1273" s="209"/>
      <c r="FX1273" s="209"/>
      <c r="FY1273" s="209"/>
      <c r="FZ1273" s="209"/>
      <c r="GA1273" s="209"/>
      <c r="GB1273" s="209"/>
      <c r="GC1273" s="209"/>
      <c r="GD1273" s="209"/>
      <c r="GE1273" s="209"/>
      <c r="GF1273" s="209"/>
      <c r="GG1273" s="209"/>
      <c r="GH1273" s="209"/>
      <c r="GI1273" s="209"/>
    </row>
    <row r="1274" spans="1:191" ht="31.5" customHeight="1">
      <c r="A1274" s="225"/>
      <c r="B1274" s="196"/>
      <c r="C1274" s="200"/>
      <c r="D1274" s="201"/>
      <c r="E1274" s="213" t="s">
        <v>37</v>
      </c>
      <c r="F1274" s="18" t="s">
        <v>398</v>
      </c>
      <c r="G1274" s="18"/>
      <c r="H1274" s="10" t="s">
        <v>394</v>
      </c>
      <c r="I1274" s="207">
        <f>SUM(I1275:I1277)</f>
        <v>3340</v>
      </c>
      <c r="J1274" s="207">
        <f>SUM(J1275:J1277)</f>
        <v>8350</v>
      </c>
      <c r="K1274" s="207">
        <f>SUM(K1275:K1277)</f>
        <v>13340</v>
      </c>
      <c r="L1274" s="207">
        <f>SUM(L1275:L1277)</f>
        <v>20000</v>
      </c>
      <c r="M1274" s="41">
        <f t="shared" si="252"/>
        <v>16.7</v>
      </c>
      <c r="N1274" s="41">
        <f t="shared" si="253"/>
        <v>41.8</v>
      </c>
      <c r="O1274" s="41">
        <f t="shared" si="254"/>
        <v>66.7</v>
      </c>
      <c r="P1274" s="15"/>
      <c r="Q1274" s="15"/>
      <c r="R1274" s="167"/>
      <c r="S1274" s="15"/>
      <c r="T1274" s="15"/>
      <c r="U1274" s="4">
        <f t="shared" si="255"/>
        <v>20000</v>
      </c>
      <c r="AA1274" s="209"/>
      <c r="AB1274" s="209"/>
      <c r="AC1274" s="209"/>
      <c r="AD1274" s="209"/>
      <c r="AE1274" s="209"/>
      <c r="AF1274" s="209"/>
      <c r="AG1274" s="209"/>
      <c r="AH1274" s="209"/>
      <c r="AI1274" s="209"/>
      <c r="AJ1274" s="209"/>
      <c r="AK1274" s="209"/>
      <c r="AL1274" s="209"/>
      <c r="AM1274" s="209"/>
      <c r="AN1274" s="209"/>
      <c r="AO1274" s="209"/>
      <c r="AP1274" s="209"/>
      <c r="AQ1274" s="209"/>
      <c r="AR1274" s="209"/>
      <c r="AS1274" s="209"/>
      <c r="AT1274" s="209"/>
      <c r="AU1274" s="209"/>
      <c r="AV1274" s="209"/>
      <c r="AW1274" s="209"/>
      <c r="AX1274" s="209"/>
      <c r="AY1274" s="209"/>
      <c r="AZ1274" s="209"/>
      <c r="BA1274" s="209"/>
      <c r="BB1274" s="209"/>
      <c r="BC1274" s="209"/>
      <c r="BD1274" s="209"/>
      <c r="BE1274" s="209"/>
      <c r="BF1274" s="209"/>
      <c r="BG1274" s="209"/>
      <c r="BH1274" s="209"/>
      <c r="BI1274" s="209"/>
      <c r="BJ1274" s="209"/>
      <c r="BK1274" s="209"/>
      <c r="BL1274" s="209"/>
      <c r="BM1274" s="209"/>
      <c r="BN1274" s="209"/>
      <c r="BO1274" s="209"/>
      <c r="BP1274" s="209"/>
      <c r="BQ1274" s="209"/>
      <c r="BR1274" s="209"/>
      <c r="BS1274" s="209"/>
      <c r="BT1274" s="209"/>
      <c r="BU1274" s="209"/>
      <c r="BV1274" s="209"/>
      <c r="BW1274" s="209"/>
      <c r="BX1274" s="209"/>
      <c r="BY1274" s="209"/>
      <c r="BZ1274" s="209"/>
      <c r="CA1274" s="209"/>
      <c r="CB1274" s="209"/>
      <c r="CC1274" s="209"/>
      <c r="CD1274" s="209"/>
      <c r="CE1274" s="209"/>
      <c r="CF1274" s="209"/>
      <c r="CG1274" s="209"/>
      <c r="CH1274" s="209"/>
      <c r="CI1274" s="209"/>
      <c r="CJ1274" s="209"/>
      <c r="CK1274" s="209"/>
      <c r="CL1274" s="209"/>
      <c r="CM1274" s="209"/>
      <c r="CN1274" s="209"/>
      <c r="CO1274" s="209"/>
      <c r="CP1274" s="209"/>
      <c r="CQ1274" s="209"/>
      <c r="CR1274" s="209"/>
      <c r="CS1274" s="209"/>
      <c r="CT1274" s="209"/>
      <c r="CU1274" s="209"/>
      <c r="CV1274" s="209"/>
      <c r="CW1274" s="209"/>
      <c r="CX1274" s="209"/>
      <c r="CY1274" s="209"/>
      <c r="CZ1274" s="209"/>
      <c r="DA1274" s="209"/>
      <c r="DB1274" s="209"/>
      <c r="DC1274" s="209"/>
      <c r="DD1274" s="209"/>
      <c r="DE1274" s="209"/>
      <c r="DF1274" s="209"/>
      <c r="DG1274" s="209"/>
      <c r="DH1274" s="209"/>
      <c r="DI1274" s="209"/>
      <c r="DJ1274" s="209"/>
      <c r="DK1274" s="209"/>
      <c r="DL1274" s="209"/>
      <c r="DM1274" s="209"/>
      <c r="DN1274" s="209"/>
      <c r="DO1274" s="209"/>
      <c r="DP1274" s="209"/>
      <c r="DQ1274" s="209"/>
      <c r="DR1274" s="209"/>
      <c r="DS1274" s="209"/>
      <c r="DT1274" s="209"/>
      <c r="DU1274" s="209"/>
      <c r="DV1274" s="209"/>
      <c r="DW1274" s="209"/>
      <c r="DX1274" s="209"/>
      <c r="DY1274" s="209"/>
      <c r="DZ1274" s="209"/>
      <c r="EA1274" s="209"/>
      <c r="EB1274" s="209"/>
      <c r="EC1274" s="209"/>
      <c r="ED1274" s="209"/>
      <c r="EE1274" s="209"/>
      <c r="EF1274" s="209"/>
      <c r="EG1274" s="209"/>
      <c r="EH1274" s="209"/>
      <c r="EI1274" s="209"/>
      <c r="EJ1274" s="209"/>
      <c r="EK1274" s="209"/>
      <c r="EL1274" s="209"/>
      <c r="EM1274" s="209"/>
      <c r="EN1274" s="209"/>
      <c r="EO1274" s="209"/>
      <c r="EP1274" s="209"/>
      <c r="EQ1274" s="209"/>
      <c r="ER1274" s="209"/>
      <c r="ES1274" s="209"/>
      <c r="ET1274" s="209"/>
      <c r="EU1274" s="209"/>
      <c r="EV1274" s="209"/>
      <c r="EW1274" s="209"/>
      <c r="EX1274" s="209"/>
      <c r="EY1274" s="209"/>
      <c r="EZ1274" s="209"/>
      <c r="FA1274" s="209"/>
      <c r="FB1274" s="209"/>
      <c r="FC1274" s="209"/>
      <c r="FD1274" s="209"/>
      <c r="FE1274" s="209"/>
      <c r="FF1274" s="209"/>
      <c r="FG1274" s="209"/>
      <c r="FH1274" s="209"/>
      <c r="FI1274" s="209"/>
      <c r="FJ1274" s="209"/>
      <c r="FK1274" s="209"/>
      <c r="FL1274" s="209"/>
      <c r="FM1274" s="209"/>
      <c r="FN1274" s="209"/>
      <c r="FO1274" s="209"/>
      <c r="FP1274" s="209"/>
      <c r="FQ1274" s="209"/>
      <c r="FR1274" s="209"/>
      <c r="FS1274" s="209"/>
      <c r="FT1274" s="209"/>
      <c r="FU1274" s="209"/>
      <c r="FV1274" s="209"/>
      <c r="FW1274" s="209"/>
      <c r="FX1274" s="209"/>
      <c r="FY1274" s="209"/>
      <c r="FZ1274" s="209"/>
      <c r="GA1274" s="209"/>
      <c r="GB1274" s="209"/>
      <c r="GC1274" s="209"/>
      <c r="GD1274" s="209"/>
      <c r="GE1274" s="209"/>
      <c r="GF1274" s="209"/>
      <c r="GG1274" s="209"/>
      <c r="GH1274" s="209"/>
      <c r="GI1274" s="209"/>
    </row>
    <row r="1275" spans="1:191" hidden="1">
      <c r="A1275" s="64"/>
      <c r="B1275" s="53"/>
      <c r="C1275" s="56"/>
      <c r="D1275" s="57"/>
      <c r="E1275" s="16" t="s">
        <v>512</v>
      </c>
      <c r="F1275" s="10">
        <v>4237</v>
      </c>
      <c r="G1275" s="18"/>
      <c r="H1275" s="10"/>
      <c r="I1275" s="150">
        <v>160</v>
      </c>
      <c r="J1275" s="150">
        <v>400</v>
      </c>
      <c r="K1275" s="150">
        <v>630</v>
      </c>
      <c r="L1275" s="150">
        <v>940</v>
      </c>
      <c r="M1275" s="41">
        <f t="shared" ref="M1275:M1277" si="256">ROUND(I1275/L1275*100,1)</f>
        <v>17</v>
      </c>
      <c r="N1275" s="41">
        <f t="shared" ref="N1275:N1277" si="257">ROUND(J1275/L1275*100,1)</f>
        <v>42.6</v>
      </c>
      <c r="O1275" s="41">
        <f t="shared" ref="O1275:O1277" si="258">ROUND(K1275/L1275*100,1)</f>
        <v>67</v>
      </c>
      <c r="P1275" s="15"/>
      <c r="Q1275" s="15"/>
      <c r="R1275" s="167"/>
      <c r="S1275" s="15"/>
      <c r="T1275" s="15"/>
      <c r="U1275" s="4"/>
    </row>
    <row r="1276" spans="1:191" hidden="1">
      <c r="A1276" s="64"/>
      <c r="B1276" s="53"/>
      <c r="C1276" s="56"/>
      <c r="D1276" s="57"/>
      <c r="E1276" s="16" t="s">
        <v>513</v>
      </c>
      <c r="F1276" s="10">
        <v>4239</v>
      </c>
      <c r="G1276" s="18"/>
      <c r="H1276" s="10"/>
      <c r="I1276" s="150">
        <v>160</v>
      </c>
      <c r="J1276" s="150">
        <v>400</v>
      </c>
      <c r="K1276" s="150">
        <v>630</v>
      </c>
      <c r="L1276" s="150">
        <v>940</v>
      </c>
      <c r="M1276" s="41">
        <f t="shared" si="256"/>
        <v>17</v>
      </c>
      <c r="N1276" s="41">
        <f t="shared" si="257"/>
        <v>42.6</v>
      </c>
      <c r="O1276" s="41">
        <f t="shared" si="258"/>
        <v>67</v>
      </c>
      <c r="P1276" s="15"/>
      <c r="Q1276" s="15"/>
      <c r="R1276" s="167"/>
      <c r="S1276" s="15"/>
      <c r="T1276" s="15"/>
      <c r="U1276" s="4"/>
    </row>
    <row r="1277" spans="1:191" hidden="1">
      <c r="A1277" s="64"/>
      <c r="B1277" s="53"/>
      <c r="C1277" s="56"/>
      <c r="D1277" s="57"/>
      <c r="E1277" s="16" t="s">
        <v>514</v>
      </c>
      <c r="F1277" s="10" t="s">
        <v>410</v>
      </c>
      <c r="G1277" s="18"/>
      <c r="H1277" s="10"/>
      <c r="I1277" s="150">
        <v>3020</v>
      </c>
      <c r="J1277" s="150">
        <v>7550</v>
      </c>
      <c r="K1277" s="150">
        <v>12080</v>
      </c>
      <c r="L1277" s="150">
        <f>18120</f>
        <v>18120</v>
      </c>
      <c r="M1277" s="41">
        <f t="shared" si="256"/>
        <v>16.7</v>
      </c>
      <c r="N1277" s="41">
        <f t="shared" si="257"/>
        <v>41.7</v>
      </c>
      <c r="O1277" s="41">
        <f t="shared" si="258"/>
        <v>66.7</v>
      </c>
      <c r="P1277" s="15"/>
      <c r="Q1277" s="15"/>
      <c r="R1277" s="167"/>
      <c r="S1277" s="15"/>
      <c r="T1277" s="15"/>
      <c r="U1277" s="4">
        <f>SUM(L1277-T1277)</f>
        <v>18120</v>
      </c>
    </row>
    <row r="1278" spans="1:191" ht="40.5" customHeight="1">
      <c r="A1278" s="225"/>
      <c r="B1278" s="196"/>
      <c r="C1278" s="200"/>
      <c r="D1278" s="212" t="s">
        <v>301</v>
      </c>
      <c r="E1278" s="199" t="s">
        <v>50</v>
      </c>
      <c r="F1278" s="13"/>
      <c r="G1278" s="13"/>
      <c r="H1278" s="10" t="s">
        <v>394</v>
      </c>
      <c r="I1278" s="204">
        <f>SUM(I1279)</f>
        <v>16212.3</v>
      </c>
      <c r="J1278" s="204">
        <f>SUM(J1279)</f>
        <v>37897.199999999997</v>
      </c>
      <c r="K1278" s="204">
        <f>SUM(K1279)</f>
        <v>59557.1</v>
      </c>
      <c r="L1278" s="205">
        <f>SUM(L1279)</f>
        <v>87973.2</v>
      </c>
      <c r="M1278" s="41">
        <f t="shared" si="252"/>
        <v>18.399999999999999</v>
      </c>
      <c r="N1278" s="41">
        <f t="shared" si="253"/>
        <v>43.1</v>
      </c>
      <c r="O1278" s="41">
        <f t="shared" si="254"/>
        <v>67.7</v>
      </c>
      <c r="P1278" s="14"/>
      <c r="Q1278" s="14"/>
      <c r="R1278" s="167"/>
      <c r="S1278" s="14"/>
      <c r="T1278" s="14"/>
      <c r="U1278" s="4">
        <f>SUM(L1278-T1278)</f>
        <v>87973.2</v>
      </c>
      <c r="W1278" s="43" t="s">
        <v>394</v>
      </c>
      <c r="AA1278" s="209"/>
      <c r="AB1278" s="209"/>
      <c r="AC1278" s="209"/>
      <c r="AD1278" s="209"/>
      <c r="AE1278" s="209"/>
      <c r="AF1278" s="209"/>
      <c r="AG1278" s="209"/>
      <c r="AH1278" s="209"/>
      <c r="AI1278" s="209"/>
      <c r="AJ1278" s="209"/>
      <c r="AK1278" s="209"/>
      <c r="AL1278" s="209"/>
      <c r="AM1278" s="209"/>
      <c r="AN1278" s="209"/>
      <c r="AO1278" s="209"/>
      <c r="AP1278" s="209"/>
      <c r="AQ1278" s="209"/>
      <c r="AR1278" s="209"/>
      <c r="AS1278" s="209"/>
      <c r="AT1278" s="209"/>
      <c r="AU1278" s="209"/>
      <c r="AV1278" s="209"/>
      <c r="AW1278" s="209"/>
      <c r="AX1278" s="209"/>
      <c r="AY1278" s="209"/>
      <c r="AZ1278" s="209"/>
      <c r="BA1278" s="209"/>
      <c r="BB1278" s="209"/>
      <c r="BC1278" s="209"/>
      <c r="BD1278" s="209"/>
      <c r="BE1278" s="209"/>
      <c r="BF1278" s="209"/>
      <c r="BG1278" s="209"/>
      <c r="BH1278" s="209"/>
      <c r="BI1278" s="209"/>
      <c r="BJ1278" s="209"/>
      <c r="BK1278" s="209"/>
      <c r="BL1278" s="209"/>
      <c r="BM1278" s="209"/>
      <c r="BN1278" s="209"/>
      <c r="BO1278" s="209"/>
      <c r="BP1278" s="209"/>
      <c r="BQ1278" s="209"/>
      <c r="BR1278" s="209"/>
      <c r="BS1278" s="209"/>
      <c r="BT1278" s="209"/>
      <c r="BU1278" s="209"/>
      <c r="BV1278" s="209"/>
      <c r="BW1278" s="209"/>
      <c r="BX1278" s="209"/>
      <c r="BY1278" s="209"/>
      <c r="BZ1278" s="209"/>
      <c r="CA1278" s="209"/>
      <c r="CB1278" s="209"/>
      <c r="CC1278" s="209"/>
      <c r="CD1278" s="209"/>
      <c r="CE1278" s="209"/>
      <c r="CF1278" s="209"/>
      <c r="CG1278" s="209"/>
      <c r="CH1278" s="209"/>
      <c r="CI1278" s="209"/>
      <c r="CJ1278" s="209"/>
      <c r="CK1278" s="209"/>
      <c r="CL1278" s="209"/>
      <c r="CM1278" s="209"/>
      <c r="CN1278" s="209"/>
      <c r="CO1278" s="209"/>
      <c r="CP1278" s="209"/>
      <c r="CQ1278" s="209"/>
      <c r="CR1278" s="209"/>
      <c r="CS1278" s="209"/>
      <c r="CT1278" s="209"/>
      <c r="CU1278" s="209"/>
      <c r="CV1278" s="209"/>
      <c r="CW1278" s="209"/>
      <c r="CX1278" s="209"/>
      <c r="CY1278" s="209"/>
      <c r="CZ1278" s="209"/>
      <c r="DA1278" s="209"/>
      <c r="DB1278" s="209"/>
      <c r="DC1278" s="209"/>
      <c r="DD1278" s="209"/>
      <c r="DE1278" s="209"/>
      <c r="DF1278" s="209"/>
      <c r="DG1278" s="209"/>
      <c r="DH1278" s="209"/>
      <c r="DI1278" s="209"/>
      <c r="DJ1278" s="209"/>
      <c r="DK1278" s="209"/>
      <c r="DL1278" s="209"/>
      <c r="DM1278" s="209"/>
      <c r="DN1278" s="209"/>
      <c r="DO1278" s="209"/>
      <c r="DP1278" s="209"/>
      <c r="DQ1278" s="209"/>
      <c r="DR1278" s="209"/>
      <c r="DS1278" s="209"/>
      <c r="DT1278" s="209"/>
      <c r="DU1278" s="209"/>
      <c r="DV1278" s="209"/>
      <c r="DW1278" s="209"/>
      <c r="DX1278" s="209"/>
      <c r="DY1278" s="209"/>
      <c r="DZ1278" s="209"/>
      <c r="EA1278" s="209"/>
      <c r="EB1278" s="209"/>
      <c r="EC1278" s="209"/>
      <c r="ED1278" s="209"/>
      <c r="EE1278" s="209"/>
      <c r="EF1278" s="209"/>
      <c r="EG1278" s="209"/>
      <c r="EH1278" s="209"/>
      <c r="EI1278" s="209"/>
      <c r="EJ1278" s="209"/>
      <c r="EK1278" s="209"/>
      <c r="EL1278" s="209"/>
      <c r="EM1278" s="209"/>
      <c r="EN1278" s="209"/>
      <c r="EO1278" s="209"/>
      <c r="EP1278" s="209"/>
      <c r="EQ1278" s="209"/>
      <c r="ER1278" s="209"/>
      <c r="ES1278" s="209"/>
      <c r="ET1278" s="209"/>
      <c r="EU1278" s="209"/>
      <c r="EV1278" s="209"/>
      <c r="EW1278" s="209"/>
      <c r="EX1278" s="209"/>
      <c r="EY1278" s="209"/>
      <c r="EZ1278" s="209"/>
      <c r="FA1278" s="209"/>
      <c r="FB1278" s="209"/>
      <c r="FC1278" s="209"/>
      <c r="FD1278" s="209"/>
      <c r="FE1278" s="209"/>
      <c r="FF1278" s="209"/>
      <c r="FG1278" s="209"/>
      <c r="FH1278" s="209"/>
      <c r="FI1278" s="209"/>
      <c r="FJ1278" s="209"/>
      <c r="FK1278" s="209"/>
      <c r="FL1278" s="209"/>
      <c r="FM1278" s="209"/>
      <c r="FN1278" s="209"/>
      <c r="FO1278" s="209"/>
      <c r="FP1278" s="209"/>
      <c r="FQ1278" s="209"/>
      <c r="FR1278" s="209"/>
      <c r="FS1278" s="209"/>
      <c r="FT1278" s="209"/>
      <c r="FU1278" s="209"/>
      <c r="FV1278" s="209"/>
      <c r="FW1278" s="209"/>
      <c r="FX1278" s="209"/>
      <c r="FY1278" s="209"/>
      <c r="FZ1278" s="209"/>
      <c r="GA1278" s="209"/>
      <c r="GB1278" s="209"/>
      <c r="GC1278" s="209"/>
      <c r="GD1278" s="209"/>
      <c r="GE1278" s="209"/>
      <c r="GF1278" s="209"/>
      <c r="GG1278" s="209"/>
      <c r="GH1278" s="209"/>
      <c r="GI1278" s="209"/>
    </row>
    <row r="1279" spans="1:191" ht="41.25" customHeight="1">
      <c r="A1279" s="225"/>
      <c r="B1279" s="196"/>
      <c r="C1279" s="200"/>
      <c r="D1279" s="201"/>
      <c r="E1279" s="213" t="s">
        <v>669</v>
      </c>
      <c r="F1279" s="18" t="s">
        <v>398</v>
      </c>
      <c r="G1279" s="18"/>
      <c r="H1279" s="10" t="s">
        <v>394</v>
      </c>
      <c r="I1279" s="206">
        <f>SUM(I1280:I1280)</f>
        <v>16212.3</v>
      </c>
      <c r="J1279" s="206">
        <f>SUM(J1280:J1280)</f>
        <v>37897.199999999997</v>
      </c>
      <c r="K1279" s="206">
        <f>SUM(K1280:K1280)</f>
        <v>59557.1</v>
      </c>
      <c r="L1279" s="207">
        <f>SUM(L1280:L1280)</f>
        <v>87973.2</v>
      </c>
      <c r="M1279" s="41">
        <f t="shared" si="252"/>
        <v>18.399999999999999</v>
      </c>
      <c r="N1279" s="41">
        <f t="shared" si="253"/>
        <v>43.1</v>
      </c>
      <c r="O1279" s="41">
        <f t="shared" si="254"/>
        <v>67.7</v>
      </c>
      <c r="P1279" s="15"/>
      <c r="Q1279" s="15"/>
      <c r="R1279" s="167"/>
      <c r="S1279" s="15"/>
      <c r="T1279" s="15"/>
      <c r="U1279" s="4">
        <f>SUM(L1279-T1279)</f>
        <v>87973.2</v>
      </c>
      <c r="AA1279" s="209"/>
      <c r="AB1279" s="209"/>
      <c r="AC1279" s="209"/>
      <c r="AD1279" s="209"/>
      <c r="AE1279" s="209"/>
      <c r="AF1279" s="209"/>
      <c r="AG1279" s="209"/>
      <c r="AH1279" s="209"/>
      <c r="AI1279" s="209"/>
      <c r="AJ1279" s="209"/>
      <c r="AK1279" s="209"/>
      <c r="AL1279" s="209"/>
      <c r="AM1279" s="209"/>
      <c r="AN1279" s="209"/>
      <c r="AO1279" s="209"/>
      <c r="AP1279" s="209"/>
      <c r="AQ1279" s="209"/>
      <c r="AR1279" s="209"/>
      <c r="AS1279" s="209"/>
      <c r="AT1279" s="209"/>
      <c r="AU1279" s="209"/>
      <c r="AV1279" s="209"/>
      <c r="AW1279" s="209"/>
      <c r="AX1279" s="209"/>
      <c r="AY1279" s="209"/>
      <c r="AZ1279" s="209"/>
      <c r="BA1279" s="209"/>
      <c r="BB1279" s="209"/>
      <c r="BC1279" s="209"/>
      <c r="BD1279" s="209"/>
      <c r="BE1279" s="209"/>
      <c r="BF1279" s="209"/>
      <c r="BG1279" s="209"/>
      <c r="BH1279" s="209"/>
      <c r="BI1279" s="209"/>
      <c r="BJ1279" s="209"/>
      <c r="BK1279" s="209"/>
      <c r="BL1279" s="209"/>
      <c r="BM1279" s="209"/>
      <c r="BN1279" s="209"/>
      <c r="BO1279" s="209"/>
      <c r="BP1279" s="209"/>
      <c r="BQ1279" s="209"/>
      <c r="BR1279" s="209"/>
      <c r="BS1279" s="209"/>
      <c r="BT1279" s="209"/>
      <c r="BU1279" s="209"/>
      <c r="BV1279" s="209"/>
      <c r="BW1279" s="209"/>
      <c r="BX1279" s="209"/>
      <c r="BY1279" s="209"/>
      <c r="BZ1279" s="209"/>
      <c r="CA1279" s="209"/>
      <c r="CB1279" s="209"/>
      <c r="CC1279" s="209"/>
      <c r="CD1279" s="209"/>
      <c r="CE1279" s="209"/>
      <c r="CF1279" s="209"/>
      <c r="CG1279" s="209"/>
      <c r="CH1279" s="209"/>
      <c r="CI1279" s="209"/>
      <c r="CJ1279" s="209"/>
      <c r="CK1279" s="209"/>
      <c r="CL1279" s="209"/>
      <c r="CM1279" s="209"/>
      <c r="CN1279" s="209"/>
      <c r="CO1279" s="209"/>
      <c r="CP1279" s="209"/>
      <c r="CQ1279" s="209"/>
      <c r="CR1279" s="209"/>
      <c r="CS1279" s="209"/>
      <c r="CT1279" s="209"/>
      <c r="CU1279" s="209"/>
      <c r="CV1279" s="209"/>
      <c r="CW1279" s="209"/>
      <c r="CX1279" s="209"/>
      <c r="CY1279" s="209"/>
      <c r="CZ1279" s="209"/>
      <c r="DA1279" s="209"/>
      <c r="DB1279" s="209"/>
      <c r="DC1279" s="209"/>
      <c r="DD1279" s="209"/>
      <c r="DE1279" s="209"/>
      <c r="DF1279" s="209"/>
      <c r="DG1279" s="209"/>
      <c r="DH1279" s="209"/>
      <c r="DI1279" s="209"/>
      <c r="DJ1279" s="209"/>
      <c r="DK1279" s="209"/>
      <c r="DL1279" s="209"/>
      <c r="DM1279" s="209"/>
      <c r="DN1279" s="209"/>
      <c r="DO1279" s="209"/>
      <c r="DP1279" s="209"/>
      <c r="DQ1279" s="209"/>
      <c r="DR1279" s="209"/>
      <c r="DS1279" s="209"/>
      <c r="DT1279" s="209"/>
      <c r="DU1279" s="209"/>
      <c r="DV1279" s="209"/>
      <c r="DW1279" s="209"/>
      <c r="DX1279" s="209"/>
      <c r="DY1279" s="209"/>
      <c r="DZ1279" s="209"/>
      <c r="EA1279" s="209"/>
      <c r="EB1279" s="209"/>
      <c r="EC1279" s="209"/>
      <c r="ED1279" s="209"/>
      <c r="EE1279" s="209"/>
      <c r="EF1279" s="209"/>
      <c r="EG1279" s="209"/>
      <c r="EH1279" s="209"/>
      <c r="EI1279" s="209"/>
      <c r="EJ1279" s="209"/>
      <c r="EK1279" s="209"/>
      <c r="EL1279" s="209"/>
      <c r="EM1279" s="209"/>
      <c r="EN1279" s="209"/>
      <c r="EO1279" s="209"/>
      <c r="EP1279" s="209"/>
      <c r="EQ1279" s="209"/>
      <c r="ER1279" s="209"/>
      <c r="ES1279" s="209"/>
      <c r="ET1279" s="209"/>
      <c r="EU1279" s="209"/>
      <c r="EV1279" s="209"/>
      <c r="EW1279" s="209"/>
      <c r="EX1279" s="209"/>
      <c r="EY1279" s="209"/>
      <c r="EZ1279" s="209"/>
      <c r="FA1279" s="209"/>
      <c r="FB1279" s="209"/>
      <c r="FC1279" s="209"/>
      <c r="FD1279" s="209"/>
      <c r="FE1279" s="209"/>
      <c r="FF1279" s="209"/>
      <c r="FG1279" s="209"/>
      <c r="FH1279" s="209"/>
      <c r="FI1279" s="209"/>
      <c r="FJ1279" s="209"/>
      <c r="FK1279" s="209"/>
      <c r="FL1279" s="209"/>
      <c r="FM1279" s="209"/>
      <c r="FN1279" s="209"/>
      <c r="FO1279" s="209"/>
      <c r="FP1279" s="209"/>
      <c r="FQ1279" s="209"/>
      <c r="FR1279" s="209"/>
      <c r="FS1279" s="209"/>
      <c r="FT1279" s="209"/>
      <c r="FU1279" s="209"/>
      <c r="FV1279" s="209"/>
      <c r="FW1279" s="209"/>
      <c r="FX1279" s="209"/>
      <c r="FY1279" s="209"/>
      <c r="FZ1279" s="209"/>
      <c r="GA1279" s="209"/>
      <c r="GB1279" s="209"/>
      <c r="GC1279" s="209"/>
      <c r="GD1279" s="209"/>
      <c r="GE1279" s="209"/>
      <c r="GF1279" s="209"/>
      <c r="GG1279" s="209"/>
      <c r="GH1279" s="209"/>
      <c r="GI1279" s="209"/>
    </row>
    <row r="1280" spans="1:191" ht="20.25" hidden="1" customHeight="1">
      <c r="A1280" s="64"/>
      <c r="B1280" s="53"/>
      <c r="C1280" s="56"/>
      <c r="D1280" s="57"/>
      <c r="E1280" s="9" t="s">
        <v>542</v>
      </c>
      <c r="F1280" s="10" t="s">
        <v>272</v>
      </c>
      <c r="G1280" s="18"/>
      <c r="H1280" s="10"/>
      <c r="I1280" s="8">
        <v>16212.3</v>
      </c>
      <c r="J1280" s="8">
        <v>37897.199999999997</v>
      </c>
      <c r="K1280" s="8">
        <v>59557.1</v>
      </c>
      <c r="L1280" s="42">
        <v>87973.2</v>
      </c>
      <c r="M1280" s="41">
        <f t="shared" si="252"/>
        <v>18.399999999999999</v>
      </c>
      <c r="N1280" s="41">
        <f t="shared" si="253"/>
        <v>43.1</v>
      </c>
      <c r="O1280" s="41">
        <f t="shared" si="254"/>
        <v>67.7</v>
      </c>
      <c r="P1280" s="15"/>
      <c r="Q1280" s="15"/>
      <c r="R1280" s="167"/>
      <c r="S1280" s="15"/>
      <c r="T1280" s="15"/>
      <c r="U1280" s="4">
        <f>SUM(L1280-T1280)</f>
        <v>87973.2</v>
      </c>
    </row>
    <row r="1281" spans="1:191" ht="36.75" customHeight="1">
      <c r="A1281" s="225"/>
      <c r="B1281" s="196"/>
      <c r="C1281" s="200"/>
      <c r="D1281" s="201" t="s">
        <v>302</v>
      </c>
      <c r="E1281" s="81" t="s">
        <v>610</v>
      </c>
      <c r="F1281" s="10"/>
      <c r="G1281" s="18"/>
      <c r="H1281" s="10" t="s">
        <v>394</v>
      </c>
      <c r="I1281" s="204">
        <f>SUM(I1282)</f>
        <v>2718.5</v>
      </c>
      <c r="J1281" s="204">
        <f>SUM(J1282)</f>
        <v>6796.3</v>
      </c>
      <c r="K1281" s="204">
        <f>SUM(K1282)</f>
        <v>10874</v>
      </c>
      <c r="L1281" s="205">
        <f>SUM(L1282)</f>
        <v>16310.9</v>
      </c>
      <c r="M1281" s="41">
        <f t="shared" ref="M1281:M1282" si="259">ROUND(I1281/L1281*100,1)</f>
        <v>16.7</v>
      </c>
      <c r="N1281" s="41">
        <f t="shared" ref="N1281:N1282" si="260">ROUND(J1281/L1281*100,1)</f>
        <v>41.7</v>
      </c>
      <c r="O1281" s="41">
        <f t="shared" ref="O1281:O1282" si="261">ROUND(K1281/L1281*100,1)</f>
        <v>66.7</v>
      </c>
      <c r="P1281" s="15"/>
      <c r="Q1281" s="15"/>
      <c r="R1281" s="167"/>
      <c r="S1281" s="15"/>
      <c r="T1281" s="15"/>
      <c r="U1281" s="4"/>
      <c r="V1281" s="43"/>
      <c r="AA1281" s="209"/>
      <c r="AB1281" s="209"/>
      <c r="AC1281" s="209"/>
      <c r="AD1281" s="209"/>
      <c r="AE1281" s="209"/>
      <c r="AF1281" s="209"/>
      <c r="AG1281" s="209"/>
      <c r="AH1281" s="209"/>
      <c r="AI1281" s="209"/>
      <c r="AJ1281" s="209"/>
      <c r="AK1281" s="209"/>
      <c r="AL1281" s="209"/>
      <c r="AM1281" s="209"/>
      <c r="AN1281" s="209"/>
      <c r="AO1281" s="209"/>
      <c r="AP1281" s="209"/>
      <c r="AQ1281" s="209"/>
      <c r="AR1281" s="209"/>
      <c r="AS1281" s="209"/>
      <c r="AT1281" s="209"/>
      <c r="AU1281" s="209"/>
      <c r="AV1281" s="209"/>
      <c r="AW1281" s="209"/>
      <c r="AX1281" s="209"/>
      <c r="AY1281" s="209"/>
      <c r="AZ1281" s="209"/>
      <c r="BA1281" s="209"/>
      <c r="BB1281" s="209"/>
      <c r="BC1281" s="209"/>
      <c r="BD1281" s="209"/>
      <c r="BE1281" s="209"/>
      <c r="BF1281" s="209"/>
      <c r="BG1281" s="209"/>
      <c r="BH1281" s="209"/>
      <c r="BI1281" s="209"/>
      <c r="BJ1281" s="209"/>
      <c r="BK1281" s="209"/>
      <c r="BL1281" s="209"/>
      <c r="BM1281" s="209"/>
      <c r="BN1281" s="209"/>
      <c r="BO1281" s="209"/>
      <c r="BP1281" s="209"/>
      <c r="BQ1281" s="209"/>
      <c r="BR1281" s="209"/>
      <c r="BS1281" s="209"/>
      <c r="BT1281" s="209"/>
      <c r="BU1281" s="209"/>
      <c r="BV1281" s="209"/>
      <c r="BW1281" s="209"/>
      <c r="BX1281" s="209"/>
      <c r="BY1281" s="209"/>
      <c r="BZ1281" s="209"/>
      <c r="CA1281" s="209"/>
      <c r="CB1281" s="209"/>
      <c r="CC1281" s="209"/>
      <c r="CD1281" s="209"/>
      <c r="CE1281" s="209"/>
      <c r="CF1281" s="209"/>
      <c r="CG1281" s="209"/>
      <c r="CH1281" s="209"/>
      <c r="CI1281" s="209"/>
      <c r="CJ1281" s="209"/>
      <c r="CK1281" s="209"/>
      <c r="CL1281" s="209"/>
      <c r="CM1281" s="209"/>
      <c r="CN1281" s="209"/>
      <c r="CO1281" s="209"/>
      <c r="CP1281" s="209"/>
      <c r="CQ1281" s="209"/>
      <c r="CR1281" s="209"/>
      <c r="CS1281" s="209"/>
      <c r="CT1281" s="209"/>
      <c r="CU1281" s="209"/>
      <c r="CV1281" s="209"/>
      <c r="CW1281" s="209"/>
      <c r="CX1281" s="209"/>
      <c r="CY1281" s="209"/>
      <c r="CZ1281" s="209"/>
      <c r="DA1281" s="209"/>
      <c r="DB1281" s="209"/>
      <c r="DC1281" s="209"/>
      <c r="DD1281" s="209"/>
      <c r="DE1281" s="209"/>
      <c r="DF1281" s="209"/>
      <c r="DG1281" s="209"/>
      <c r="DH1281" s="209"/>
      <c r="DI1281" s="209"/>
      <c r="DJ1281" s="209"/>
      <c r="DK1281" s="209"/>
      <c r="DL1281" s="209"/>
      <c r="DM1281" s="209"/>
      <c r="DN1281" s="209"/>
      <c r="DO1281" s="209"/>
      <c r="DP1281" s="209"/>
      <c r="DQ1281" s="209"/>
      <c r="DR1281" s="209"/>
      <c r="DS1281" s="209"/>
      <c r="DT1281" s="209"/>
      <c r="DU1281" s="209"/>
      <c r="DV1281" s="209"/>
      <c r="DW1281" s="209"/>
      <c r="DX1281" s="209"/>
      <c r="DY1281" s="209"/>
      <c r="DZ1281" s="209"/>
      <c r="EA1281" s="209"/>
      <c r="EB1281" s="209"/>
      <c r="EC1281" s="209"/>
      <c r="ED1281" s="209"/>
      <c r="EE1281" s="209"/>
      <c r="EF1281" s="209"/>
      <c r="EG1281" s="209"/>
      <c r="EH1281" s="209"/>
      <c r="EI1281" s="209"/>
      <c r="EJ1281" s="209"/>
      <c r="EK1281" s="209"/>
      <c r="EL1281" s="209"/>
      <c r="EM1281" s="209"/>
      <c r="EN1281" s="209"/>
      <c r="EO1281" s="209"/>
      <c r="EP1281" s="209"/>
      <c r="EQ1281" s="209"/>
      <c r="ER1281" s="209"/>
      <c r="ES1281" s="209"/>
      <c r="ET1281" s="209"/>
      <c r="EU1281" s="209"/>
      <c r="EV1281" s="209"/>
      <c r="EW1281" s="209"/>
      <c r="EX1281" s="209"/>
      <c r="EY1281" s="209"/>
      <c r="EZ1281" s="209"/>
      <c r="FA1281" s="209"/>
      <c r="FB1281" s="209"/>
      <c r="FC1281" s="209"/>
      <c r="FD1281" s="209"/>
      <c r="FE1281" s="209"/>
      <c r="FF1281" s="209"/>
      <c r="FG1281" s="209"/>
      <c r="FH1281" s="209"/>
      <c r="FI1281" s="209"/>
      <c r="FJ1281" s="209"/>
      <c r="FK1281" s="209"/>
      <c r="FL1281" s="209"/>
      <c r="FM1281" s="209"/>
      <c r="FN1281" s="209"/>
      <c r="FO1281" s="209"/>
      <c r="FP1281" s="209"/>
      <c r="FQ1281" s="209"/>
      <c r="FR1281" s="209"/>
      <c r="FS1281" s="209"/>
      <c r="FT1281" s="209"/>
      <c r="FU1281" s="209"/>
      <c r="FV1281" s="209"/>
      <c r="FW1281" s="209"/>
      <c r="FX1281" s="209"/>
      <c r="FY1281" s="209"/>
      <c r="FZ1281" s="209"/>
      <c r="GA1281" s="209"/>
      <c r="GB1281" s="209"/>
      <c r="GC1281" s="209"/>
      <c r="GD1281" s="209"/>
      <c r="GE1281" s="209"/>
      <c r="GF1281" s="209"/>
      <c r="GG1281" s="209"/>
      <c r="GH1281" s="209"/>
      <c r="GI1281" s="209"/>
    </row>
    <row r="1282" spans="1:191" ht="31.5" customHeight="1">
      <c r="A1282" s="225"/>
      <c r="B1282" s="196"/>
      <c r="C1282" s="200"/>
      <c r="D1282" s="201"/>
      <c r="E1282" s="80" t="s">
        <v>37</v>
      </c>
      <c r="F1282" s="18" t="s">
        <v>398</v>
      </c>
      <c r="G1282" s="18"/>
      <c r="H1282" s="10" t="s">
        <v>394</v>
      </c>
      <c r="I1282" s="206">
        <f>SUM(I1283:I1283)</f>
        <v>2718.5</v>
      </c>
      <c r="J1282" s="206">
        <f>SUM(J1283:J1283)</f>
        <v>6796.3</v>
      </c>
      <c r="K1282" s="206">
        <f>SUM(K1283:K1283)</f>
        <v>10874</v>
      </c>
      <c r="L1282" s="207">
        <f>SUM(L1283:L1283)</f>
        <v>16310.9</v>
      </c>
      <c r="M1282" s="41">
        <f t="shared" si="259"/>
        <v>16.7</v>
      </c>
      <c r="N1282" s="41">
        <f t="shared" si="260"/>
        <v>41.7</v>
      </c>
      <c r="O1282" s="41">
        <f t="shared" si="261"/>
        <v>66.7</v>
      </c>
      <c r="P1282" s="15"/>
      <c r="Q1282" s="15"/>
      <c r="R1282" s="167"/>
      <c r="S1282" s="15"/>
      <c r="T1282" s="15"/>
      <c r="U1282" s="4"/>
      <c r="V1282" s="43"/>
      <c r="AA1282" s="209"/>
      <c r="AB1282" s="209"/>
      <c r="AC1282" s="209"/>
      <c r="AD1282" s="209"/>
      <c r="AE1282" s="209"/>
      <c r="AF1282" s="209"/>
      <c r="AG1282" s="209"/>
      <c r="AH1282" s="209"/>
      <c r="AI1282" s="209"/>
      <c r="AJ1282" s="209"/>
      <c r="AK1282" s="209"/>
      <c r="AL1282" s="209"/>
      <c r="AM1282" s="209"/>
      <c r="AN1282" s="209"/>
      <c r="AO1282" s="209"/>
      <c r="AP1282" s="209"/>
      <c r="AQ1282" s="209"/>
      <c r="AR1282" s="209"/>
      <c r="AS1282" s="209"/>
      <c r="AT1282" s="209"/>
      <c r="AU1282" s="209"/>
      <c r="AV1282" s="209"/>
      <c r="AW1282" s="209"/>
      <c r="AX1282" s="209"/>
      <c r="AY1282" s="209"/>
      <c r="AZ1282" s="209"/>
      <c r="BA1282" s="209"/>
      <c r="BB1282" s="209"/>
      <c r="BC1282" s="209"/>
      <c r="BD1282" s="209"/>
      <c r="BE1282" s="209"/>
      <c r="BF1282" s="209"/>
      <c r="BG1282" s="209"/>
      <c r="BH1282" s="209"/>
      <c r="BI1282" s="209"/>
      <c r="BJ1282" s="209"/>
      <c r="BK1282" s="209"/>
      <c r="BL1282" s="209"/>
      <c r="BM1282" s="209"/>
      <c r="BN1282" s="209"/>
      <c r="BO1282" s="209"/>
      <c r="BP1282" s="209"/>
      <c r="BQ1282" s="209"/>
      <c r="BR1282" s="209"/>
      <c r="BS1282" s="209"/>
      <c r="BT1282" s="209"/>
      <c r="BU1282" s="209"/>
      <c r="BV1282" s="209"/>
      <c r="BW1282" s="209"/>
      <c r="BX1282" s="209"/>
      <c r="BY1282" s="209"/>
      <c r="BZ1282" s="209"/>
      <c r="CA1282" s="209"/>
      <c r="CB1282" s="209"/>
      <c r="CC1282" s="209"/>
      <c r="CD1282" s="209"/>
      <c r="CE1282" s="209"/>
      <c r="CF1282" s="209"/>
      <c r="CG1282" s="209"/>
      <c r="CH1282" s="209"/>
      <c r="CI1282" s="209"/>
      <c r="CJ1282" s="209"/>
      <c r="CK1282" s="209"/>
      <c r="CL1282" s="209"/>
      <c r="CM1282" s="209"/>
      <c r="CN1282" s="209"/>
      <c r="CO1282" s="209"/>
      <c r="CP1282" s="209"/>
      <c r="CQ1282" s="209"/>
      <c r="CR1282" s="209"/>
      <c r="CS1282" s="209"/>
      <c r="CT1282" s="209"/>
      <c r="CU1282" s="209"/>
      <c r="CV1282" s="209"/>
      <c r="CW1282" s="209"/>
      <c r="CX1282" s="209"/>
      <c r="CY1282" s="209"/>
      <c r="CZ1282" s="209"/>
      <c r="DA1282" s="209"/>
      <c r="DB1282" s="209"/>
      <c r="DC1282" s="209"/>
      <c r="DD1282" s="209"/>
      <c r="DE1282" s="209"/>
      <c r="DF1282" s="209"/>
      <c r="DG1282" s="209"/>
      <c r="DH1282" s="209"/>
      <c r="DI1282" s="209"/>
      <c r="DJ1282" s="209"/>
      <c r="DK1282" s="209"/>
      <c r="DL1282" s="209"/>
      <c r="DM1282" s="209"/>
      <c r="DN1282" s="209"/>
      <c r="DO1282" s="209"/>
      <c r="DP1282" s="209"/>
      <c r="DQ1282" s="209"/>
      <c r="DR1282" s="209"/>
      <c r="DS1282" s="209"/>
      <c r="DT1282" s="209"/>
      <c r="DU1282" s="209"/>
      <c r="DV1282" s="209"/>
      <c r="DW1282" s="209"/>
      <c r="DX1282" s="209"/>
      <c r="DY1282" s="209"/>
      <c r="DZ1282" s="209"/>
      <c r="EA1282" s="209"/>
      <c r="EB1282" s="209"/>
      <c r="EC1282" s="209"/>
      <c r="ED1282" s="209"/>
      <c r="EE1282" s="209"/>
      <c r="EF1282" s="209"/>
      <c r="EG1282" s="209"/>
      <c r="EH1282" s="209"/>
      <c r="EI1282" s="209"/>
      <c r="EJ1282" s="209"/>
      <c r="EK1282" s="209"/>
      <c r="EL1282" s="209"/>
      <c r="EM1282" s="209"/>
      <c r="EN1282" s="209"/>
      <c r="EO1282" s="209"/>
      <c r="EP1282" s="209"/>
      <c r="EQ1282" s="209"/>
      <c r="ER1282" s="209"/>
      <c r="ES1282" s="209"/>
      <c r="ET1282" s="209"/>
      <c r="EU1282" s="209"/>
      <c r="EV1282" s="209"/>
      <c r="EW1282" s="209"/>
      <c r="EX1282" s="209"/>
      <c r="EY1282" s="209"/>
      <c r="EZ1282" s="209"/>
      <c r="FA1282" s="209"/>
      <c r="FB1282" s="209"/>
      <c r="FC1282" s="209"/>
      <c r="FD1282" s="209"/>
      <c r="FE1282" s="209"/>
      <c r="FF1282" s="209"/>
      <c r="FG1282" s="209"/>
      <c r="FH1282" s="209"/>
      <c r="FI1282" s="209"/>
      <c r="FJ1282" s="209"/>
      <c r="FK1282" s="209"/>
      <c r="FL1282" s="209"/>
      <c r="FM1282" s="209"/>
      <c r="FN1282" s="209"/>
      <c r="FO1282" s="209"/>
      <c r="FP1282" s="209"/>
      <c r="FQ1282" s="209"/>
      <c r="FR1282" s="209"/>
      <c r="FS1282" s="209"/>
      <c r="FT1282" s="209"/>
      <c r="FU1282" s="209"/>
      <c r="FV1282" s="209"/>
      <c r="FW1282" s="209"/>
      <c r="FX1282" s="209"/>
      <c r="FY1282" s="209"/>
      <c r="FZ1282" s="209"/>
      <c r="GA1282" s="209"/>
      <c r="GB1282" s="209"/>
      <c r="GC1282" s="209"/>
      <c r="GD1282" s="209"/>
      <c r="GE1282" s="209"/>
      <c r="GF1282" s="209"/>
      <c r="GG1282" s="209"/>
      <c r="GH1282" s="209"/>
      <c r="GI1282" s="209"/>
    </row>
    <row r="1283" spans="1:191" ht="34.5" hidden="1" customHeight="1">
      <c r="A1283" s="64"/>
      <c r="B1283" s="53"/>
      <c r="C1283" s="56"/>
      <c r="D1283" s="57"/>
      <c r="E1283" s="9" t="s">
        <v>119</v>
      </c>
      <c r="F1283" s="10" t="s">
        <v>502</v>
      </c>
      <c r="G1283" s="18"/>
      <c r="H1283" s="10"/>
      <c r="I1283" s="8">
        <v>2718.5</v>
      </c>
      <c r="J1283" s="8">
        <v>6796.3</v>
      </c>
      <c r="K1283" s="8">
        <v>10874</v>
      </c>
      <c r="L1283" s="42">
        <v>16310.9</v>
      </c>
      <c r="M1283" s="41">
        <f t="shared" ref="M1283:M1296" si="262">ROUND(I1283/L1283*100,1)</f>
        <v>16.7</v>
      </c>
      <c r="N1283" s="41">
        <f t="shared" ref="N1283:N1296" si="263">ROUND(J1283/L1283*100,1)</f>
        <v>41.7</v>
      </c>
      <c r="O1283" s="41">
        <f t="shared" ref="O1283:O1296" si="264">ROUND(K1283/L1283*100,1)</f>
        <v>66.7</v>
      </c>
      <c r="P1283" s="15"/>
      <c r="Q1283" s="15"/>
      <c r="R1283" s="167"/>
      <c r="S1283" s="15"/>
      <c r="T1283" s="15"/>
      <c r="U1283" s="4"/>
      <c r="V1283" s="43"/>
    </row>
    <row r="1284" spans="1:191" ht="49.5">
      <c r="A1284" s="225"/>
      <c r="B1284" s="196"/>
      <c r="C1284" s="200"/>
      <c r="D1284" s="201" t="s">
        <v>303</v>
      </c>
      <c r="E1284" s="199" t="s">
        <v>672</v>
      </c>
      <c r="F1284" s="10"/>
      <c r="G1284" s="18"/>
      <c r="H1284" s="10" t="s">
        <v>394</v>
      </c>
      <c r="I1284" s="204">
        <f>SUM(I1285)</f>
        <v>5180</v>
      </c>
      <c r="J1284" s="204">
        <f>SUM(J1285)</f>
        <v>12680</v>
      </c>
      <c r="K1284" s="204">
        <f>SUM(K1285)</f>
        <v>20440</v>
      </c>
      <c r="L1284" s="205">
        <f>SUM(L1285)</f>
        <v>30000</v>
      </c>
      <c r="M1284" s="41">
        <f t="shared" si="262"/>
        <v>17.3</v>
      </c>
      <c r="N1284" s="41">
        <f t="shared" si="263"/>
        <v>42.3</v>
      </c>
      <c r="O1284" s="41">
        <f t="shared" si="264"/>
        <v>68.099999999999994</v>
      </c>
      <c r="P1284" s="15"/>
      <c r="Q1284" s="15"/>
      <c r="R1284" s="167"/>
      <c r="S1284" s="15"/>
      <c r="T1284" s="15"/>
      <c r="U1284" s="4"/>
      <c r="V1284" s="43"/>
      <c r="AA1284" s="209"/>
      <c r="AB1284" s="209"/>
      <c r="AC1284" s="209"/>
      <c r="AD1284" s="209"/>
      <c r="AE1284" s="209"/>
      <c r="AF1284" s="209"/>
      <c r="AG1284" s="209"/>
      <c r="AH1284" s="209"/>
      <c r="AI1284" s="209"/>
      <c r="AJ1284" s="209"/>
      <c r="AK1284" s="209"/>
      <c r="AL1284" s="209"/>
      <c r="AM1284" s="209"/>
      <c r="AN1284" s="209"/>
      <c r="AO1284" s="209"/>
      <c r="AP1284" s="209"/>
      <c r="AQ1284" s="209"/>
      <c r="AR1284" s="209"/>
      <c r="AS1284" s="209"/>
      <c r="AT1284" s="209"/>
      <c r="AU1284" s="209"/>
      <c r="AV1284" s="209"/>
      <c r="AW1284" s="209"/>
      <c r="AX1284" s="209"/>
      <c r="AY1284" s="209"/>
      <c r="AZ1284" s="209"/>
      <c r="BA1284" s="209"/>
      <c r="BB1284" s="209"/>
      <c r="BC1284" s="209"/>
      <c r="BD1284" s="209"/>
      <c r="BE1284" s="209"/>
      <c r="BF1284" s="209"/>
      <c r="BG1284" s="209"/>
      <c r="BH1284" s="209"/>
      <c r="BI1284" s="209"/>
      <c r="BJ1284" s="209"/>
      <c r="BK1284" s="209"/>
      <c r="BL1284" s="209"/>
      <c r="BM1284" s="209"/>
      <c r="BN1284" s="209"/>
      <c r="BO1284" s="209"/>
      <c r="BP1284" s="209"/>
      <c r="BQ1284" s="209"/>
      <c r="BR1284" s="209"/>
      <c r="BS1284" s="209"/>
      <c r="BT1284" s="209"/>
      <c r="BU1284" s="209"/>
      <c r="BV1284" s="209"/>
      <c r="BW1284" s="209"/>
      <c r="BX1284" s="209"/>
      <c r="BY1284" s="209"/>
      <c r="BZ1284" s="209"/>
      <c r="CA1284" s="209"/>
      <c r="CB1284" s="209"/>
      <c r="CC1284" s="209"/>
      <c r="CD1284" s="209"/>
      <c r="CE1284" s="209"/>
      <c r="CF1284" s="209"/>
      <c r="CG1284" s="209"/>
      <c r="CH1284" s="209"/>
      <c r="CI1284" s="209"/>
      <c r="CJ1284" s="209"/>
      <c r="CK1284" s="209"/>
      <c r="CL1284" s="209"/>
      <c r="CM1284" s="209"/>
      <c r="CN1284" s="209"/>
      <c r="CO1284" s="209"/>
      <c r="CP1284" s="209"/>
      <c r="CQ1284" s="209"/>
      <c r="CR1284" s="209"/>
      <c r="CS1284" s="209"/>
      <c r="CT1284" s="209"/>
      <c r="CU1284" s="209"/>
      <c r="CV1284" s="209"/>
      <c r="CW1284" s="209"/>
      <c r="CX1284" s="209"/>
      <c r="CY1284" s="209"/>
      <c r="CZ1284" s="209"/>
      <c r="DA1284" s="209"/>
      <c r="DB1284" s="209"/>
      <c r="DC1284" s="209"/>
      <c r="DD1284" s="209"/>
      <c r="DE1284" s="209"/>
      <c r="DF1284" s="209"/>
      <c r="DG1284" s="209"/>
      <c r="DH1284" s="209"/>
      <c r="DI1284" s="209"/>
      <c r="DJ1284" s="209"/>
      <c r="DK1284" s="209"/>
      <c r="DL1284" s="209"/>
      <c r="DM1284" s="209"/>
      <c r="DN1284" s="209"/>
      <c r="DO1284" s="209"/>
      <c r="DP1284" s="209"/>
      <c r="DQ1284" s="209"/>
      <c r="DR1284" s="209"/>
      <c r="DS1284" s="209"/>
      <c r="DT1284" s="209"/>
      <c r="DU1284" s="209"/>
      <c r="DV1284" s="209"/>
      <c r="DW1284" s="209"/>
      <c r="DX1284" s="209"/>
      <c r="DY1284" s="209"/>
      <c r="DZ1284" s="209"/>
      <c r="EA1284" s="209"/>
      <c r="EB1284" s="209"/>
      <c r="EC1284" s="209"/>
      <c r="ED1284" s="209"/>
      <c r="EE1284" s="209"/>
      <c r="EF1284" s="209"/>
      <c r="EG1284" s="209"/>
      <c r="EH1284" s="209"/>
      <c r="EI1284" s="209"/>
      <c r="EJ1284" s="209"/>
      <c r="EK1284" s="209"/>
      <c r="EL1284" s="209"/>
      <c r="EM1284" s="209"/>
      <c r="EN1284" s="209"/>
      <c r="EO1284" s="209"/>
      <c r="EP1284" s="209"/>
      <c r="EQ1284" s="209"/>
      <c r="ER1284" s="209"/>
      <c r="ES1284" s="209"/>
      <c r="ET1284" s="209"/>
      <c r="EU1284" s="209"/>
      <c r="EV1284" s="209"/>
      <c r="EW1284" s="209"/>
      <c r="EX1284" s="209"/>
      <c r="EY1284" s="209"/>
      <c r="EZ1284" s="209"/>
      <c r="FA1284" s="209"/>
      <c r="FB1284" s="209"/>
      <c r="FC1284" s="209"/>
      <c r="FD1284" s="209"/>
      <c r="FE1284" s="209"/>
      <c r="FF1284" s="209"/>
      <c r="FG1284" s="209"/>
      <c r="FH1284" s="209"/>
      <c r="FI1284" s="209"/>
      <c r="FJ1284" s="209"/>
      <c r="FK1284" s="209"/>
      <c r="FL1284" s="209"/>
      <c r="FM1284" s="209"/>
      <c r="FN1284" s="209"/>
      <c r="FO1284" s="209"/>
      <c r="FP1284" s="209"/>
      <c r="FQ1284" s="209"/>
      <c r="FR1284" s="209"/>
      <c r="FS1284" s="209"/>
      <c r="FT1284" s="209"/>
      <c r="FU1284" s="209"/>
      <c r="FV1284" s="209"/>
      <c r="FW1284" s="209"/>
      <c r="FX1284" s="209"/>
      <c r="FY1284" s="209"/>
      <c r="FZ1284" s="209"/>
      <c r="GA1284" s="209"/>
      <c r="GB1284" s="209"/>
      <c r="GC1284" s="209"/>
      <c r="GD1284" s="209"/>
      <c r="GE1284" s="209"/>
      <c r="GF1284" s="209"/>
      <c r="GG1284" s="209"/>
      <c r="GH1284" s="209"/>
      <c r="GI1284" s="209"/>
    </row>
    <row r="1285" spans="1:191" ht="34.5" customHeight="1">
      <c r="A1285" s="225"/>
      <c r="B1285" s="196"/>
      <c r="C1285" s="200"/>
      <c r="D1285" s="201"/>
      <c r="E1285" s="80" t="s">
        <v>37</v>
      </c>
      <c r="F1285" s="18" t="s">
        <v>398</v>
      </c>
      <c r="G1285" s="18"/>
      <c r="H1285" s="10" t="s">
        <v>394</v>
      </c>
      <c r="I1285" s="206">
        <f>SUM(I1286:I1293)</f>
        <v>5180</v>
      </c>
      <c r="J1285" s="206">
        <f>SUM(J1286:J1293)</f>
        <v>12680</v>
      </c>
      <c r="K1285" s="206">
        <f>SUM(K1286:K1293)</f>
        <v>20440</v>
      </c>
      <c r="L1285" s="207">
        <f>SUM(L1286:L1293)</f>
        <v>30000</v>
      </c>
      <c r="M1285" s="41">
        <f t="shared" si="262"/>
        <v>17.3</v>
      </c>
      <c r="N1285" s="41">
        <f t="shared" si="263"/>
        <v>42.3</v>
      </c>
      <c r="O1285" s="41">
        <f t="shared" si="264"/>
        <v>68.099999999999994</v>
      </c>
      <c r="P1285" s="15"/>
      <c r="Q1285" s="15"/>
      <c r="R1285" s="167"/>
      <c r="S1285" s="15"/>
      <c r="T1285" s="15"/>
      <c r="U1285" s="4"/>
      <c r="V1285" s="43"/>
      <c r="AA1285" s="209"/>
      <c r="AB1285" s="209"/>
      <c r="AC1285" s="209"/>
      <c r="AD1285" s="209"/>
      <c r="AE1285" s="209"/>
      <c r="AF1285" s="209"/>
      <c r="AG1285" s="209"/>
      <c r="AH1285" s="209"/>
      <c r="AI1285" s="209"/>
      <c r="AJ1285" s="209"/>
      <c r="AK1285" s="209"/>
      <c r="AL1285" s="209"/>
      <c r="AM1285" s="209"/>
      <c r="AN1285" s="209"/>
      <c r="AO1285" s="209"/>
      <c r="AP1285" s="209"/>
      <c r="AQ1285" s="209"/>
      <c r="AR1285" s="209"/>
      <c r="AS1285" s="209"/>
      <c r="AT1285" s="209"/>
      <c r="AU1285" s="209"/>
      <c r="AV1285" s="209"/>
      <c r="AW1285" s="209"/>
      <c r="AX1285" s="209"/>
      <c r="AY1285" s="209"/>
      <c r="AZ1285" s="209"/>
      <c r="BA1285" s="209"/>
      <c r="BB1285" s="209"/>
      <c r="BC1285" s="209"/>
      <c r="BD1285" s="209"/>
      <c r="BE1285" s="209"/>
      <c r="BF1285" s="209"/>
      <c r="BG1285" s="209"/>
      <c r="BH1285" s="209"/>
      <c r="BI1285" s="209"/>
      <c r="BJ1285" s="209"/>
      <c r="BK1285" s="209"/>
      <c r="BL1285" s="209"/>
      <c r="BM1285" s="209"/>
      <c r="BN1285" s="209"/>
      <c r="BO1285" s="209"/>
      <c r="BP1285" s="209"/>
      <c r="BQ1285" s="209"/>
      <c r="BR1285" s="209"/>
      <c r="BS1285" s="209"/>
      <c r="BT1285" s="209"/>
      <c r="BU1285" s="209"/>
      <c r="BV1285" s="209"/>
      <c r="BW1285" s="209"/>
      <c r="BX1285" s="209"/>
      <c r="BY1285" s="209"/>
      <c r="BZ1285" s="209"/>
      <c r="CA1285" s="209"/>
      <c r="CB1285" s="209"/>
      <c r="CC1285" s="209"/>
      <c r="CD1285" s="209"/>
      <c r="CE1285" s="209"/>
      <c r="CF1285" s="209"/>
      <c r="CG1285" s="209"/>
      <c r="CH1285" s="209"/>
      <c r="CI1285" s="209"/>
      <c r="CJ1285" s="209"/>
      <c r="CK1285" s="209"/>
      <c r="CL1285" s="209"/>
      <c r="CM1285" s="209"/>
      <c r="CN1285" s="209"/>
      <c r="CO1285" s="209"/>
      <c r="CP1285" s="209"/>
      <c r="CQ1285" s="209"/>
      <c r="CR1285" s="209"/>
      <c r="CS1285" s="209"/>
      <c r="CT1285" s="209"/>
      <c r="CU1285" s="209"/>
      <c r="CV1285" s="209"/>
      <c r="CW1285" s="209"/>
      <c r="CX1285" s="209"/>
      <c r="CY1285" s="209"/>
      <c r="CZ1285" s="209"/>
      <c r="DA1285" s="209"/>
      <c r="DB1285" s="209"/>
      <c r="DC1285" s="209"/>
      <c r="DD1285" s="209"/>
      <c r="DE1285" s="209"/>
      <c r="DF1285" s="209"/>
      <c r="DG1285" s="209"/>
      <c r="DH1285" s="209"/>
      <c r="DI1285" s="209"/>
      <c r="DJ1285" s="209"/>
      <c r="DK1285" s="209"/>
      <c r="DL1285" s="209"/>
      <c r="DM1285" s="209"/>
      <c r="DN1285" s="209"/>
      <c r="DO1285" s="209"/>
      <c r="DP1285" s="209"/>
      <c r="DQ1285" s="209"/>
      <c r="DR1285" s="209"/>
      <c r="DS1285" s="209"/>
      <c r="DT1285" s="209"/>
      <c r="DU1285" s="209"/>
      <c r="DV1285" s="209"/>
      <c r="DW1285" s="209"/>
      <c r="DX1285" s="209"/>
      <c r="DY1285" s="209"/>
      <c r="DZ1285" s="209"/>
      <c r="EA1285" s="209"/>
      <c r="EB1285" s="209"/>
      <c r="EC1285" s="209"/>
      <c r="ED1285" s="209"/>
      <c r="EE1285" s="209"/>
      <c r="EF1285" s="209"/>
      <c r="EG1285" s="209"/>
      <c r="EH1285" s="209"/>
      <c r="EI1285" s="209"/>
      <c r="EJ1285" s="209"/>
      <c r="EK1285" s="209"/>
      <c r="EL1285" s="209"/>
      <c r="EM1285" s="209"/>
      <c r="EN1285" s="209"/>
      <c r="EO1285" s="209"/>
      <c r="EP1285" s="209"/>
      <c r="EQ1285" s="209"/>
      <c r="ER1285" s="209"/>
      <c r="ES1285" s="209"/>
      <c r="ET1285" s="209"/>
      <c r="EU1285" s="209"/>
      <c r="EV1285" s="209"/>
      <c r="EW1285" s="209"/>
      <c r="EX1285" s="209"/>
      <c r="EY1285" s="209"/>
      <c r="EZ1285" s="209"/>
      <c r="FA1285" s="209"/>
      <c r="FB1285" s="209"/>
      <c r="FC1285" s="209"/>
      <c r="FD1285" s="209"/>
      <c r="FE1285" s="209"/>
      <c r="FF1285" s="209"/>
      <c r="FG1285" s="209"/>
      <c r="FH1285" s="209"/>
      <c r="FI1285" s="209"/>
      <c r="FJ1285" s="209"/>
      <c r="FK1285" s="209"/>
      <c r="FL1285" s="209"/>
      <c r="FM1285" s="209"/>
      <c r="FN1285" s="209"/>
      <c r="FO1285" s="209"/>
      <c r="FP1285" s="209"/>
      <c r="FQ1285" s="209"/>
      <c r="FR1285" s="209"/>
      <c r="FS1285" s="209"/>
      <c r="FT1285" s="209"/>
      <c r="FU1285" s="209"/>
      <c r="FV1285" s="209"/>
      <c r="FW1285" s="209"/>
      <c r="FX1285" s="209"/>
      <c r="FY1285" s="209"/>
      <c r="FZ1285" s="209"/>
      <c r="GA1285" s="209"/>
      <c r="GB1285" s="209"/>
      <c r="GC1285" s="209"/>
      <c r="GD1285" s="209"/>
      <c r="GE1285" s="209"/>
      <c r="GF1285" s="209"/>
      <c r="GG1285" s="209"/>
      <c r="GH1285" s="209"/>
      <c r="GI1285" s="209"/>
    </row>
    <row r="1286" spans="1:191" hidden="1">
      <c r="A1286" s="64"/>
      <c r="B1286" s="53"/>
      <c r="C1286" s="56"/>
      <c r="D1286" s="57"/>
      <c r="E1286" s="16" t="s">
        <v>443</v>
      </c>
      <c r="F1286" s="10" t="s">
        <v>265</v>
      </c>
      <c r="G1286" s="18"/>
      <c r="H1286" s="10"/>
      <c r="I1286" s="8">
        <v>600</v>
      </c>
      <c r="J1286" s="8">
        <v>1500</v>
      </c>
      <c r="K1286" s="8">
        <v>2400</v>
      </c>
      <c r="L1286" s="42">
        <v>3500</v>
      </c>
      <c r="M1286" s="41">
        <f t="shared" si="262"/>
        <v>17.100000000000001</v>
      </c>
      <c r="N1286" s="41">
        <f t="shared" si="263"/>
        <v>42.9</v>
      </c>
      <c r="O1286" s="41">
        <f t="shared" si="264"/>
        <v>68.599999999999994</v>
      </c>
      <c r="P1286" s="15"/>
      <c r="Q1286" s="15"/>
      <c r="R1286" s="167"/>
      <c r="S1286" s="15"/>
      <c r="T1286" s="15"/>
      <c r="U1286" s="4"/>
      <c r="V1286" s="43"/>
    </row>
    <row r="1287" spans="1:191" ht="27" hidden="1">
      <c r="A1287" s="64"/>
      <c r="B1287" s="53"/>
      <c r="C1287" s="56"/>
      <c r="D1287" s="57"/>
      <c r="E1287" s="9" t="s">
        <v>458</v>
      </c>
      <c r="F1287" s="10" t="s">
        <v>276</v>
      </c>
      <c r="G1287" s="18"/>
      <c r="H1287" s="10"/>
      <c r="I1287" s="8">
        <v>1200</v>
      </c>
      <c r="J1287" s="8">
        <v>3000</v>
      </c>
      <c r="K1287" s="8">
        <v>5000</v>
      </c>
      <c r="L1287" s="42">
        <v>7150</v>
      </c>
      <c r="M1287" s="41">
        <f t="shared" si="262"/>
        <v>16.8</v>
      </c>
      <c r="N1287" s="41">
        <f t="shared" si="263"/>
        <v>42</v>
      </c>
      <c r="O1287" s="41">
        <f t="shared" si="264"/>
        <v>69.900000000000006</v>
      </c>
      <c r="P1287" s="15"/>
      <c r="Q1287" s="15"/>
      <c r="R1287" s="167"/>
      <c r="S1287" s="15"/>
      <c r="T1287" s="15"/>
      <c r="U1287" s="4"/>
      <c r="V1287" s="43"/>
    </row>
    <row r="1288" spans="1:191" hidden="1">
      <c r="A1288" s="64"/>
      <c r="B1288" s="53"/>
      <c r="C1288" s="56"/>
      <c r="D1288" s="57"/>
      <c r="E1288" s="16" t="s">
        <v>512</v>
      </c>
      <c r="F1288" s="10" t="s">
        <v>622</v>
      </c>
      <c r="G1288" s="18"/>
      <c r="H1288" s="10"/>
      <c r="I1288" s="8">
        <v>150</v>
      </c>
      <c r="J1288" s="8">
        <v>380</v>
      </c>
      <c r="K1288" s="8">
        <v>600</v>
      </c>
      <c r="L1288" s="42">
        <v>890</v>
      </c>
      <c r="M1288" s="41">
        <f t="shared" si="262"/>
        <v>16.899999999999999</v>
      </c>
      <c r="N1288" s="41">
        <f t="shared" si="263"/>
        <v>42.7</v>
      </c>
      <c r="O1288" s="41">
        <f t="shared" si="264"/>
        <v>67.400000000000006</v>
      </c>
      <c r="P1288" s="15"/>
      <c r="Q1288" s="15"/>
      <c r="R1288" s="167"/>
      <c r="S1288" s="15"/>
      <c r="T1288" s="15"/>
      <c r="U1288" s="4"/>
      <c r="V1288" s="43"/>
    </row>
    <row r="1289" spans="1:191" hidden="1">
      <c r="A1289" s="64"/>
      <c r="B1289" s="53"/>
      <c r="C1289" s="56"/>
      <c r="D1289" s="57"/>
      <c r="E1289" s="16" t="s">
        <v>513</v>
      </c>
      <c r="F1289" s="10" t="s">
        <v>399</v>
      </c>
      <c r="G1289" s="18"/>
      <c r="H1289" s="10"/>
      <c r="I1289" s="8">
        <v>160</v>
      </c>
      <c r="J1289" s="8">
        <v>400</v>
      </c>
      <c r="K1289" s="8">
        <v>640</v>
      </c>
      <c r="L1289" s="42">
        <v>960</v>
      </c>
      <c r="M1289" s="41">
        <f t="shared" si="262"/>
        <v>16.7</v>
      </c>
      <c r="N1289" s="41">
        <f t="shared" si="263"/>
        <v>41.7</v>
      </c>
      <c r="O1289" s="41">
        <f t="shared" si="264"/>
        <v>66.7</v>
      </c>
      <c r="P1289" s="15"/>
      <c r="Q1289" s="15"/>
      <c r="R1289" s="167"/>
      <c r="S1289" s="15"/>
      <c r="T1289" s="15"/>
      <c r="U1289" s="4"/>
      <c r="V1289" s="43"/>
    </row>
    <row r="1290" spans="1:191" hidden="1">
      <c r="A1290" s="64"/>
      <c r="B1290" s="53"/>
      <c r="C1290" s="56"/>
      <c r="D1290" s="57"/>
      <c r="E1290" s="16" t="s">
        <v>513</v>
      </c>
      <c r="F1290" s="10" t="s">
        <v>416</v>
      </c>
      <c r="G1290" s="18"/>
      <c r="H1290" s="10"/>
      <c r="I1290" s="8">
        <v>420</v>
      </c>
      <c r="J1290" s="8">
        <v>1100</v>
      </c>
      <c r="K1290" s="8">
        <v>1700</v>
      </c>
      <c r="L1290" s="42">
        <v>2500</v>
      </c>
      <c r="M1290" s="41">
        <f t="shared" si="262"/>
        <v>16.8</v>
      </c>
      <c r="N1290" s="41">
        <f t="shared" si="263"/>
        <v>44</v>
      </c>
      <c r="O1290" s="41">
        <f t="shared" si="264"/>
        <v>68</v>
      </c>
      <c r="P1290" s="15"/>
      <c r="Q1290" s="15"/>
      <c r="R1290" s="167"/>
      <c r="S1290" s="15"/>
      <c r="T1290" s="15"/>
      <c r="U1290" s="4"/>
      <c r="V1290" s="43"/>
    </row>
    <row r="1291" spans="1:191" hidden="1">
      <c r="A1291" s="64"/>
      <c r="B1291" s="53"/>
      <c r="C1291" s="56"/>
      <c r="D1291" s="57"/>
      <c r="E1291" s="16" t="s">
        <v>517</v>
      </c>
      <c r="F1291" s="10" t="s">
        <v>421</v>
      </c>
      <c r="G1291" s="18"/>
      <c r="H1291" s="10"/>
      <c r="I1291" s="8">
        <v>350</v>
      </c>
      <c r="J1291" s="8">
        <v>850</v>
      </c>
      <c r="K1291" s="8">
        <v>1400</v>
      </c>
      <c r="L1291" s="42">
        <v>2000</v>
      </c>
      <c r="M1291" s="41">
        <f t="shared" si="262"/>
        <v>17.5</v>
      </c>
      <c r="N1291" s="41">
        <f t="shared" si="263"/>
        <v>42.5</v>
      </c>
      <c r="O1291" s="41">
        <f t="shared" si="264"/>
        <v>70</v>
      </c>
      <c r="P1291" s="15"/>
      <c r="Q1291" s="15"/>
      <c r="R1291" s="167"/>
      <c r="S1291" s="15"/>
      <c r="T1291" s="15"/>
      <c r="U1291" s="4"/>
      <c r="V1291" s="43"/>
    </row>
    <row r="1292" spans="1:191" hidden="1">
      <c r="A1292" s="64"/>
      <c r="B1292" s="53"/>
      <c r="C1292" s="56"/>
      <c r="D1292" s="57"/>
      <c r="E1292" s="16" t="s">
        <v>519</v>
      </c>
      <c r="F1292" s="10" t="s">
        <v>175</v>
      </c>
      <c r="G1292" s="18"/>
      <c r="H1292" s="10"/>
      <c r="I1292" s="8">
        <v>500</v>
      </c>
      <c r="J1292" s="8">
        <v>1250</v>
      </c>
      <c r="K1292" s="8">
        <v>2000</v>
      </c>
      <c r="L1292" s="42">
        <v>3000</v>
      </c>
      <c r="M1292" s="41">
        <f t="shared" si="262"/>
        <v>16.7</v>
      </c>
      <c r="N1292" s="41">
        <f t="shared" si="263"/>
        <v>41.7</v>
      </c>
      <c r="O1292" s="41">
        <f t="shared" si="264"/>
        <v>66.7</v>
      </c>
      <c r="P1292" s="15"/>
      <c r="Q1292" s="15"/>
      <c r="R1292" s="167"/>
      <c r="S1292" s="15"/>
      <c r="T1292" s="15"/>
      <c r="U1292" s="4"/>
      <c r="V1292" s="43"/>
    </row>
    <row r="1293" spans="1:191" ht="27" hidden="1">
      <c r="A1293" s="64"/>
      <c r="B1293" s="53"/>
      <c r="C1293" s="56"/>
      <c r="D1293" s="57"/>
      <c r="E1293" s="16" t="s">
        <v>119</v>
      </c>
      <c r="F1293" s="10" t="s">
        <v>502</v>
      </c>
      <c r="G1293" s="18"/>
      <c r="H1293" s="10"/>
      <c r="I1293" s="8">
        <v>1800</v>
      </c>
      <c r="J1293" s="8">
        <v>4200</v>
      </c>
      <c r="K1293" s="8">
        <v>6700</v>
      </c>
      <c r="L1293" s="42">
        <v>10000</v>
      </c>
      <c r="M1293" s="41">
        <f t="shared" si="262"/>
        <v>18</v>
      </c>
      <c r="N1293" s="41">
        <f t="shared" si="263"/>
        <v>42</v>
      </c>
      <c r="O1293" s="41">
        <f t="shared" si="264"/>
        <v>67</v>
      </c>
      <c r="P1293" s="15"/>
      <c r="Q1293" s="15"/>
      <c r="R1293" s="167"/>
      <c r="S1293" s="15"/>
      <c r="T1293" s="15"/>
      <c r="U1293" s="4"/>
      <c r="V1293" s="43"/>
    </row>
    <row r="1294" spans="1:191" ht="36.75" customHeight="1">
      <c r="A1294" s="225"/>
      <c r="B1294" s="196"/>
      <c r="C1294" s="200"/>
      <c r="D1294" s="201" t="s">
        <v>304</v>
      </c>
      <c r="E1294" s="199" t="s">
        <v>611</v>
      </c>
      <c r="F1294" s="10"/>
      <c r="G1294" s="18"/>
      <c r="H1294" s="10" t="s">
        <v>394</v>
      </c>
      <c r="I1294" s="204">
        <f>SUM(I1295)</f>
        <v>2440</v>
      </c>
      <c r="J1294" s="204">
        <f>SUM(J1295)</f>
        <v>6100</v>
      </c>
      <c r="K1294" s="204">
        <f>SUM(K1295)</f>
        <v>9760</v>
      </c>
      <c r="L1294" s="205">
        <f>SUM(L1295)</f>
        <v>14640</v>
      </c>
      <c r="M1294" s="41">
        <f t="shared" si="262"/>
        <v>16.7</v>
      </c>
      <c r="N1294" s="41">
        <f t="shared" si="263"/>
        <v>41.7</v>
      </c>
      <c r="O1294" s="41">
        <f t="shared" si="264"/>
        <v>66.7</v>
      </c>
      <c r="P1294" s="15"/>
      <c r="Q1294" s="15"/>
      <c r="R1294" s="167"/>
      <c r="S1294" s="15"/>
      <c r="T1294" s="15"/>
      <c r="U1294" s="4"/>
      <c r="V1294" s="43"/>
      <c r="AA1294" s="209"/>
      <c r="AB1294" s="209"/>
      <c r="AC1294" s="209"/>
      <c r="AD1294" s="209"/>
      <c r="AE1294" s="209"/>
      <c r="AF1294" s="209"/>
      <c r="AG1294" s="209"/>
      <c r="AH1294" s="209"/>
      <c r="AI1294" s="209"/>
      <c r="AJ1294" s="209"/>
      <c r="AK1294" s="209"/>
      <c r="AL1294" s="209"/>
      <c r="AM1294" s="209"/>
      <c r="AN1294" s="209"/>
      <c r="AO1294" s="209"/>
      <c r="AP1294" s="209"/>
      <c r="AQ1294" s="209"/>
      <c r="AR1294" s="209"/>
      <c r="AS1294" s="209"/>
      <c r="AT1294" s="209"/>
      <c r="AU1294" s="209"/>
      <c r="AV1294" s="209"/>
      <c r="AW1294" s="209"/>
      <c r="AX1294" s="209"/>
      <c r="AY1294" s="209"/>
      <c r="AZ1294" s="209"/>
      <c r="BA1294" s="209"/>
      <c r="BB1294" s="209"/>
      <c r="BC1294" s="209"/>
      <c r="BD1294" s="209"/>
      <c r="BE1294" s="209"/>
      <c r="BF1294" s="209"/>
      <c r="BG1294" s="209"/>
      <c r="BH1294" s="209"/>
      <c r="BI1294" s="209"/>
      <c r="BJ1294" s="209"/>
      <c r="BK1294" s="209"/>
      <c r="BL1294" s="209"/>
      <c r="BM1294" s="209"/>
      <c r="BN1294" s="209"/>
      <c r="BO1294" s="209"/>
      <c r="BP1294" s="209"/>
      <c r="BQ1294" s="209"/>
      <c r="BR1294" s="209"/>
      <c r="BS1294" s="209"/>
      <c r="BT1294" s="209"/>
      <c r="BU1294" s="209"/>
      <c r="BV1294" s="209"/>
      <c r="BW1294" s="209"/>
      <c r="BX1294" s="209"/>
      <c r="BY1294" s="209"/>
      <c r="BZ1294" s="209"/>
      <c r="CA1294" s="209"/>
      <c r="CB1294" s="209"/>
      <c r="CC1294" s="209"/>
      <c r="CD1294" s="209"/>
      <c r="CE1294" s="209"/>
      <c r="CF1294" s="209"/>
      <c r="CG1294" s="209"/>
      <c r="CH1294" s="209"/>
      <c r="CI1294" s="209"/>
      <c r="CJ1294" s="209"/>
      <c r="CK1294" s="209"/>
      <c r="CL1294" s="209"/>
      <c r="CM1294" s="209"/>
      <c r="CN1294" s="209"/>
      <c r="CO1294" s="209"/>
      <c r="CP1294" s="209"/>
      <c r="CQ1294" s="209"/>
      <c r="CR1294" s="209"/>
      <c r="CS1294" s="209"/>
      <c r="CT1294" s="209"/>
      <c r="CU1294" s="209"/>
      <c r="CV1294" s="209"/>
      <c r="CW1294" s="209"/>
      <c r="CX1294" s="209"/>
      <c r="CY1294" s="209"/>
      <c r="CZ1294" s="209"/>
      <c r="DA1294" s="209"/>
      <c r="DB1294" s="209"/>
      <c r="DC1294" s="209"/>
      <c r="DD1294" s="209"/>
      <c r="DE1294" s="209"/>
      <c r="DF1294" s="209"/>
      <c r="DG1294" s="209"/>
      <c r="DH1294" s="209"/>
      <c r="DI1294" s="209"/>
      <c r="DJ1294" s="209"/>
      <c r="DK1294" s="209"/>
      <c r="DL1294" s="209"/>
      <c r="DM1294" s="209"/>
      <c r="DN1294" s="209"/>
      <c r="DO1294" s="209"/>
      <c r="DP1294" s="209"/>
      <c r="DQ1294" s="209"/>
      <c r="DR1294" s="209"/>
      <c r="DS1294" s="209"/>
      <c r="DT1294" s="209"/>
      <c r="DU1294" s="209"/>
      <c r="DV1294" s="209"/>
      <c r="DW1294" s="209"/>
      <c r="DX1294" s="209"/>
      <c r="DY1294" s="209"/>
      <c r="DZ1294" s="209"/>
      <c r="EA1294" s="209"/>
      <c r="EB1294" s="209"/>
      <c r="EC1294" s="209"/>
      <c r="ED1294" s="209"/>
      <c r="EE1294" s="209"/>
      <c r="EF1294" s="209"/>
      <c r="EG1294" s="209"/>
      <c r="EH1294" s="209"/>
      <c r="EI1294" s="209"/>
      <c r="EJ1294" s="209"/>
      <c r="EK1294" s="209"/>
      <c r="EL1294" s="209"/>
      <c r="EM1294" s="209"/>
      <c r="EN1294" s="209"/>
      <c r="EO1294" s="209"/>
      <c r="EP1294" s="209"/>
      <c r="EQ1294" s="209"/>
      <c r="ER1294" s="209"/>
      <c r="ES1294" s="209"/>
      <c r="ET1294" s="209"/>
      <c r="EU1294" s="209"/>
      <c r="EV1294" s="209"/>
      <c r="EW1294" s="209"/>
      <c r="EX1294" s="209"/>
      <c r="EY1294" s="209"/>
      <c r="EZ1294" s="209"/>
      <c r="FA1294" s="209"/>
      <c r="FB1294" s="209"/>
      <c r="FC1294" s="209"/>
      <c r="FD1294" s="209"/>
      <c r="FE1294" s="209"/>
      <c r="FF1294" s="209"/>
      <c r="FG1294" s="209"/>
      <c r="FH1294" s="209"/>
      <c r="FI1294" s="209"/>
      <c r="FJ1294" s="209"/>
      <c r="FK1294" s="209"/>
      <c r="FL1294" s="209"/>
      <c r="FM1294" s="209"/>
      <c r="FN1294" s="209"/>
      <c r="FO1294" s="209"/>
      <c r="FP1294" s="209"/>
      <c r="FQ1294" s="209"/>
      <c r="FR1294" s="209"/>
      <c r="FS1294" s="209"/>
      <c r="FT1294" s="209"/>
      <c r="FU1294" s="209"/>
      <c r="FV1294" s="209"/>
      <c r="FW1294" s="209"/>
      <c r="FX1294" s="209"/>
      <c r="FY1294" s="209"/>
      <c r="FZ1294" s="209"/>
      <c r="GA1294" s="209"/>
      <c r="GB1294" s="209"/>
      <c r="GC1294" s="209"/>
      <c r="GD1294" s="209"/>
      <c r="GE1294" s="209"/>
      <c r="GF1294" s="209"/>
      <c r="GG1294" s="209"/>
      <c r="GH1294" s="209"/>
      <c r="GI1294" s="209"/>
    </row>
    <row r="1295" spans="1:191" ht="27">
      <c r="A1295" s="225"/>
      <c r="B1295" s="196"/>
      <c r="C1295" s="200"/>
      <c r="D1295" s="201"/>
      <c r="E1295" s="80" t="s">
        <v>37</v>
      </c>
      <c r="F1295" s="18" t="s">
        <v>398</v>
      </c>
      <c r="G1295" s="18"/>
      <c r="H1295" s="10" t="s">
        <v>394</v>
      </c>
      <c r="I1295" s="206">
        <f>SUM(I1296:I1296)</f>
        <v>2440</v>
      </c>
      <c r="J1295" s="206">
        <f>SUM(J1296:J1296)</f>
        <v>6100</v>
      </c>
      <c r="K1295" s="206">
        <f>SUM(K1296:K1296)</f>
        <v>9760</v>
      </c>
      <c r="L1295" s="207">
        <f>SUM(L1296:L1296)</f>
        <v>14640</v>
      </c>
      <c r="M1295" s="41">
        <f t="shared" si="262"/>
        <v>16.7</v>
      </c>
      <c r="N1295" s="41">
        <f t="shared" si="263"/>
        <v>41.7</v>
      </c>
      <c r="O1295" s="41">
        <f t="shared" si="264"/>
        <v>66.7</v>
      </c>
      <c r="P1295" s="15"/>
      <c r="Q1295" s="15"/>
      <c r="R1295" s="167"/>
      <c r="S1295" s="15"/>
      <c r="T1295" s="15"/>
      <c r="U1295" s="4"/>
      <c r="V1295" s="43"/>
      <c r="AA1295" s="209"/>
      <c r="AB1295" s="209"/>
      <c r="AC1295" s="209"/>
      <c r="AD1295" s="209"/>
      <c r="AE1295" s="209"/>
      <c r="AF1295" s="209"/>
      <c r="AG1295" s="209"/>
      <c r="AH1295" s="209"/>
      <c r="AI1295" s="209"/>
      <c r="AJ1295" s="209"/>
      <c r="AK1295" s="209"/>
      <c r="AL1295" s="209"/>
      <c r="AM1295" s="209"/>
      <c r="AN1295" s="209"/>
      <c r="AO1295" s="209"/>
      <c r="AP1295" s="209"/>
      <c r="AQ1295" s="209"/>
      <c r="AR1295" s="209"/>
      <c r="AS1295" s="209"/>
      <c r="AT1295" s="209"/>
      <c r="AU1295" s="209"/>
      <c r="AV1295" s="209"/>
      <c r="AW1295" s="209"/>
      <c r="AX1295" s="209"/>
      <c r="AY1295" s="209"/>
      <c r="AZ1295" s="209"/>
      <c r="BA1295" s="209"/>
      <c r="BB1295" s="209"/>
      <c r="BC1295" s="209"/>
      <c r="BD1295" s="209"/>
      <c r="BE1295" s="209"/>
      <c r="BF1295" s="209"/>
      <c r="BG1295" s="209"/>
      <c r="BH1295" s="209"/>
      <c r="BI1295" s="209"/>
      <c r="BJ1295" s="209"/>
      <c r="BK1295" s="209"/>
      <c r="BL1295" s="209"/>
      <c r="BM1295" s="209"/>
      <c r="BN1295" s="209"/>
      <c r="BO1295" s="209"/>
      <c r="BP1295" s="209"/>
      <c r="BQ1295" s="209"/>
      <c r="BR1295" s="209"/>
      <c r="BS1295" s="209"/>
      <c r="BT1295" s="209"/>
      <c r="BU1295" s="209"/>
      <c r="BV1295" s="209"/>
      <c r="BW1295" s="209"/>
      <c r="BX1295" s="209"/>
      <c r="BY1295" s="209"/>
      <c r="BZ1295" s="209"/>
      <c r="CA1295" s="209"/>
      <c r="CB1295" s="209"/>
      <c r="CC1295" s="209"/>
      <c r="CD1295" s="209"/>
      <c r="CE1295" s="209"/>
      <c r="CF1295" s="209"/>
      <c r="CG1295" s="209"/>
      <c r="CH1295" s="209"/>
      <c r="CI1295" s="209"/>
      <c r="CJ1295" s="209"/>
      <c r="CK1295" s="209"/>
      <c r="CL1295" s="209"/>
      <c r="CM1295" s="209"/>
      <c r="CN1295" s="209"/>
      <c r="CO1295" s="209"/>
      <c r="CP1295" s="209"/>
      <c r="CQ1295" s="209"/>
      <c r="CR1295" s="209"/>
      <c r="CS1295" s="209"/>
      <c r="CT1295" s="209"/>
      <c r="CU1295" s="209"/>
      <c r="CV1295" s="209"/>
      <c r="CW1295" s="209"/>
      <c r="CX1295" s="209"/>
      <c r="CY1295" s="209"/>
      <c r="CZ1295" s="209"/>
      <c r="DA1295" s="209"/>
      <c r="DB1295" s="209"/>
      <c r="DC1295" s="209"/>
      <c r="DD1295" s="209"/>
      <c r="DE1295" s="209"/>
      <c r="DF1295" s="209"/>
      <c r="DG1295" s="209"/>
      <c r="DH1295" s="209"/>
      <c r="DI1295" s="209"/>
      <c r="DJ1295" s="209"/>
      <c r="DK1295" s="209"/>
      <c r="DL1295" s="209"/>
      <c r="DM1295" s="209"/>
      <c r="DN1295" s="209"/>
      <c r="DO1295" s="209"/>
      <c r="DP1295" s="209"/>
      <c r="DQ1295" s="209"/>
      <c r="DR1295" s="209"/>
      <c r="DS1295" s="209"/>
      <c r="DT1295" s="209"/>
      <c r="DU1295" s="209"/>
      <c r="DV1295" s="209"/>
      <c r="DW1295" s="209"/>
      <c r="DX1295" s="209"/>
      <c r="DY1295" s="209"/>
      <c r="DZ1295" s="209"/>
      <c r="EA1295" s="209"/>
      <c r="EB1295" s="209"/>
      <c r="EC1295" s="209"/>
      <c r="ED1295" s="209"/>
      <c r="EE1295" s="209"/>
      <c r="EF1295" s="209"/>
      <c r="EG1295" s="209"/>
      <c r="EH1295" s="209"/>
      <c r="EI1295" s="209"/>
      <c r="EJ1295" s="209"/>
      <c r="EK1295" s="209"/>
      <c r="EL1295" s="209"/>
      <c r="EM1295" s="209"/>
      <c r="EN1295" s="209"/>
      <c r="EO1295" s="209"/>
      <c r="EP1295" s="209"/>
      <c r="EQ1295" s="209"/>
      <c r="ER1295" s="209"/>
      <c r="ES1295" s="209"/>
      <c r="ET1295" s="209"/>
      <c r="EU1295" s="209"/>
      <c r="EV1295" s="209"/>
      <c r="EW1295" s="209"/>
      <c r="EX1295" s="209"/>
      <c r="EY1295" s="209"/>
      <c r="EZ1295" s="209"/>
      <c r="FA1295" s="209"/>
      <c r="FB1295" s="209"/>
      <c r="FC1295" s="209"/>
      <c r="FD1295" s="209"/>
      <c r="FE1295" s="209"/>
      <c r="FF1295" s="209"/>
      <c r="FG1295" s="209"/>
      <c r="FH1295" s="209"/>
      <c r="FI1295" s="209"/>
      <c r="FJ1295" s="209"/>
      <c r="FK1295" s="209"/>
      <c r="FL1295" s="209"/>
      <c r="FM1295" s="209"/>
      <c r="FN1295" s="209"/>
      <c r="FO1295" s="209"/>
      <c r="FP1295" s="209"/>
      <c r="FQ1295" s="209"/>
      <c r="FR1295" s="209"/>
      <c r="FS1295" s="209"/>
      <c r="FT1295" s="209"/>
      <c r="FU1295" s="209"/>
      <c r="FV1295" s="209"/>
      <c r="FW1295" s="209"/>
      <c r="FX1295" s="209"/>
      <c r="FY1295" s="209"/>
      <c r="FZ1295" s="209"/>
      <c r="GA1295" s="209"/>
      <c r="GB1295" s="209"/>
      <c r="GC1295" s="209"/>
      <c r="GD1295" s="209"/>
      <c r="GE1295" s="209"/>
      <c r="GF1295" s="209"/>
      <c r="GG1295" s="209"/>
      <c r="GH1295" s="209"/>
      <c r="GI1295" s="209"/>
    </row>
    <row r="1296" spans="1:191" ht="27" hidden="1">
      <c r="A1296" s="64"/>
      <c r="B1296" s="53"/>
      <c r="C1296" s="56"/>
      <c r="D1296" s="57"/>
      <c r="E1296" s="9" t="s">
        <v>119</v>
      </c>
      <c r="F1296" s="10" t="s">
        <v>502</v>
      </c>
      <c r="G1296" s="18"/>
      <c r="H1296" s="10"/>
      <c r="I1296" s="8">
        <v>2440</v>
      </c>
      <c r="J1296" s="8">
        <v>6100</v>
      </c>
      <c r="K1296" s="8">
        <v>9760</v>
      </c>
      <c r="L1296" s="42">
        <v>14640</v>
      </c>
      <c r="M1296" s="41">
        <f t="shared" si="262"/>
        <v>16.7</v>
      </c>
      <c r="N1296" s="41">
        <f t="shared" si="263"/>
        <v>41.7</v>
      </c>
      <c r="O1296" s="41">
        <f t="shared" si="264"/>
        <v>66.7</v>
      </c>
      <c r="P1296" s="15"/>
      <c r="Q1296" s="15"/>
      <c r="R1296" s="167"/>
      <c r="S1296" s="15"/>
      <c r="T1296" s="15"/>
      <c r="U1296" s="4"/>
      <c r="V1296" s="43"/>
    </row>
    <row r="1297" spans="1:191" ht="33">
      <c r="A1297" s="224"/>
      <c r="B1297" s="193" t="s">
        <v>526</v>
      </c>
      <c r="C1297" s="200"/>
      <c r="D1297" s="188" t="s">
        <v>325</v>
      </c>
      <c r="E1297" s="194" t="s">
        <v>22</v>
      </c>
      <c r="F1297" s="89"/>
      <c r="G1297" s="89"/>
      <c r="H1297" s="10" t="s">
        <v>394</v>
      </c>
      <c r="I1297" s="202">
        <f>SUM(I1298,I1400)</f>
        <v>1667472.9</v>
      </c>
      <c r="J1297" s="202">
        <f>SUM(J1298,J1400)</f>
        <v>3128692.8</v>
      </c>
      <c r="K1297" s="202">
        <f>SUM(K1298,K1400)</f>
        <v>4642527.7</v>
      </c>
      <c r="L1297" s="203">
        <f>SUM(L1298,L1400)</f>
        <v>6037077.7000000002</v>
      </c>
      <c r="M1297" s="41">
        <f t="shared" ref="M1297:M1301" si="265">ROUND(I1297/L1297*100,1)</f>
        <v>27.6</v>
      </c>
      <c r="N1297" s="41">
        <f t="shared" ref="N1297:N1301" si="266">ROUND(J1297/L1297*100,1)</f>
        <v>51.8</v>
      </c>
      <c r="O1297" s="41">
        <f t="shared" ref="O1297:O1301" si="267">ROUND(K1297/L1297*100,1)</f>
        <v>76.900000000000006</v>
      </c>
      <c r="P1297" s="120"/>
      <c r="Q1297" s="120"/>
      <c r="R1297" s="167"/>
      <c r="S1297" s="120"/>
      <c r="T1297" s="120"/>
      <c r="U1297" s="4">
        <f t="shared" ref="U1297:U1303" si="268">SUM(L1297-T1297)</f>
        <v>6037077.7000000002</v>
      </c>
      <c r="W1297" s="43" t="s">
        <v>394</v>
      </c>
      <c r="AA1297" s="209"/>
      <c r="AB1297" s="209"/>
      <c r="AC1297" s="209"/>
      <c r="AD1297" s="209"/>
      <c r="AE1297" s="209"/>
      <c r="AF1297" s="209"/>
      <c r="AG1297" s="209"/>
      <c r="AH1297" s="209"/>
      <c r="AI1297" s="209"/>
      <c r="AJ1297" s="209"/>
      <c r="AK1297" s="209"/>
      <c r="AL1297" s="209"/>
      <c r="AM1297" s="209"/>
      <c r="AN1297" s="209"/>
      <c r="AO1297" s="209"/>
      <c r="AP1297" s="209"/>
      <c r="AQ1297" s="209"/>
      <c r="AR1297" s="209"/>
      <c r="AS1297" s="209"/>
      <c r="AT1297" s="209"/>
      <c r="AU1297" s="209"/>
      <c r="AV1297" s="209"/>
      <c r="AW1297" s="209"/>
      <c r="AX1297" s="209"/>
      <c r="AY1297" s="209"/>
      <c r="AZ1297" s="209"/>
      <c r="BA1297" s="209"/>
      <c r="BB1297" s="209"/>
      <c r="BC1297" s="209"/>
      <c r="BD1297" s="209"/>
      <c r="BE1297" s="209"/>
      <c r="BF1297" s="209"/>
      <c r="BG1297" s="209"/>
      <c r="BH1297" s="209"/>
      <c r="BI1297" s="209"/>
      <c r="BJ1297" s="209"/>
      <c r="BK1297" s="209"/>
      <c r="BL1297" s="209"/>
      <c r="BM1297" s="209"/>
      <c r="BN1297" s="209"/>
      <c r="BO1297" s="209"/>
      <c r="BP1297" s="209"/>
      <c r="BQ1297" s="209"/>
      <c r="BR1297" s="209"/>
      <c r="BS1297" s="209"/>
      <c r="BT1297" s="209"/>
      <c r="BU1297" s="209"/>
      <c r="BV1297" s="209"/>
      <c r="BW1297" s="209"/>
      <c r="BX1297" s="209"/>
      <c r="BY1297" s="209"/>
      <c r="BZ1297" s="209"/>
      <c r="CA1297" s="209"/>
      <c r="CB1297" s="209"/>
      <c r="CC1297" s="209"/>
      <c r="CD1297" s="209"/>
      <c r="CE1297" s="209"/>
      <c r="CF1297" s="209"/>
      <c r="CG1297" s="209"/>
      <c r="CH1297" s="209"/>
      <c r="CI1297" s="209"/>
      <c r="CJ1297" s="209"/>
      <c r="CK1297" s="209"/>
      <c r="CL1297" s="209"/>
      <c r="CM1297" s="209"/>
      <c r="CN1297" s="209"/>
      <c r="CO1297" s="209"/>
      <c r="CP1297" s="209"/>
      <c r="CQ1297" s="209"/>
      <c r="CR1297" s="209"/>
      <c r="CS1297" s="209"/>
      <c r="CT1297" s="209"/>
      <c r="CU1297" s="209"/>
      <c r="CV1297" s="209"/>
      <c r="CW1297" s="209"/>
      <c r="CX1297" s="209"/>
      <c r="CY1297" s="209"/>
      <c r="CZ1297" s="209"/>
      <c r="DA1297" s="209"/>
      <c r="DB1297" s="209"/>
      <c r="DC1297" s="209"/>
      <c r="DD1297" s="209"/>
      <c r="DE1297" s="209"/>
      <c r="DF1297" s="209"/>
      <c r="DG1297" s="209"/>
      <c r="DH1297" s="209"/>
      <c r="DI1297" s="209"/>
      <c r="DJ1297" s="209"/>
      <c r="DK1297" s="209"/>
      <c r="DL1297" s="209"/>
      <c r="DM1297" s="209"/>
      <c r="DN1297" s="209"/>
      <c r="DO1297" s="209"/>
      <c r="DP1297" s="209"/>
      <c r="DQ1297" s="209"/>
      <c r="DR1297" s="209"/>
      <c r="DS1297" s="209"/>
      <c r="DT1297" s="209"/>
      <c r="DU1297" s="209"/>
      <c r="DV1297" s="209"/>
      <c r="DW1297" s="209"/>
      <c r="DX1297" s="209"/>
      <c r="DY1297" s="209"/>
      <c r="DZ1297" s="209"/>
      <c r="EA1297" s="209"/>
      <c r="EB1297" s="209"/>
      <c r="EC1297" s="209"/>
      <c r="ED1297" s="209"/>
      <c r="EE1297" s="209"/>
      <c r="EF1297" s="209"/>
      <c r="EG1297" s="209"/>
      <c r="EH1297" s="209"/>
      <c r="EI1297" s="209"/>
      <c r="EJ1297" s="209"/>
      <c r="EK1297" s="209"/>
      <c r="EL1297" s="209"/>
      <c r="EM1297" s="209"/>
      <c r="EN1297" s="209"/>
      <c r="EO1297" s="209"/>
      <c r="EP1297" s="209"/>
      <c r="EQ1297" s="209"/>
      <c r="ER1297" s="209"/>
      <c r="ES1297" s="209"/>
      <c r="ET1297" s="209"/>
      <c r="EU1297" s="209"/>
      <c r="EV1297" s="209"/>
      <c r="EW1297" s="209"/>
      <c r="EX1297" s="209"/>
      <c r="EY1297" s="209"/>
      <c r="EZ1297" s="209"/>
      <c r="FA1297" s="209"/>
      <c r="FB1297" s="209"/>
      <c r="FC1297" s="209"/>
      <c r="FD1297" s="209"/>
      <c r="FE1297" s="209"/>
      <c r="FF1297" s="209"/>
      <c r="FG1297" s="209"/>
      <c r="FH1297" s="209"/>
      <c r="FI1297" s="209"/>
      <c r="FJ1297" s="209"/>
      <c r="FK1297" s="209"/>
      <c r="FL1297" s="209"/>
      <c r="FM1297" s="209"/>
      <c r="FN1297" s="209"/>
      <c r="FO1297" s="209"/>
      <c r="FP1297" s="209"/>
      <c r="FQ1297" s="209"/>
      <c r="FR1297" s="209"/>
      <c r="FS1297" s="209"/>
      <c r="FT1297" s="209"/>
      <c r="FU1297" s="209"/>
      <c r="FV1297" s="209"/>
      <c r="FW1297" s="209"/>
      <c r="FX1297" s="209"/>
      <c r="FY1297" s="209"/>
      <c r="FZ1297" s="209"/>
      <c r="GA1297" s="209"/>
      <c r="GB1297" s="209"/>
      <c r="GC1297" s="209"/>
      <c r="GD1297" s="209"/>
      <c r="GE1297" s="209"/>
      <c r="GF1297" s="209"/>
      <c r="GG1297" s="209"/>
      <c r="GH1297" s="209"/>
      <c r="GI1297" s="209"/>
    </row>
    <row r="1298" spans="1:191">
      <c r="A1298" s="225"/>
      <c r="B1298" s="196"/>
      <c r="C1298" s="197" t="s">
        <v>525</v>
      </c>
      <c r="D1298" s="198" t="s">
        <v>326</v>
      </c>
      <c r="E1298" s="199" t="s">
        <v>23</v>
      </c>
      <c r="F1298" s="13"/>
      <c r="G1298" s="13"/>
      <c r="H1298" s="10" t="s">
        <v>394</v>
      </c>
      <c r="I1298" s="204">
        <f>SUM(I1299,I1322,I1325,I1328,I1332,I1336,I1339,I1347,I1350,I1353,I1370,I1373,I1385,I1379,I1390,I1394,I1397)</f>
        <v>1654535</v>
      </c>
      <c r="J1298" s="204">
        <f>SUM(J1299,J1322,J1325,J1328,J1332,J1336,J1339,J1347,J1350,J1353,J1370,J1373,J1385,J1379,J1390,J1394,J1397)</f>
        <v>3098449.9</v>
      </c>
      <c r="K1298" s="204">
        <f>SUM(K1299,K1322,K1325,K1328,K1332,K1336,K1339,K1347,K1350,K1353,K1370,K1373,K1385,K1379,K1390,K1394,K1397)</f>
        <v>4592706.9000000004</v>
      </c>
      <c r="L1298" s="205">
        <f>SUM(L1299,L1322,L1325,L1328,L1332,L1336,L1339,L1347,L1350,L1353,L1370,L1373,L1385,L1379,L1390,L1394,L1397)</f>
        <v>5965533.5</v>
      </c>
      <c r="M1298" s="41">
        <f t="shared" si="265"/>
        <v>27.7</v>
      </c>
      <c r="N1298" s="41">
        <f t="shared" si="266"/>
        <v>51.9</v>
      </c>
      <c r="O1298" s="41">
        <f t="shared" si="267"/>
        <v>77</v>
      </c>
      <c r="P1298" s="14"/>
      <c r="Q1298" s="14"/>
      <c r="R1298" s="167"/>
      <c r="S1298" s="14"/>
      <c r="T1298" s="14"/>
      <c r="U1298" s="4">
        <f t="shared" si="268"/>
        <v>5965533.5</v>
      </c>
      <c r="AA1298" s="209"/>
      <c r="AB1298" s="209"/>
      <c r="AC1298" s="209"/>
      <c r="AD1298" s="209"/>
      <c r="AE1298" s="209"/>
      <c r="AF1298" s="209"/>
      <c r="AG1298" s="209"/>
      <c r="AH1298" s="209"/>
      <c r="AI1298" s="209"/>
      <c r="AJ1298" s="209"/>
      <c r="AK1298" s="209"/>
      <c r="AL1298" s="209"/>
      <c r="AM1298" s="209"/>
      <c r="AN1298" s="209"/>
      <c r="AO1298" s="209"/>
      <c r="AP1298" s="209"/>
      <c r="AQ1298" s="209"/>
      <c r="AR1298" s="209"/>
      <c r="AS1298" s="209"/>
      <c r="AT1298" s="209"/>
      <c r="AU1298" s="209"/>
      <c r="AV1298" s="209"/>
      <c r="AW1298" s="209"/>
      <c r="AX1298" s="209"/>
      <c r="AY1298" s="209"/>
      <c r="AZ1298" s="209"/>
      <c r="BA1298" s="209"/>
      <c r="BB1298" s="209"/>
      <c r="BC1298" s="209"/>
      <c r="BD1298" s="209"/>
      <c r="BE1298" s="209"/>
      <c r="BF1298" s="209"/>
      <c r="BG1298" s="209"/>
      <c r="BH1298" s="209"/>
      <c r="BI1298" s="209"/>
      <c r="BJ1298" s="209"/>
      <c r="BK1298" s="209"/>
      <c r="BL1298" s="209"/>
      <c r="BM1298" s="209"/>
      <c r="BN1298" s="209"/>
      <c r="BO1298" s="209"/>
      <c r="BP1298" s="209"/>
      <c r="BQ1298" s="209"/>
      <c r="BR1298" s="209"/>
      <c r="BS1298" s="209"/>
      <c r="BT1298" s="209"/>
      <c r="BU1298" s="209"/>
      <c r="BV1298" s="209"/>
      <c r="BW1298" s="209"/>
      <c r="BX1298" s="209"/>
      <c r="BY1298" s="209"/>
      <c r="BZ1298" s="209"/>
      <c r="CA1298" s="209"/>
      <c r="CB1298" s="209"/>
      <c r="CC1298" s="209"/>
      <c r="CD1298" s="209"/>
      <c r="CE1298" s="209"/>
      <c r="CF1298" s="209"/>
      <c r="CG1298" s="209"/>
      <c r="CH1298" s="209"/>
      <c r="CI1298" s="209"/>
      <c r="CJ1298" s="209"/>
      <c r="CK1298" s="209"/>
      <c r="CL1298" s="209"/>
      <c r="CM1298" s="209"/>
      <c r="CN1298" s="209"/>
      <c r="CO1298" s="209"/>
      <c r="CP1298" s="209"/>
      <c r="CQ1298" s="209"/>
      <c r="CR1298" s="209"/>
      <c r="CS1298" s="209"/>
      <c r="CT1298" s="209"/>
      <c r="CU1298" s="209"/>
      <c r="CV1298" s="209"/>
      <c r="CW1298" s="209"/>
      <c r="CX1298" s="209"/>
      <c r="CY1298" s="209"/>
      <c r="CZ1298" s="209"/>
      <c r="DA1298" s="209"/>
      <c r="DB1298" s="209"/>
      <c r="DC1298" s="209"/>
      <c r="DD1298" s="209"/>
      <c r="DE1298" s="209"/>
      <c r="DF1298" s="209"/>
      <c r="DG1298" s="209"/>
      <c r="DH1298" s="209"/>
      <c r="DI1298" s="209"/>
      <c r="DJ1298" s="209"/>
      <c r="DK1298" s="209"/>
      <c r="DL1298" s="209"/>
      <c r="DM1298" s="209"/>
      <c r="DN1298" s="209"/>
      <c r="DO1298" s="209"/>
      <c r="DP1298" s="209"/>
      <c r="DQ1298" s="209"/>
      <c r="DR1298" s="209"/>
      <c r="DS1298" s="209"/>
      <c r="DT1298" s="209"/>
      <c r="DU1298" s="209"/>
      <c r="DV1298" s="209"/>
      <c r="DW1298" s="209"/>
      <c r="DX1298" s="209"/>
      <c r="DY1298" s="209"/>
      <c r="DZ1298" s="209"/>
      <c r="EA1298" s="209"/>
      <c r="EB1298" s="209"/>
      <c r="EC1298" s="209"/>
      <c r="ED1298" s="209"/>
      <c r="EE1298" s="209"/>
      <c r="EF1298" s="209"/>
      <c r="EG1298" s="209"/>
      <c r="EH1298" s="209"/>
      <c r="EI1298" s="209"/>
      <c r="EJ1298" s="209"/>
      <c r="EK1298" s="209"/>
      <c r="EL1298" s="209"/>
      <c r="EM1298" s="209"/>
      <c r="EN1298" s="209"/>
      <c r="EO1298" s="209"/>
      <c r="EP1298" s="209"/>
      <c r="EQ1298" s="209"/>
      <c r="ER1298" s="209"/>
      <c r="ES1298" s="209"/>
      <c r="ET1298" s="209"/>
      <c r="EU1298" s="209"/>
      <c r="EV1298" s="209"/>
      <c r="EW1298" s="209"/>
      <c r="EX1298" s="209"/>
      <c r="EY1298" s="209"/>
      <c r="EZ1298" s="209"/>
      <c r="FA1298" s="209"/>
      <c r="FB1298" s="209"/>
      <c r="FC1298" s="209"/>
      <c r="FD1298" s="209"/>
      <c r="FE1298" s="209"/>
      <c r="FF1298" s="209"/>
      <c r="FG1298" s="209"/>
      <c r="FH1298" s="209"/>
      <c r="FI1298" s="209"/>
      <c r="FJ1298" s="209"/>
      <c r="FK1298" s="209"/>
      <c r="FL1298" s="209"/>
      <c r="FM1298" s="209"/>
      <c r="FN1298" s="209"/>
      <c r="FO1298" s="209"/>
      <c r="FP1298" s="209"/>
      <c r="FQ1298" s="209"/>
      <c r="FR1298" s="209"/>
      <c r="FS1298" s="209"/>
      <c r="FT1298" s="209"/>
      <c r="FU1298" s="209"/>
      <c r="FV1298" s="209"/>
      <c r="FW1298" s="209"/>
      <c r="FX1298" s="209"/>
      <c r="FY1298" s="209"/>
      <c r="FZ1298" s="209"/>
      <c r="GA1298" s="209"/>
      <c r="GB1298" s="209"/>
      <c r="GC1298" s="209"/>
      <c r="GD1298" s="209"/>
      <c r="GE1298" s="209"/>
      <c r="GF1298" s="209"/>
      <c r="GG1298" s="209"/>
      <c r="GH1298" s="209"/>
      <c r="GI1298" s="209"/>
    </row>
    <row r="1299" spans="1:191" ht="57" customHeight="1">
      <c r="A1299" s="225"/>
      <c r="B1299" s="196"/>
      <c r="C1299" s="200"/>
      <c r="D1299" s="201" t="s">
        <v>280</v>
      </c>
      <c r="E1299" s="81" t="s">
        <v>122</v>
      </c>
      <c r="F1299" s="19"/>
      <c r="G1299" s="19"/>
      <c r="H1299" s="10" t="s">
        <v>394</v>
      </c>
      <c r="I1299" s="204">
        <f>SUM(I1300)</f>
        <v>49190.999999999993</v>
      </c>
      <c r="J1299" s="204">
        <f>SUM(J1300)</f>
        <v>112246.9</v>
      </c>
      <c r="K1299" s="204">
        <f>SUM(K1300)</f>
        <v>186708.3</v>
      </c>
      <c r="L1299" s="205">
        <f>SUM(L1300)</f>
        <v>263288.8</v>
      </c>
      <c r="M1299" s="41">
        <f t="shared" si="265"/>
        <v>18.7</v>
      </c>
      <c r="N1299" s="41">
        <f t="shared" si="266"/>
        <v>42.6</v>
      </c>
      <c r="O1299" s="41">
        <f t="shared" si="267"/>
        <v>70.900000000000006</v>
      </c>
      <c r="P1299" s="14"/>
      <c r="Q1299" s="14"/>
      <c r="R1299" s="167"/>
      <c r="S1299" s="14"/>
      <c r="T1299" s="14"/>
      <c r="U1299" s="4">
        <f t="shared" si="268"/>
        <v>263288.8</v>
      </c>
      <c r="AA1299" s="209"/>
      <c r="AB1299" s="209"/>
      <c r="AC1299" s="209"/>
      <c r="AD1299" s="209"/>
      <c r="AE1299" s="209"/>
      <c r="AF1299" s="209"/>
      <c r="AG1299" s="209"/>
      <c r="AH1299" s="209"/>
      <c r="AI1299" s="209"/>
      <c r="AJ1299" s="209"/>
      <c r="AK1299" s="209"/>
      <c r="AL1299" s="209"/>
      <c r="AM1299" s="209"/>
      <c r="AN1299" s="209"/>
      <c r="AO1299" s="209"/>
      <c r="AP1299" s="209"/>
      <c r="AQ1299" s="209"/>
      <c r="AR1299" s="209"/>
      <c r="AS1299" s="209"/>
      <c r="AT1299" s="209"/>
      <c r="AU1299" s="209"/>
      <c r="AV1299" s="209"/>
      <c r="AW1299" s="209"/>
      <c r="AX1299" s="209"/>
      <c r="AY1299" s="209"/>
      <c r="AZ1299" s="209"/>
      <c r="BA1299" s="209"/>
      <c r="BB1299" s="209"/>
      <c r="BC1299" s="209"/>
      <c r="BD1299" s="209"/>
      <c r="BE1299" s="209"/>
      <c r="BF1299" s="209"/>
      <c r="BG1299" s="209"/>
      <c r="BH1299" s="209"/>
      <c r="BI1299" s="209"/>
      <c r="BJ1299" s="209"/>
      <c r="BK1299" s="209"/>
      <c r="BL1299" s="209"/>
      <c r="BM1299" s="209"/>
      <c r="BN1299" s="209"/>
      <c r="BO1299" s="209"/>
      <c r="BP1299" s="209"/>
      <c r="BQ1299" s="209"/>
      <c r="BR1299" s="209"/>
      <c r="BS1299" s="209"/>
      <c r="BT1299" s="209"/>
      <c r="BU1299" s="209"/>
      <c r="BV1299" s="209"/>
      <c r="BW1299" s="209"/>
      <c r="BX1299" s="209"/>
      <c r="BY1299" s="209"/>
      <c r="BZ1299" s="209"/>
      <c r="CA1299" s="209"/>
      <c r="CB1299" s="209"/>
      <c r="CC1299" s="209"/>
      <c r="CD1299" s="209"/>
      <c r="CE1299" s="209"/>
      <c r="CF1299" s="209"/>
      <c r="CG1299" s="209"/>
      <c r="CH1299" s="209"/>
      <c r="CI1299" s="209"/>
      <c r="CJ1299" s="209"/>
      <c r="CK1299" s="209"/>
      <c r="CL1299" s="209"/>
      <c r="CM1299" s="209"/>
      <c r="CN1299" s="209"/>
      <c r="CO1299" s="209"/>
      <c r="CP1299" s="209"/>
      <c r="CQ1299" s="209"/>
      <c r="CR1299" s="209"/>
      <c r="CS1299" s="209"/>
      <c r="CT1299" s="209"/>
      <c r="CU1299" s="209"/>
      <c r="CV1299" s="209"/>
      <c r="CW1299" s="209"/>
      <c r="CX1299" s="209"/>
      <c r="CY1299" s="209"/>
      <c r="CZ1299" s="209"/>
      <c r="DA1299" s="209"/>
      <c r="DB1299" s="209"/>
      <c r="DC1299" s="209"/>
      <c r="DD1299" s="209"/>
      <c r="DE1299" s="209"/>
      <c r="DF1299" s="209"/>
      <c r="DG1299" s="209"/>
      <c r="DH1299" s="209"/>
      <c r="DI1299" s="209"/>
      <c r="DJ1299" s="209"/>
      <c r="DK1299" s="209"/>
      <c r="DL1299" s="209"/>
      <c r="DM1299" s="209"/>
      <c r="DN1299" s="209"/>
      <c r="DO1299" s="209"/>
      <c r="DP1299" s="209"/>
      <c r="DQ1299" s="209"/>
      <c r="DR1299" s="209"/>
      <c r="DS1299" s="209"/>
      <c r="DT1299" s="209"/>
      <c r="DU1299" s="209"/>
      <c r="DV1299" s="209"/>
      <c r="DW1299" s="209"/>
      <c r="DX1299" s="209"/>
      <c r="DY1299" s="209"/>
      <c r="DZ1299" s="209"/>
      <c r="EA1299" s="209"/>
      <c r="EB1299" s="209"/>
      <c r="EC1299" s="209"/>
      <c r="ED1299" s="209"/>
      <c r="EE1299" s="209"/>
      <c r="EF1299" s="209"/>
      <c r="EG1299" s="209"/>
      <c r="EH1299" s="209"/>
      <c r="EI1299" s="209"/>
      <c r="EJ1299" s="209"/>
      <c r="EK1299" s="209"/>
      <c r="EL1299" s="209"/>
      <c r="EM1299" s="209"/>
      <c r="EN1299" s="209"/>
      <c r="EO1299" s="209"/>
      <c r="EP1299" s="209"/>
      <c r="EQ1299" s="209"/>
      <c r="ER1299" s="209"/>
      <c r="ES1299" s="209"/>
      <c r="ET1299" s="209"/>
      <c r="EU1299" s="209"/>
      <c r="EV1299" s="209"/>
      <c r="EW1299" s="209"/>
      <c r="EX1299" s="209"/>
      <c r="EY1299" s="209"/>
      <c r="EZ1299" s="209"/>
      <c r="FA1299" s="209"/>
      <c r="FB1299" s="209"/>
      <c r="FC1299" s="209"/>
      <c r="FD1299" s="209"/>
      <c r="FE1299" s="209"/>
      <c r="FF1299" s="209"/>
      <c r="FG1299" s="209"/>
      <c r="FH1299" s="209"/>
      <c r="FI1299" s="209"/>
      <c r="FJ1299" s="209"/>
      <c r="FK1299" s="209"/>
      <c r="FL1299" s="209"/>
      <c r="FM1299" s="209"/>
      <c r="FN1299" s="209"/>
      <c r="FO1299" s="209"/>
      <c r="FP1299" s="209"/>
      <c r="FQ1299" s="209"/>
      <c r="FR1299" s="209"/>
      <c r="FS1299" s="209"/>
      <c r="FT1299" s="209"/>
      <c r="FU1299" s="209"/>
      <c r="FV1299" s="209"/>
      <c r="FW1299" s="209"/>
      <c r="FX1299" s="209"/>
      <c r="FY1299" s="209"/>
      <c r="FZ1299" s="209"/>
      <c r="GA1299" s="209"/>
      <c r="GB1299" s="209"/>
      <c r="GC1299" s="209"/>
      <c r="GD1299" s="209"/>
      <c r="GE1299" s="209"/>
      <c r="GF1299" s="209"/>
      <c r="GG1299" s="209"/>
      <c r="GH1299" s="209"/>
      <c r="GI1299" s="209"/>
    </row>
    <row r="1300" spans="1:191" ht="22.5" customHeight="1">
      <c r="A1300" s="225"/>
      <c r="B1300" s="196"/>
      <c r="C1300" s="200"/>
      <c r="D1300" s="201"/>
      <c r="E1300" s="80" t="s">
        <v>643</v>
      </c>
      <c r="F1300" s="123" t="s">
        <v>398</v>
      </c>
      <c r="G1300" s="123"/>
      <c r="H1300" s="10" t="s">
        <v>394</v>
      </c>
      <c r="I1300" s="206">
        <f>SUM(I1301:I1321)</f>
        <v>49190.999999999993</v>
      </c>
      <c r="J1300" s="206">
        <f>SUM(J1301:J1321)</f>
        <v>112246.9</v>
      </c>
      <c r="K1300" s="206">
        <f>SUM(K1301:K1321)</f>
        <v>186708.3</v>
      </c>
      <c r="L1300" s="207">
        <f>SUM(L1301:L1321)</f>
        <v>263288.8</v>
      </c>
      <c r="M1300" s="59">
        <f t="shared" si="265"/>
        <v>18.7</v>
      </c>
      <c r="N1300" s="59">
        <f t="shared" si="266"/>
        <v>42.6</v>
      </c>
      <c r="O1300" s="59">
        <f t="shared" si="267"/>
        <v>70.900000000000006</v>
      </c>
      <c r="P1300" s="15"/>
      <c r="Q1300" s="15"/>
      <c r="R1300" s="167"/>
      <c r="S1300" s="15"/>
      <c r="T1300" s="15"/>
      <c r="U1300" s="4">
        <f t="shared" si="268"/>
        <v>263288.8</v>
      </c>
      <c r="W1300" s="43" t="s">
        <v>394</v>
      </c>
      <c r="Z1300" s="43">
        <v>1</v>
      </c>
      <c r="AA1300" s="209"/>
      <c r="AB1300" s="209"/>
      <c r="AC1300" s="209"/>
      <c r="AD1300" s="209"/>
      <c r="AE1300" s="209"/>
      <c r="AF1300" s="209"/>
      <c r="AG1300" s="209"/>
      <c r="AH1300" s="209"/>
      <c r="AI1300" s="209"/>
      <c r="AJ1300" s="209"/>
      <c r="AK1300" s="209"/>
      <c r="AL1300" s="209"/>
      <c r="AM1300" s="209"/>
      <c r="AN1300" s="209"/>
      <c r="AO1300" s="209"/>
      <c r="AP1300" s="209"/>
      <c r="AQ1300" s="209"/>
      <c r="AR1300" s="209"/>
      <c r="AS1300" s="209"/>
      <c r="AT1300" s="209"/>
      <c r="AU1300" s="209"/>
      <c r="AV1300" s="209"/>
      <c r="AW1300" s="209"/>
      <c r="AX1300" s="209"/>
      <c r="AY1300" s="209"/>
      <c r="AZ1300" s="209"/>
      <c r="BA1300" s="209"/>
      <c r="BB1300" s="209"/>
      <c r="BC1300" s="209"/>
      <c r="BD1300" s="209"/>
      <c r="BE1300" s="209"/>
      <c r="BF1300" s="209"/>
      <c r="BG1300" s="209"/>
      <c r="BH1300" s="209"/>
      <c r="BI1300" s="209"/>
      <c r="BJ1300" s="209"/>
      <c r="BK1300" s="209"/>
      <c r="BL1300" s="209"/>
      <c r="BM1300" s="209"/>
      <c r="BN1300" s="209"/>
      <c r="BO1300" s="209"/>
      <c r="BP1300" s="209"/>
      <c r="BQ1300" s="209"/>
      <c r="BR1300" s="209"/>
      <c r="BS1300" s="209"/>
      <c r="BT1300" s="209"/>
      <c r="BU1300" s="209"/>
      <c r="BV1300" s="209"/>
      <c r="BW1300" s="209"/>
      <c r="BX1300" s="209"/>
      <c r="BY1300" s="209"/>
      <c r="BZ1300" s="209"/>
      <c r="CA1300" s="209"/>
      <c r="CB1300" s="209"/>
      <c r="CC1300" s="209"/>
      <c r="CD1300" s="209"/>
      <c r="CE1300" s="209"/>
      <c r="CF1300" s="209"/>
      <c r="CG1300" s="209"/>
      <c r="CH1300" s="209"/>
      <c r="CI1300" s="209"/>
      <c r="CJ1300" s="209"/>
      <c r="CK1300" s="209"/>
      <c r="CL1300" s="209"/>
      <c r="CM1300" s="209"/>
      <c r="CN1300" s="209"/>
      <c r="CO1300" s="209"/>
      <c r="CP1300" s="209"/>
      <c r="CQ1300" s="209"/>
      <c r="CR1300" s="209"/>
      <c r="CS1300" s="209"/>
      <c r="CT1300" s="209"/>
      <c r="CU1300" s="209"/>
      <c r="CV1300" s="209"/>
      <c r="CW1300" s="209"/>
      <c r="CX1300" s="209"/>
      <c r="CY1300" s="209"/>
      <c r="CZ1300" s="209"/>
      <c r="DA1300" s="209"/>
      <c r="DB1300" s="209"/>
      <c r="DC1300" s="209"/>
      <c r="DD1300" s="209"/>
      <c r="DE1300" s="209"/>
      <c r="DF1300" s="209"/>
      <c r="DG1300" s="209"/>
      <c r="DH1300" s="209"/>
      <c r="DI1300" s="209"/>
      <c r="DJ1300" s="209"/>
      <c r="DK1300" s="209"/>
      <c r="DL1300" s="209"/>
      <c r="DM1300" s="209"/>
      <c r="DN1300" s="209"/>
      <c r="DO1300" s="209"/>
      <c r="DP1300" s="209"/>
      <c r="DQ1300" s="209"/>
      <c r="DR1300" s="209"/>
      <c r="DS1300" s="209"/>
      <c r="DT1300" s="209"/>
      <c r="DU1300" s="209"/>
      <c r="DV1300" s="209"/>
      <c r="DW1300" s="209"/>
      <c r="DX1300" s="209"/>
      <c r="DY1300" s="209"/>
      <c r="DZ1300" s="209"/>
      <c r="EA1300" s="209"/>
      <c r="EB1300" s="209"/>
      <c r="EC1300" s="209"/>
      <c r="ED1300" s="209"/>
      <c r="EE1300" s="209"/>
      <c r="EF1300" s="209"/>
      <c r="EG1300" s="209"/>
      <c r="EH1300" s="209"/>
      <c r="EI1300" s="209"/>
      <c r="EJ1300" s="209"/>
      <c r="EK1300" s="209"/>
      <c r="EL1300" s="209"/>
      <c r="EM1300" s="209"/>
      <c r="EN1300" s="209"/>
      <c r="EO1300" s="209"/>
      <c r="EP1300" s="209"/>
      <c r="EQ1300" s="209"/>
      <c r="ER1300" s="209"/>
      <c r="ES1300" s="209"/>
      <c r="ET1300" s="209"/>
      <c r="EU1300" s="209"/>
      <c r="EV1300" s="209"/>
      <c r="EW1300" s="209"/>
      <c r="EX1300" s="209"/>
      <c r="EY1300" s="209"/>
      <c r="EZ1300" s="209"/>
      <c r="FA1300" s="209"/>
      <c r="FB1300" s="209"/>
      <c r="FC1300" s="209"/>
      <c r="FD1300" s="209"/>
      <c r="FE1300" s="209"/>
      <c r="FF1300" s="209"/>
      <c r="FG1300" s="209"/>
      <c r="FH1300" s="209"/>
      <c r="FI1300" s="209"/>
      <c r="FJ1300" s="209"/>
      <c r="FK1300" s="209"/>
      <c r="FL1300" s="209"/>
      <c r="FM1300" s="209"/>
      <c r="FN1300" s="209"/>
      <c r="FO1300" s="209"/>
      <c r="FP1300" s="209"/>
      <c r="FQ1300" s="209"/>
      <c r="FR1300" s="209"/>
      <c r="FS1300" s="209"/>
      <c r="FT1300" s="209"/>
      <c r="FU1300" s="209"/>
      <c r="FV1300" s="209"/>
      <c r="FW1300" s="209"/>
      <c r="FX1300" s="209"/>
      <c r="FY1300" s="209"/>
      <c r="FZ1300" s="209"/>
      <c r="GA1300" s="209"/>
      <c r="GB1300" s="209"/>
      <c r="GC1300" s="209"/>
      <c r="GD1300" s="209"/>
      <c r="GE1300" s="209"/>
      <c r="GF1300" s="209"/>
      <c r="GG1300" s="209"/>
      <c r="GH1300" s="209"/>
      <c r="GI1300" s="209"/>
    </row>
    <row r="1301" spans="1:191" ht="20.25" hidden="1" customHeight="1">
      <c r="A1301" s="64"/>
      <c r="B1301" s="53"/>
      <c r="C1301" s="56"/>
      <c r="D1301" s="57"/>
      <c r="E1301" s="16" t="s">
        <v>431</v>
      </c>
      <c r="F1301" s="10">
        <v>4111</v>
      </c>
      <c r="G1301" s="10"/>
      <c r="H1301" s="10"/>
      <c r="I1301" s="34">
        <v>38952.399999999994</v>
      </c>
      <c r="J1301" s="8">
        <v>93499.7</v>
      </c>
      <c r="K1301" s="8">
        <v>150673.1</v>
      </c>
      <c r="L1301" s="8">
        <v>215511.40000000002</v>
      </c>
      <c r="M1301" s="41">
        <f t="shared" si="265"/>
        <v>18.100000000000001</v>
      </c>
      <c r="N1301" s="41">
        <f t="shared" si="266"/>
        <v>43.4</v>
      </c>
      <c r="O1301" s="41">
        <f t="shared" si="267"/>
        <v>69.900000000000006</v>
      </c>
      <c r="P1301" s="15"/>
      <c r="Q1301" s="15"/>
      <c r="R1301" s="167"/>
      <c r="S1301" s="15"/>
      <c r="T1301" s="15"/>
      <c r="U1301" s="4">
        <f t="shared" si="268"/>
        <v>215511.40000000002</v>
      </c>
    </row>
    <row r="1302" spans="1:191" ht="27" hidden="1">
      <c r="A1302" s="64"/>
      <c r="B1302" s="53"/>
      <c r="C1302" s="56"/>
      <c r="D1302" s="57"/>
      <c r="E1302" s="16" t="s">
        <v>432</v>
      </c>
      <c r="F1302" s="10">
        <v>4112</v>
      </c>
      <c r="G1302" s="10"/>
      <c r="H1302" s="10"/>
      <c r="I1302" s="34">
        <v>1000</v>
      </c>
      <c r="J1302" s="8">
        <v>5000</v>
      </c>
      <c r="K1302" s="8">
        <v>9000</v>
      </c>
      <c r="L1302" s="8">
        <v>16721.099999999999</v>
      </c>
      <c r="M1302" s="41">
        <f t="shared" ref="M1302:M1321" si="269">ROUND(I1302/L1302*100,1)</f>
        <v>6</v>
      </c>
      <c r="N1302" s="41">
        <f t="shared" ref="N1302:N1321" si="270">ROUND(J1302/L1302*100,1)</f>
        <v>29.9</v>
      </c>
      <c r="O1302" s="41">
        <f t="shared" ref="O1302:O1321" si="271">ROUND(K1302/L1302*100,1)</f>
        <v>53.8</v>
      </c>
      <c r="P1302" s="15"/>
      <c r="Q1302" s="15"/>
      <c r="R1302" s="167"/>
      <c r="S1302" s="15"/>
      <c r="T1302" s="15"/>
      <c r="U1302" s="4">
        <f t="shared" si="268"/>
        <v>16721.099999999999</v>
      </c>
    </row>
    <row r="1303" spans="1:191" ht="27" hidden="1">
      <c r="A1303" s="64"/>
      <c r="B1303" s="53"/>
      <c r="C1303" s="56"/>
      <c r="D1303" s="57"/>
      <c r="E1303" s="16" t="s">
        <v>433</v>
      </c>
      <c r="F1303" s="10" t="s">
        <v>406</v>
      </c>
      <c r="G1303" s="10"/>
      <c r="H1303" s="10"/>
      <c r="I1303" s="8">
        <v>5919</v>
      </c>
      <c r="J1303" s="8">
        <v>5919</v>
      </c>
      <c r="K1303" s="8">
        <v>11838</v>
      </c>
      <c r="L1303" s="8">
        <v>11838</v>
      </c>
      <c r="M1303" s="41">
        <f t="shared" si="269"/>
        <v>50</v>
      </c>
      <c r="N1303" s="41">
        <f t="shared" si="270"/>
        <v>50</v>
      </c>
      <c r="O1303" s="41">
        <f t="shared" si="271"/>
        <v>100</v>
      </c>
      <c r="P1303" s="15"/>
      <c r="Q1303" s="15"/>
      <c r="R1303" s="167"/>
      <c r="S1303" s="15"/>
      <c r="T1303" s="15"/>
      <c r="U1303" s="4">
        <f t="shared" si="268"/>
        <v>11838</v>
      </c>
    </row>
    <row r="1304" spans="1:191" ht="20.25" hidden="1" customHeight="1">
      <c r="A1304" s="64"/>
      <c r="B1304" s="53"/>
      <c r="C1304" s="56"/>
      <c r="D1304" s="57"/>
      <c r="E1304" s="21" t="s">
        <v>437</v>
      </c>
      <c r="F1304" s="10">
        <v>4212</v>
      </c>
      <c r="G1304" s="10"/>
      <c r="H1304" s="10"/>
      <c r="I1304" s="34">
        <v>400</v>
      </c>
      <c r="J1304" s="8">
        <v>850</v>
      </c>
      <c r="K1304" s="8">
        <v>4494.6000000000004</v>
      </c>
      <c r="L1304" s="8">
        <v>5151.7999999999993</v>
      </c>
      <c r="M1304" s="41">
        <f t="shared" si="269"/>
        <v>7.8</v>
      </c>
      <c r="N1304" s="41">
        <f t="shared" si="270"/>
        <v>16.5</v>
      </c>
      <c r="O1304" s="41">
        <f t="shared" si="271"/>
        <v>87.2</v>
      </c>
      <c r="P1304" s="15"/>
      <c r="Q1304" s="15"/>
      <c r="R1304" s="167"/>
      <c r="S1304" s="15"/>
      <c r="T1304" s="15"/>
      <c r="U1304" s="4"/>
    </row>
    <row r="1305" spans="1:191" ht="20.25" hidden="1" customHeight="1">
      <c r="A1305" s="64"/>
      <c r="B1305" s="53"/>
      <c r="C1305" s="56"/>
      <c r="D1305" s="57"/>
      <c r="E1305" s="21" t="s">
        <v>438</v>
      </c>
      <c r="F1305" s="10">
        <v>4213</v>
      </c>
      <c r="G1305" s="10"/>
      <c r="H1305" s="10"/>
      <c r="I1305" s="34">
        <v>45</v>
      </c>
      <c r="J1305" s="8">
        <v>95</v>
      </c>
      <c r="K1305" s="8">
        <v>145</v>
      </c>
      <c r="L1305" s="8">
        <v>205.8</v>
      </c>
      <c r="M1305" s="41">
        <f t="shared" si="269"/>
        <v>21.9</v>
      </c>
      <c r="N1305" s="41">
        <f t="shared" si="270"/>
        <v>46.2</v>
      </c>
      <c r="O1305" s="41">
        <f t="shared" si="271"/>
        <v>70.5</v>
      </c>
      <c r="P1305" s="15"/>
      <c r="Q1305" s="15"/>
      <c r="R1305" s="167"/>
      <c r="S1305" s="15"/>
      <c r="T1305" s="15"/>
      <c r="U1305" s="4"/>
    </row>
    <row r="1306" spans="1:191" ht="20.25" hidden="1" customHeight="1">
      <c r="A1306" s="64"/>
      <c r="B1306" s="53"/>
      <c r="C1306" s="56"/>
      <c r="D1306" s="57"/>
      <c r="E1306" s="9" t="s">
        <v>439</v>
      </c>
      <c r="F1306" s="10">
        <v>4214</v>
      </c>
      <c r="G1306" s="10"/>
      <c r="H1306" s="10"/>
      <c r="I1306" s="34">
        <v>504.6</v>
      </c>
      <c r="J1306" s="8">
        <v>1033.2</v>
      </c>
      <c r="K1306" s="8">
        <v>1569.8</v>
      </c>
      <c r="L1306" s="8">
        <v>2174.2999999999997</v>
      </c>
      <c r="M1306" s="41">
        <f t="shared" si="269"/>
        <v>23.2</v>
      </c>
      <c r="N1306" s="41">
        <f t="shared" si="270"/>
        <v>47.5</v>
      </c>
      <c r="O1306" s="41">
        <f t="shared" si="271"/>
        <v>72.2</v>
      </c>
      <c r="P1306" s="15"/>
      <c r="Q1306" s="15"/>
      <c r="R1306" s="167"/>
      <c r="S1306" s="15"/>
      <c r="T1306" s="15"/>
      <c r="U1306" s="4">
        <f>SUM(L1306-T1306)</f>
        <v>2174.2999999999997</v>
      </c>
    </row>
    <row r="1307" spans="1:191" ht="20.25" hidden="1" customHeight="1">
      <c r="A1307" s="64"/>
      <c r="B1307" s="53"/>
      <c r="C1307" s="56"/>
      <c r="D1307" s="57"/>
      <c r="E1307" s="9" t="s">
        <v>440</v>
      </c>
      <c r="F1307" s="10" t="s">
        <v>415</v>
      </c>
      <c r="G1307" s="10"/>
      <c r="H1307" s="10"/>
      <c r="I1307" s="34">
        <v>87</v>
      </c>
      <c r="J1307" s="34">
        <v>87</v>
      </c>
      <c r="K1307" s="34">
        <v>164.8</v>
      </c>
      <c r="L1307" s="8">
        <v>164.8</v>
      </c>
      <c r="M1307" s="41">
        <f t="shared" si="269"/>
        <v>52.8</v>
      </c>
      <c r="N1307" s="41">
        <f t="shared" si="270"/>
        <v>52.8</v>
      </c>
      <c r="O1307" s="41">
        <f t="shared" si="271"/>
        <v>100</v>
      </c>
      <c r="P1307" s="15"/>
      <c r="Q1307" s="15"/>
      <c r="R1307" s="167"/>
      <c r="S1307" s="15"/>
      <c r="T1307" s="15"/>
      <c r="U1307" s="4"/>
    </row>
    <row r="1308" spans="1:191" ht="20.25" hidden="1" customHeight="1">
      <c r="A1308" s="64"/>
      <c r="B1308" s="53"/>
      <c r="C1308" s="56"/>
      <c r="D1308" s="57"/>
      <c r="E1308" s="16" t="s">
        <v>443</v>
      </c>
      <c r="F1308" s="10">
        <v>4221</v>
      </c>
      <c r="G1308" s="10"/>
      <c r="H1308" s="10"/>
      <c r="I1308" s="34">
        <v>380</v>
      </c>
      <c r="J1308" s="8">
        <v>900</v>
      </c>
      <c r="K1308" s="8">
        <v>1350</v>
      </c>
      <c r="L1308" s="8">
        <v>2000</v>
      </c>
      <c r="M1308" s="41">
        <f t="shared" si="269"/>
        <v>19</v>
      </c>
      <c r="N1308" s="41">
        <f t="shared" si="270"/>
        <v>45</v>
      </c>
      <c r="O1308" s="41">
        <f t="shared" si="271"/>
        <v>67.5</v>
      </c>
      <c r="P1308" s="15"/>
      <c r="Q1308" s="15"/>
      <c r="R1308" s="167"/>
      <c r="S1308" s="15"/>
      <c r="T1308" s="15"/>
      <c r="U1308" s="4">
        <f>SUM(L1308-T1308)</f>
        <v>2000</v>
      </c>
    </row>
    <row r="1309" spans="1:191" ht="20.25" hidden="1" customHeight="1">
      <c r="A1309" s="64"/>
      <c r="B1309" s="53"/>
      <c r="C1309" s="56"/>
      <c r="D1309" s="57"/>
      <c r="E1309" s="16" t="s">
        <v>456</v>
      </c>
      <c r="F1309" s="10" t="s">
        <v>403</v>
      </c>
      <c r="G1309" s="10"/>
      <c r="H1309" s="10"/>
      <c r="I1309" s="34">
        <v>25</v>
      </c>
      <c r="J1309" s="8">
        <v>50</v>
      </c>
      <c r="K1309" s="8">
        <v>80</v>
      </c>
      <c r="L1309" s="8">
        <v>129.80000000000001</v>
      </c>
      <c r="M1309" s="41">
        <f t="shared" si="269"/>
        <v>19.3</v>
      </c>
      <c r="N1309" s="41">
        <f t="shared" si="270"/>
        <v>38.5</v>
      </c>
      <c r="O1309" s="41">
        <f t="shared" si="271"/>
        <v>61.6</v>
      </c>
      <c r="P1309" s="15"/>
      <c r="Q1309" s="15"/>
      <c r="R1309" s="167"/>
      <c r="S1309" s="15"/>
      <c r="T1309" s="15"/>
      <c r="U1309" s="4"/>
    </row>
    <row r="1310" spans="1:191" ht="20.25" hidden="1" customHeight="1">
      <c r="A1310" s="64"/>
      <c r="B1310" s="53"/>
      <c r="C1310" s="56"/>
      <c r="D1310" s="57"/>
      <c r="E1310" s="16" t="s">
        <v>457</v>
      </c>
      <c r="F1310" s="10">
        <v>4232</v>
      </c>
      <c r="G1310" s="10"/>
      <c r="H1310" s="10"/>
      <c r="I1310" s="34">
        <v>229</v>
      </c>
      <c r="J1310" s="8">
        <v>229</v>
      </c>
      <c r="K1310" s="8">
        <v>229</v>
      </c>
      <c r="L1310" s="8">
        <v>229</v>
      </c>
      <c r="M1310" s="41">
        <f t="shared" si="269"/>
        <v>100</v>
      </c>
      <c r="N1310" s="41">
        <f t="shared" si="270"/>
        <v>100</v>
      </c>
      <c r="O1310" s="41">
        <f t="shared" si="271"/>
        <v>100</v>
      </c>
      <c r="P1310" s="15"/>
      <c r="Q1310" s="15"/>
      <c r="R1310" s="167"/>
      <c r="S1310" s="15"/>
      <c r="T1310" s="15"/>
      <c r="U1310" s="4"/>
    </row>
    <row r="1311" spans="1:191" ht="20.25" hidden="1" customHeight="1">
      <c r="A1311" s="64"/>
      <c r="B1311" s="53"/>
      <c r="C1311" s="56"/>
      <c r="D1311" s="57"/>
      <c r="E1311" s="16" t="s">
        <v>459</v>
      </c>
      <c r="F1311" s="10">
        <v>4234</v>
      </c>
      <c r="G1311" s="10"/>
      <c r="H1311" s="10"/>
      <c r="I1311" s="34">
        <v>0</v>
      </c>
      <c r="J1311" s="8">
        <v>35</v>
      </c>
      <c r="K1311" s="8">
        <v>35</v>
      </c>
      <c r="L1311" s="8">
        <v>35</v>
      </c>
      <c r="M1311" s="41">
        <f t="shared" si="269"/>
        <v>0</v>
      </c>
      <c r="N1311" s="41">
        <f t="shared" si="270"/>
        <v>100</v>
      </c>
      <c r="O1311" s="41">
        <f t="shared" si="271"/>
        <v>100</v>
      </c>
      <c r="P1311" s="15"/>
      <c r="Q1311" s="15"/>
      <c r="R1311" s="167"/>
      <c r="S1311" s="15"/>
      <c r="T1311" s="15"/>
      <c r="U1311" s="4">
        <f>SUM(L1311-T1311)</f>
        <v>35</v>
      </c>
    </row>
    <row r="1312" spans="1:191" ht="20.25" hidden="1" customHeight="1">
      <c r="A1312" s="64"/>
      <c r="B1312" s="53"/>
      <c r="C1312" s="56"/>
      <c r="D1312" s="57"/>
      <c r="E1312" s="16" t="s">
        <v>512</v>
      </c>
      <c r="F1312" s="10">
        <v>4237</v>
      </c>
      <c r="G1312" s="10"/>
      <c r="H1312" s="10"/>
      <c r="I1312" s="34">
        <v>180</v>
      </c>
      <c r="J1312" s="8">
        <v>360</v>
      </c>
      <c r="K1312" s="8">
        <v>530</v>
      </c>
      <c r="L1312" s="8">
        <v>700</v>
      </c>
      <c r="M1312" s="41">
        <f t="shared" si="269"/>
        <v>25.7</v>
      </c>
      <c r="N1312" s="41">
        <f t="shared" si="270"/>
        <v>51.4</v>
      </c>
      <c r="O1312" s="41">
        <f t="shared" si="271"/>
        <v>75.7</v>
      </c>
      <c r="P1312" s="15"/>
      <c r="Q1312" s="15"/>
      <c r="R1312" s="167"/>
      <c r="S1312" s="15"/>
      <c r="T1312" s="15"/>
      <c r="U1312" s="4">
        <f>SUM(L1312-T1312)</f>
        <v>700</v>
      </c>
    </row>
    <row r="1313" spans="1:191" ht="20.25" hidden="1" customHeight="1">
      <c r="A1313" s="64"/>
      <c r="B1313" s="53"/>
      <c r="C1313" s="56"/>
      <c r="D1313" s="57"/>
      <c r="E1313" s="16" t="s">
        <v>514</v>
      </c>
      <c r="F1313" s="10" t="s">
        <v>410</v>
      </c>
      <c r="G1313" s="10"/>
      <c r="H1313" s="10"/>
      <c r="I1313" s="34">
        <v>80</v>
      </c>
      <c r="J1313" s="8">
        <v>150</v>
      </c>
      <c r="K1313" s="8">
        <v>300</v>
      </c>
      <c r="L1313" s="8">
        <v>447.6</v>
      </c>
      <c r="M1313" s="41">
        <f t="shared" si="269"/>
        <v>17.899999999999999</v>
      </c>
      <c r="N1313" s="41">
        <f t="shared" si="270"/>
        <v>33.5</v>
      </c>
      <c r="O1313" s="41">
        <f t="shared" si="271"/>
        <v>67</v>
      </c>
      <c r="P1313" s="15"/>
      <c r="Q1313" s="15"/>
      <c r="R1313" s="167"/>
      <c r="S1313" s="15"/>
      <c r="T1313" s="15"/>
      <c r="U1313" s="4"/>
    </row>
    <row r="1314" spans="1:191" ht="27" hidden="1" customHeight="1">
      <c r="A1314" s="64"/>
      <c r="B1314" s="53"/>
      <c r="C1314" s="56"/>
      <c r="D1314" s="57"/>
      <c r="E1314" s="16" t="s">
        <v>515</v>
      </c>
      <c r="F1314" s="10" t="s">
        <v>408</v>
      </c>
      <c r="G1314" s="10"/>
      <c r="H1314" s="10"/>
      <c r="I1314" s="34">
        <v>40</v>
      </c>
      <c r="J1314" s="8">
        <v>100</v>
      </c>
      <c r="K1314" s="8">
        <v>350</v>
      </c>
      <c r="L1314" s="8">
        <v>500</v>
      </c>
      <c r="M1314" s="41">
        <f t="shared" si="269"/>
        <v>8</v>
      </c>
      <c r="N1314" s="41">
        <f t="shared" si="270"/>
        <v>20</v>
      </c>
      <c r="O1314" s="41">
        <f t="shared" si="271"/>
        <v>70</v>
      </c>
      <c r="P1314" s="15"/>
      <c r="Q1314" s="15"/>
      <c r="R1314" s="167"/>
      <c r="S1314" s="15"/>
      <c r="T1314" s="15"/>
      <c r="U1314" s="4"/>
    </row>
    <row r="1315" spans="1:191" ht="27" hidden="1">
      <c r="A1315" s="64"/>
      <c r="B1315" s="53"/>
      <c r="C1315" s="56"/>
      <c r="D1315" s="57"/>
      <c r="E1315" s="16" t="s">
        <v>516</v>
      </c>
      <c r="F1315" s="10">
        <v>4252</v>
      </c>
      <c r="G1315" s="10"/>
      <c r="H1315" s="10"/>
      <c r="I1315" s="34">
        <v>430</v>
      </c>
      <c r="J1315" s="8">
        <v>920</v>
      </c>
      <c r="K1315" s="8">
        <v>1370</v>
      </c>
      <c r="L1315" s="8">
        <v>1959.2</v>
      </c>
      <c r="M1315" s="41">
        <f t="shared" si="269"/>
        <v>21.9</v>
      </c>
      <c r="N1315" s="41">
        <f t="shared" si="270"/>
        <v>47</v>
      </c>
      <c r="O1315" s="41">
        <f t="shared" si="271"/>
        <v>69.900000000000006</v>
      </c>
      <c r="P1315" s="15"/>
      <c r="Q1315" s="15"/>
      <c r="R1315" s="167"/>
      <c r="S1315" s="15"/>
      <c r="T1315" s="15"/>
      <c r="U1315" s="4">
        <f>SUM(L1315-T1315)</f>
        <v>1959.2</v>
      </c>
    </row>
    <row r="1316" spans="1:191" ht="20.25" hidden="1" customHeight="1">
      <c r="A1316" s="64"/>
      <c r="B1316" s="53"/>
      <c r="C1316" s="56"/>
      <c r="D1316" s="57"/>
      <c r="E1316" s="16" t="s">
        <v>517</v>
      </c>
      <c r="F1316" s="10">
        <v>4261</v>
      </c>
      <c r="G1316" s="10"/>
      <c r="H1316" s="10"/>
      <c r="I1316" s="34">
        <v>181</v>
      </c>
      <c r="J1316" s="8">
        <v>360</v>
      </c>
      <c r="K1316" s="8">
        <v>550</v>
      </c>
      <c r="L1316" s="8">
        <v>725</v>
      </c>
      <c r="M1316" s="41">
        <f t="shared" si="269"/>
        <v>25</v>
      </c>
      <c r="N1316" s="41">
        <f t="shared" si="270"/>
        <v>49.7</v>
      </c>
      <c r="O1316" s="41">
        <f t="shared" si="271"/>
        <v>75.900000000000006</v>
      </c>
      <c r="P1316" s="15"/>
      <c r="Q1316" s="15"/>
      <c r="R1316" s="167"/>
      <c r="S1316" s="15"/>
      <c r="T1316" s="15"/>
      <c r="U1316" s="4">
        <f>SUM(L1316-T1316)</f>
        <v>725</v>
      </c>
    </row>
    <row r="1317" spans="1:191" ht="20.25" hidden="1" customHeight="1">
      <c r="A1317" s="64"/>
      <c r="B1317" s="53"/>
      <c r="C1317" s="56"/>
      <c r="D1317" s="57"/>
      <c r="E1317" s="16" t="s">
        <v>519</v>
      </c>
      <c r="F1317" s="10">
        <v>4264</v>
      </c>
      <c r="G1317" s="10"/>
      <c r="H1317" s="10"/>
      <c r="I1317" s="34">
        <v>540</v>
      </c>
      <c r="J1317" s="8">
        <v>1745</v>
      </c>
      <c r="K1317" s="8">
        <v>2444</v>
      </c>
      <c r="L1317" s="8">
        <v>3000</v>
      </c>
      <c r="M1317" s="41">
        <f t="shared" si="269"/>
        <v>18</v>
      </c>
      <c r="N1317" s="41">
        <f t="shared" si="270"/>
        <v>58.2</v>
      </c>
      <c r="O1317" s="41">
        <f t="shared" si="271"/>
        <v>81.5</v>
      </c>
      <c r="P1317" s="15"/>
      <c r="Q1317" s="15"/>
      <c r="R1317" s="167"/>
      <c r="S1317" s="15"/>
      <c r="T1317" s="15"/>
      <c r="U1317" s="4">
        <f>SUM(L1317-T1317)</f>
        <v>3000</v>
      </c>
    </row>
    <row r="1318" spans="1:191" ht="20.25" hidden="1" customHeight="1">
      <c r="A1318" s="64"/>
      <c r="B1318" s="53"/>
      <c r="C1318" s="56"/>
      <c r="D1318" s="57"/>
      <c r="E1318" s="9" t="s">
        <v>521</v>
      </c>
      <c r="F1318" s="10">
        <v>4267</v>
      </c>
      <c r="G1318" s="10"/>
      <c r="H1318" s="10"/>
      <c r="I1318" s="34">
        <v>98</v>
      </c>
      <c r="J1318" s="8">
        <v>269</v>
      </c>
      <c r="K1318" s="8">
        <v>420</v>
      </c>
      <c r="L1318" s="8">
        <v>600</v>
      </c>
      <c r="M1318" s="41">
        <f t="shared" si="269"/>
        <v>16.3</v>
      </c>
      <c r="N1318" s="41">
        <f t="shared" si="270"/>
        <v>44.8</v>
      </c>
      <c r="O1318" s="41">
        <f t="shared" si="271"/>
        <v>70</v>
      </c>
      <c r="P1318" s="15"/>
      <c r="Q1318" s="15"/>
      <c r="R1318" s="167"/>
      <c r="S1318" s="15"/>
      <c r="T1318" s="15"/>
      <c r="U1318" s="4">
        <f>SUM(L1318-T1318)</f>
        <v>600</v>
      </c>
    </row>
    <row r="1319" spans="1:191" ht="20.25" hidden="1" customHeight="1">
      <c r="A1319" s="64"/>
      <c r="B1319" s="53"/>
      <c r="C1319" s="56"/>
      <c r="D1319" s="57"/>
      <c r="E1319" s="9" t="s">
        <v>522</v>
      </c>
      <c r="F1319" s="10" t="s">
        <v>409</v>
      </c>
      <c r="G1319" s="10"/>
      <c r="H1319" s="10"/>
      <c r="I1319" s="34">
        <v>60</v>
      </c>
      <c r="J1319" s="8">
        <v>80</v>
      </c>
      <c r="K1319" s="8">
        <v>80</v>
      </c>
      <c r="L1319" s="8">
        <v>100</v>
      </c>
      <c r="M1319" s="41">
        <f t="shared" si="269"/>
        <v>60</v>
      </c>
      <c r="N1319" s="41">
        <f t="shared" si="270"/>
        <v>80</v>
      </c>
      <c r="O1319" s="41">
        <f t="shared" si="271"/>
        <v>80</v>
      </c>
      <c r="P1319" s="15"/>
      <c r="Q1319" s="15"/>
      <c r="R1319" s="167"/>
      <c r="S1319" s="15"/>
      <c r="T1319" s="15"/>
      <c r="U1319" s="4"/>
    </row>
    <row r="1320" spans="1:191" ht="20.25" hidden="1" customHeight="1">
      <c r="A1320" s="64"/>
      <c r="B1320" s="53"/>
      <c r="C1320" s="56"/>
      <c r="D1320" s="57"/>
      <c r="E1320" s="9" t="s">
        <v>553</v>
      </c>
      <c r="F1320" s="10">
        <v>4823</v>
      </c>
      <c r="G1320" s="10"/>
      <c r="H1320" s="10"/>
      <c r="I1320" s="34">
        <v>40</v>
      </c>
      <c r="J1320" s="8">
        <v>65</v>
      </c>
      <c r="K1320" s="8">
        <v>85</v>
      </c>
      <c r="L1320" s="8">
        <v>96</v>
      </c>
      <c r="M1320" s="41">
        <f t="shared" si="269"/>
        <v>41.7</v>
      </c>
      <c r="N1320" s="41">
        <f t="shared" si="270"/>
        <v>67.7</v>
      </c>
      <c r="O1320" s="41">
        <f t="shared" si="271"/>
        <v>88.5</v>
      </c>
      <c r="P1320" s="15"/>
      <c r="Q1320" s="15"/>
      <c r="R1320" s="167"/>
      <c r="S1320" s="15"/>
      <c r="T1320" s="15"/>
      <c r="U1320" s="4">
        <f t="shared" ref="U1320:U1330" si="272">SUM(L1320-T1320)</f>
        <v>96</v>
      </c>
    </row>
    <row r="1321" spans="1:191" hidden="1">
      <c r="A1321" s="64"/>
      <c r="B1321" s="53"/>
      <c r="C1321" s="56"/>
      <c r="D1321" s="57"/>
      <c r="E1321" s="9" t="s">
        <v>560</v>
      </c>
      <c r="F1321" s="10">
        <v>5122</v>
      </c>
      <c r="G1321" s="10"/>
      <c r="H1321" s="10"/>
      <c r="I1321" s="34"/>
      <c r="J1321" s="8">
        <v>500</v>
      </c>
      <c r="K1321" s="8">
        <v>1000</v>
      </c>
      <c r="L1321" s="8">
        <v>1000</v>
      </c>
      <c r="M1321" s="41">
        <f t="shared" si="269"/>
        <v>0</v>
      </c>
      <c r="N1321" s="41">
        <f t="shared" si="270"/>
        <v>50</v>
      </c>
      <c r="O1321" s="41">
        <f t="shared" si="271"/>
        <v>100</v>
      </c>
      <c r="P1321" s="15"/>
      <c r="Q1321" s="15"/>
      <c r="R1321" s="167"/>
      <c r="S1321" s="15"/>
      <c r="T1321" s="15"/>
      <c r="U1321" s="4">
        <f t="shared" si="272"/>
        <v>1000</v>
      </c>
    </row>
    <row r="1322" spans="1:191" ht="49.5">
      <c r="A1322" s="225"/>
      <c r="B1322" s="196"/>
      <c r="C1322" s="200"/>
      <c r="D1322" s="201" t="s">
        <v>284</v>
      </c>
      <c r="E1322" s="81" t="s">
        <v>174</v>
      </c>
      <c r="F1322" s="19"/>
      <c r="G1322" s="19"/>
      <c r="H1322" s="10" t="s">
        <v>394</v>
      </c>
      <c r="I1322" s="204">
        <f>SUM(I1323)</f>
        <v>7524</v>
      </c>
      <c r="J1322" s="204">
        <f>SUM(J1323)</f>
        <v>20799</v>
      </c>
      <c r="K1322" s="204">
        <f>SUM(K1323)</f>
        <v>30252</v>
      </c>
      <c r="L1322" s="205">
        <f>SUM(L1323)</f>
        <v>41673.300000000003</v>
      </c>
      <c r="M1322" s="41">
        <f>ROUND(I1322/L1322*100,1)</f>
        <v>18.100000000000001</v>
      </c>
      <c r="N1322" s="41">
        <f>ROUND(J1322/L1322*100,1)</f>
        <v>49.9</v>
      </c>
      <c r="O1322" s="41">
        <f>ROUND(K1322/L1322*100,1)</f>
        <v>72.599999999999994</v>
      </c>
      <c r="P1322" s="14"/>
      <c r="Q1322" s="14"/>
      <c r="R1322" s="167"/>
      <c r="S1322" s="14"/>
      <c r="T1322" s="14"/>
      <c r="U1322" s="4">
        <f t="shared" si="272"/>
        <v>41673.300000000003</v>
      </c>
      <c r="W1322" s="43" t="s">
        <v>394</v>
      </c>
      <c r="AA1322" s="209"/>
      <c r="AB1322" s="209"/>
      <c r="AC1322" s="209"/>
      <c r="AD1322" s="209"/>
      <c r="AE1322" s="209"/>
      <c r="AF1322" s="209"/>
      <c r="AG1322" s="209"/>
      <c r="AH1322" s="209"/>
      <c r="AI1322" s="209"/>
      <c r="AJ1322" s="209"/>
      <c r="AK1322" s="209"/>
      <c r="AL1322" s="209"/>
      <c r="AM1322" s="209"/>
      <c r="AN1322" s="209"/>
      <c r="AO1322" s="209"/>
      <c r="AP1322" s="209"/>
      <c r="AQ1322" s="209"/>
      <c r="AR1322" s="209"/>
      <c r="AS1322" s="209"/>
      <c r="AT1322" s="209"/>
      <c r="AU1322" s="209"/>
      <c r="AV1322" s="209"/>
      <c r="AW1322" s="209"/>
      <c r="AX1322" s="209"/>
      <c r="AY1322" s="209"/>
      <c r="AZ1322" s="209"/>
      <c r="BA1322" s="209"/>
      <c r="BB1322" s="209"/>
      <c r="BC1322" s="209"/>
      <c r="BD1322" s="209"/>
      <c r="BE1322" s="209"/>
      <c r="BF1322" s="209"/>
      <c r="BG1322" s="209"/>
      <c r="BH1322" s="209"/>
      <c r="BI1322" s="209"/>
      <c r="BJ1322" s="209"/>
      <c r="BK1322" s="209"/>
      <c r="BL1322" s="209"/>
      <c r="BM1322" s="209"/>
      <c r="BN1322" s="209"/>
      <c r="BO1322" s="209"/>
      <c r="BP1322" s="209"/>
      <c r="BQ1322" s="209"/>
      <c r="BR1322" s="209"/>
      <c r="BS1322" s="209"/>
      <c r="BT1322" s="209"/>
      <c r="BU1322" s="209"/>
      <c r="BV1322" s="209"/>
      <c r="BW1322" s="209"/>
      <c r="BX1322" s="209"/>
      <c r="BY1322" s="209"/>
      <c r="BZ1322" s="209"/>
      <c r="CA1322" s="209"/>
      <c r="CB1322" s="209"/>
      <c r="CC1322" s="209"/>
      <c r="CD1322" s="209"/>
      <c r="CE1322" s="209"/>
      <c r="CF1322" s="209"/>
      <c r="CG1322" s="209"/>
      <c r="CH1322" s="209"/>
      <c r="CI1322" s="209"/>
      <c r="CJ1322" s="209"/>
      <c r="CK1322" s="209"/>
      <c r="CL1322" s="209"/>
      <c r="CM1322" s="209"/>
      <c r="CN1322" s="209"/>
      <c r="CO1322" s="209"/>
      <c r="CP1322" s="209"/>
      <c r="CQ1322" s="209"/>
      <c r="CR1322" s="209"/>
      <c r="CS1322" s="209"/>
      <c r="CT1322" s="209"/>
      <c r="CU1322" s="209"/>
      <c r="CV1322" s="209"/>
      <c r="CW1322" s="209"/>
      <c r="CX1322" s="209"/>
      <c r="CY1322" s="209"/>
      <c r="CZ1322" s="209"/>
      <c r="DA1322" s="209"/>
      <c r="DB1322" s="209"/>
      <c r="DC1322" s="209"/>
      <c r="DD1322" s="209"/>
      <c r="DE1322" s="209"/>
      <c r="DF1322" s="209"/>
      <c r="DG1322" s="209"/>
      <c r="DH1322" s="209"/>
      <c r="DI1322" s="209"/>
      <c r="DJ1322" s="209"/>
      <c r="DK1322" s="209"/>
      <c r="DL1322" s="209"/>
      <c r="DM1322" s="209"/>
      <c r="DN1322" s="209"/>
      <c r="DO1322" s="209"/>
      <c r="DP1322" s="209"/>
      <c r="DQ1322" s="209"/>
      <c r="DR1322" s="209"/>
      <c r="DS1322" s="209"/>
      <c r="DT1322" s="209"/>
      <c r="DU1322" s="209"/>
      <c r="DV1322" s="209"/>
      <c r="DW1322" s="209"/>
      <c r="DX1322" s="209"/>
      <c r="DY1322" s="209"/>
      <c r="DZ1322" s="209"/>
      <c r="EA1322" s="209"/>
      <c r="EB1322" s="209"/>
      <c r="EC1322" s="209"/>
      <c r="ED1322" s="209"/>
      <c r="EE1322" s="209"/>
      <c r="EF1322" s="209"/>
      <c r="EG1322" s="209"/>
      <c r="EH1322" s="209"/>
      <c r="EI1322" s="209"/>
      <c r="EJ1322" s="209"/>
      <c r="EK1322" s="209"/>
      <c r="EL1322" s="209"/>
      <c r="EM1322" s="209"/>
      <c r="EN1322" s="209"/>
      <c r="EO1322" s="209"/>
      <c r="EP1322" s="209"/>
      <c r="EQ1322" s="209"/>
      <c r="ER1322" s="209"/>
      <c r="ES1322" s="209"/>
      <c r="ET1322" s="209"/>
      <c r="EU1322" s="209"/>
      <c r="EV1322" s="209"/>
      <c r="EW1322" s="209"/>
      <c r="EX1322" s="209"/>
      <c r="EY1322" s="209"/>
      <c r="EZ1322" s="209"/>
      <c r="FA1322" s="209"/>
      <c r="FB1322" s="209"/>
      <c r="FC1322" s="209"/>
      <c r="FD1322" s="209"/>
      <c r="FE1322" s="209"/>
      <c r="FF1322" s="209"/>
      <c r="FG1322" s="209"/>
      <c r="FH1322" s="209"/>
      <c r="FI1322" s="209"/>
      <c r="FJ1322" s="209"/>
      <c r="FK1322" s="209"/>
      <c r="FL1322" s="209"/>
      <c r="FM1322" s="209"/>
      <c r="FN1322" s="209"/>
      <c r="FO1322" s="209"/>
      <c r="FP1322" s="209"/>
      <c r="FQ1322" s="209"/>
      <c r="FR1322" s="209"/>
      <c r="FS1322" s="209"/>
      <c r="FT1322" s="209"/>
      <c r="FU1322" s="209"/>
      <c r="FV1322" s="209"/>
      <c r="FW1322" s="209"/>
      <c r="FX1322" s="209"/>
      <c r="FY1322" s="209"/>
      <c r="FZ1322" s="209"/>
      <c r="GA1322" s="209"/>
      <c r="GB1322" s="209"/>
      <c r="GC1322" s="209"/>
      <c r="GD1322" s="209"/>
      <c r="GE1322" s="209"/>
      <c r="GF1322" s="209"/>
      <c r="GG1322" s="209"/>
      <c r="GH1322" s="209"/>
      <c r="GI1322" s="209"/>
    </row>
    <row r="1323" spans="1:191">
      <c r="A1323" s="225"/>
      <c r="B1323" s="196"/>
      <c r="C1323" s="200"/>
      <c r="D1323" s="201"/>
      <c r="E1323" s="80" t="s">
        <v>643</v>
      </c>
      <c r="F1323" s="18" t="s">
        <v>398</v>
      </c>
      <c r="G1323" s="18"/>
      <c r="H1323" s="10" t="s">
        <v>394</v>
      </c>
      <c r="I1323" s="206">
        <f t="shared" ref="I1323:L1326" si="273">SUM(I1324)</f>
        <v>7524</v>
      </c>
      <c r="J1323" s="206">
        <f t="shared" si="273"/>
        <v>20799</v>
      </c>
      <c r="K1323" s="206">
        <f t="shared" si="273"/>
        <v>30252</v>
      </c>
      <c r="L1323" s="207">
        <f t="shared" si="273"/>
        <v>41673.300000000003</v>
      </c>
      <c r="M1323" s="41">
        <f t="shared" ref="M1323:M1356" si="274">ROUND(I1323/L1323*100,1)</f>
        <v>18.100000000000001</v>
      </c>
      <c r="N1323" s="41">
        <f t="shared" ref="N1323:N1356" si="275">ROUND(J1323/L1323*100,1)</f>
        <v>49.9</v>
      </c>
      <c r="O1323" s="41">
        <f t="shared" ref="O1323:O1356" si="276">ROUND(K1323/L1323*100,1)</f>
        <v>72.599999999999994</v>
      </c>
      <c r="P1323" s="15"/>
      <c r="Q1323" s="15"/>
      <c r="R1323" s="167"/>
      <c r="S1323" s="15"/>
      <c r="T1323" s="15"/>
      <c r="U1323" s="4">
        <f t="shared" si="272"/>
        <v>41673.300000000003</v>
      </c>
      <c r="AA1323" s="209"/>
      <c r="AB1323" s="209"/>
      <c r="AC1323" s="209"/>
      <c r="AD1323" s="209"/>
      <c r="AE1323" s="209"/>
      <c r="AF1323" s="209"/>
      <c r="AG1323" s="209"/>
      <c r="AH1323" s="209"/>
      <c r="AI1323" s="209"/>
      <c r="AJ1323" s="209"/>
      <c r="AK1323" s="209"/>
      <c r="AL1323" s="209"/>
      <c r="AM1323" s="209"/>
      <c r="AN1323" s="209"/>
      <c r="AO1323" s="209"/>
      <c r="AP1323" s="209"/>
      <c r="AQ1323" s="209"/>
      <c r="AR1323" s="209"/>
      <c r="AS1323" s="209"/>
      <c r="AT1323" s="209"/>
      <c r="AU1323" s="209"/>
      <c r="AV1323" s="209"/>
      <c r="AW1323" s="209"/>
      <c r="AX1323" s="209"/>
      <c r="AY1323" s="209"/>
      <c r="AZ1323" s="209"/>
      <c r="BA1323" s="209"/>
      <c r="BB1323" s="209"/>
      <c r="BC1323" s="209"/>
      <c r="BD1323" s="209"/>
      <c r="BE1323" s="209"/>
      <c r="BF1323" s="209"/>
      <c r="BG1323" s="209"/>
      <c r="BH1323" s="209"/>
      <c r="BI1323" s="209"/>
      <c r="BJ1323" s="209"/>
      <c r="BK1323" s="209"/>
      <c r="BL1323" s="209"/>
      <c r="BM1323" s="209"/>
      <c r="BN1323" s="209"/>
      <c r="BO1323" s="209"/>
      <c r="BP1323" s="209"/>
      <c r="BQ1323" s="209"/>
      <c r="BR1323" s="209"/>
      <c r="BS1323" s="209"/>
      <c r="BT1323" s="209"/>
      <c r="BU1323" s="209"/>
      <c r="BV1323" s="209"/>
      <c r="BW1323" s="209"/>
      <c r="BX1323" s="209"/>
      <c r="BY1323" s="209"/>
      <c r="BZ1323" s="209"/>
      <c r="CA1323" s="209"/>
      <c r="CB1323" s="209"/>
      <c r="CC1323" s="209"/>
      <c r="CD1323" s="209"/>
      <c r="CE1323" s="209"/>
      <c r="CF1323" s="209"/>
      <c r="CG1323" s="209"/>
      <c r="CH1323" s="209"/>
      <c r="CI1323" s="209"/>
      <c r="CJ1323" s="209"/>
      <c r="CK1323" s="209"/>
      <c r="CL1323" s="209"/>
      <c r="CM1323" s="209"/>
      <c r="CN1323" s="209"/>
      <c r="CO1323" s="209"/>
      <c r="CP1323" s="209"/>
      <c r="CQ1323" s="209"/>
      <c r="CR1323" s="209"/>
      <c r="CS1323" s="209"/>
      <c r="CT1323" s="209"/>
      <c r="CU1323" s="209"/>
      <c r="CV1323" s="209"/>
      <c r="CW1323" s="209"/>
      <c r="CX1323" s="209"/>
      <c r="CY1323" s="209"/>
      <c r="CZ1323" s="209"/>
      <c r="DA1323" s="209"/>
      <c r="DB1323" s="209"/>
      <c r="DC1323" s="209"/>
      <c r="DD1323" s="209"/>
      <c r="DE1323" s="209"/>
      <c r="DF1323" s="209"/>
      <c r="DG1323" s="209"/>
      <c r="DH1323" s="209"/>
      <c r="DI1323" s="209"/>
      <c r="DJ1323" s="209"/>
      <c r="DK1323" s="209"/>
      <c r="DL1323" s="209"/>
      <c r="DM1323" s="209"/>
      <c r="DN1323" s="209"/>
      <c r="DO1323" s="209"/>
      <c r="DP1323" s="209"/>
      <c r="DQ1323" s="209"/>
      <c r="DR1323" s="209"/>
      <c r="DS1323" s="209"/>
      <c r="DT1323" s="209"/>
      <c r="DU1323" s="209"/>
      <c r="DV1323" s="209"/>
      <c r="DW1323" s="209"/>
      <c r="DX1323" s="209"/>
      <c r="DY1323" s="209"/>
      <c r="DZ1323" s="209"/>
      <c r="EA1323" s="209"/>
      <c r="EB1323" s="209"/>
      <c r="EC1323" s="209"/>
      <c r="ED1323" s="209"/>
      <c r="EE1323" s="209"/>
      <c r="EF1323" s="209"/>
      <c r="EG1323" s="209"/>
      <c r="EH1323" s="209"/>
      <c r="EI1323" s="209"/>
      <c r="EJ1323" s="209"/>
      <c r="EK1323" s="209"/>
      <c r="EL1323" s="209"/>
      <c r="EM1323" s="209"/>
      <c r="EN1323" s="209"/>
      <c r="EO1323" s="209"/>
      <c r="EP1323" s="209"/>
      <c r="EQ1323" s="209"/>
      <c r="ER1323" s="209"/>
      <c r="ES1323" s="209"/>
      <c r="ET1323" s="209"/>
      <c r="EU1323" s="209"/>
      <c r="EV1323" s="209"/>
      <c r="EW1323" s="209"/>
      <c r="EX1323" s="209"/>
      <c r="EY1323" s="209"/>
      <c r="EZ1323" s="209"/>
      <c r="FA1323" s="209"/>
      <c r="FB1323" s="209"/>
      <c r="FC1323" s="209"/>
      <c r="FD1323" s="209"/>
      <c r="FE1323" s="209"/>
      <c r="FF1323" s="209"/>
      <c r="FG1323" s="209"/>
      <c r="FH1323" s="209"/>
      <c r="FI1323" s="209"/>
      <c r="FJ1323" s="209"/>
      <c r="FK1323" s="209"/>
      <c r="FL1323" s="209"/>
      <c r="FM1323" s="209"/>
      <c r="FN1323" s="209"/>
      <c r="FO1323" s="209"/>
      <c r="FP1323" s="209"/>
      <c r="FQ1323" s="209"/>
      <c r="FR1323" s="209"/>
      <c r="FS1323" s="209"/>
      <c r="FT1323" s="209"/>
      <c r="FU1323" s="209"/>
      <c r="FV1323" s="209"/>
      <c r="FW1323" s="209"/>
      <c r="FX1323" s="209"/>
      <c r="FY1323" s="209"/>
      <c r="FZ1323" s="209"/>
      <c r="GA1323" s="209"/>
      <c r="GB1323" s="209"/>
      <c r="GC1323" s="209"/>
      <c r="GD1323" s="209"/>
      <c r="GE1323" s="209"/>
      <c r="GF1323" s="209"/>
      <c r="GG1323" s="209"/>
      <c r="GH1323" s="209"/>
      <c r="GI1323" s="209"/>
    </row>
    <row r="1324" spans="1:191" ht="27.75" hidden="1" customHeight="1">
      <c r="A1324" s="64"/>
      <c r="B1324" s="53"/>
      <c r="C1324" s="56"/>
      <c r="D1324" s="57"/>
      <c r="E1324" s="9" t="s">
        <v>538</v>
      </c>
      <c r="F1324" s="10">
        <v>4637</v>
      </c>
      <c r="G1324" s="10"/>
      <c r="H1324" s="10"/>
      <c r="I1324" s="7">
        <v>7524</v>
      </c>
      <c r="J1324" s="7">
        <v>20799</v>
      </c>
      <c r="K1324" s="7">
        <v>30252</v>
      </c>
      <c r="L1324" s="7">
        <v>41673.300000000003</v>
      </c>
      <c r="M1324" s="41">
        <f t="shared" si="274"/>
        <v>18.100000000000001</v>
      </c>
      <c r="N1324" s="41">
        <f t="shared" si="275"/>
        <v>49.9</v>
      </c>
      <c r="O1324" s="41">
        <f t="shared" si="276"/>
        <v>72.599999999999994</v>
      </c>
      <c r="P1324" s="15"/>
      <c r="Q1324" s="15"/>
      <c r="R1324" s="167"/>
      <c r="S1324" s="15"/>
      <c r="T1324" s="15"/>
      <c r="U1324" s="4">
        <f t="shared" si="272"/>
        <v>41673.300000000003</v>
      </c>
    </row>
    <row r="1325" spans="1:191" ht="40.5" customHeight="1">
      <c r="A1325" s="225"/>
      <c r="B1325" s="196"/>
      <c r="C1325" s="200"/>
      <c r="D1325" s="201" t="s">
        <v>285</v>
      </c>
      <c r="E1325" s="81" t="s">
        <v>132</v>
      </c>
      <c r="F1325" s="19"/>
      <c r="G1325" s="19"/>
      <c r="H1325" s="10" t="s">
        <v>394</v>
      </c>
      <c r="I1325" s="205">
        <f t="shared" si="273"/>
        <v>3477</v>
      </c>
      <c r="J1325" s="205">
        <f t="shared" si="273"/>
        <v>8477</v>
      </c>
      <c r="K1325" s="205">
        <f t="shared" si="273"/>
        <v>13234</v>
      </c>
      <c r="L1325" s="205">
        <f t="shared" si="273"/>
        <v>19056.599999999999</v>
      </c>
      <c r="M1325" s="41">
        <f t="shared" si="274"/>
        <v>18.2</v>
      </c>
      <c r="N1325" s="41">
        <f t="shared" si="275"/>
        <v>44.5</v>
      </c>
      <c r="O1325" s="41">
        <f t="shared" si="276"/>
        <v>69.400000000000006</v>
      </c>
      <c r="P1325" s="14"/>
      <c r="Q1325" s="14"/>
      <c r="R1325" s="167"/>
      <c r="S1325" s="14"/>
      <c r="T1325" s="14"/>
      <c r="U1325" s="4">
        <f t="shared" si="272"/>
        <v>19056.599999999999</v>
      </c>
      <c r="W1325" s="43" t="s">
        <v>394</v>
      </c>
      <c r="AA1325" s="209"/>
      <c r="AB1325" s="209"/>
      <c r="AC1325" s="209"/>
      <c r="AD1325" s="209"/>
      <c r="AE1325" s="209"/>
      <c r="AF1325" s="209"/>
      <c r="AG1325" s="209"/>
      <c r="AH1325" s="209"/>
      <c r="AI1325" s="209"/>
      <c r="AJ1325" s="209"/>
      <c r="AK1325" s="209"/>
      <c r="AL1325" s="209"/>
      <c r="AM1325" s="209"/>
      <c r="AN1325" s="209"/>
      <c r="AO1325" s="209"/>
      <c r="AP1325" s="209"/>
      <c r="AQ1325" s="209"/>
      <c r="AR1325" s="209"/>
      <c r="AS1325" s="209"/>
      <c r="AT1325" s="209"/>
      <c r="AU1325" s="209"/>
      <c r="AV1325" s="209"/>
      <c r="AW1325" s="209"/>
      <c r="AX1325" s="209"/>
      <c r="AY1325" s="209"/>
      <c r="AZ1325" s="209"/>
      <c r="BA1325" s="209"/>
      <c r="BB1325" s="209"/>
      <c r="BC1325" s="209"/>
      <c r="BD1325" s="209"/>
      <c r="BE1325" s="209"/>
      <c r="BF1325" s="209"/>
      <c r="BG1325" s="209"/>
      <c r="BH1325" s="209"/>
      <c r="BI1325" s="209"/>
      <c r="BJ1325" s="209"/>
      <c r="BK1325" s="209"/>
      <c r="BL1325" s="209"/>
      <c r="BM1325" s="209"/>
      <c r="BN1325" s="209"/>
      <c r="BO1325" s="209"/>
      <c r="BP1325" s="209"/>
      <c r="BQ1325" s="209"/>
      <c r="BR1325" s="209"/>
      <c r="BS1325" s="209"/>
      <c r="BT1325" s="209"/>
      <c r="BU1325" s="209"/>
      <c r="BV1325" s="209"/>
      <c r="BW1325" s="209"/>
      <c r="BX1325" s="209"/>
      <c r="BY1325" s="209"/>
      <c r="BZ1325" s="209"/>
      <c r="CA1325" s="209"/>
      <c r="CB1325" s="209"/>
      <c r="CC1325" s="209"/>
      <c r="CD1325" s="209"/>
      <c r="CE1325" s="209"/>
      <c r="CF1325" s="209"/>
      <c r="CG1325" s="209"/>
      <c r="CH1325" s="209"/>
      <c r="CI1325" s="209"/>
      <c r="CJ1325" s="209"/>
      <c r="CK1325" s="209"/>
      <c r="CL1325" s="209"/>
      <c r="CM1325" s="209"/>
      <c r="CN1325" s="209"/>
      <c r="CO1325" s="209"/>
      <c r="CP1325" s="209"/>
      <c r="CQ1325" s="209"/>
      <c r="CR1325" s="209"/>
      <c r="CS1325" s="209"/>
      <c r="CT1325" s="209"/>
      <c r="CU1325" s="209"/>
      <c r="CV1325" s="209"/>
      <c r="CW1325" s="209"/>
      <c r="CX1325" s="209"/>
      <c r="CY1325" s="209"/>
      <c r="CZ1325" s="209"/>
      <c r="DA1325" s="209"/>
      <c r="DB1325" s="209"/>
      <c r="DC1325" s="209"/>
      <c r="DD1325" s="209"/>
      <c r="DE1325" s="209"/>
      <c r="DF1325" s="209"/>
      <c r="DG1325" s="209"/>
      <c r="DH1325" s="209"/>
      <c r="DI1325" s="209"/>
      <c r="DJ1325" s="209"/>
      <c r="DK1325" s="209"/>
      <c r="DL1325" s="209"/>
      <c r="DM1325" s="209"/>
      <c r="DN1325" s="209"/>
      <c r="DO1325" s="209"/>
      <c r="DP1325" s="209"/>
      <c r="DQ1325" s="209"/>
      <c r="DR1325" s="209"/>
      <c r="DS1325" s="209"/>
      <c r="DT1325" s="209"/>
      <c r="DU1325" s="209"/>
      <c r="DV1325" s="209"/>
      <c r="DW1325" s="209"/>
      <c r="DX1325" s="209"/>
      <c r="DY1325" s="209"/>
      <c r="DZ1325" s="209"/>
      <c r="EA1325" s="209"/>
      <c r="EB1325" s="209"/>
      <c r="EC1325" s="209"/>
      <c r="ED1325" s="209"/>
      <c r="EE1325" s="209"/>
      <c r="EF1325" s="209"/>
      <c r="EG1325" s="209"/>
      <c r="EH1325" s="209"/>
      <c r="EI1325" s="209"/>
      <c r="EJ1325" s="209"/>
      <c r="EK1325" s="209"/>
      <c r="EL1325" s="209"/>
      <c r="EM1325" s="209"/>
      <c r="EN1325" s="209"/>
      <c r="EO1325" s="209"/>
      <c r="EP1325" s="209"/>
      <c r="EQ1325" s="209"/>
      <c r="ER1325" s="209"/>
      <c r="ES1325" s="209"/>
      <c r="ET1325" s="209"/>
      <c r="EU1325" s="209"/>
      <c r="EV1325" s="209"/>
      <c r="EW1325" s="209"/>
      <c r="EX1325" s="209"/>
      <c r="EY1325" s="209"/>
      <c r="EZ1325" s="209"/>
      <c r="FA1325" s="209"/>
      <c r="FB1325" s="209"/>
      <c r="FC1325" s="209"/>
      <c r="FD1325" s="209"/>
      <c r="FE1325" s="209"/>
      <c r="FF1325" s="209"/>
      <c r="FG1325" s="209"/>
      <c r="FH1325" s="209"/>
      <c r="FI1325" s="209"/>
      <c r="FJ1325" s="209"/>
      <c r="FK1325" s="209"/>
      <c r="FL1325" s="209"/>
      <c r="FM1325" s="209"/>
      <c r="FN1325" s="209"/>
      <c r="FO1325" s="209"/>
      <c r="FP1325" s="209"/>
      <c r="FQ1325" s="209"/>
      <c r="FR1325" s="209"/>
      <c r="FS1325" s="209"/>
      <c r="FT1325" s="209"/>
      <c r="FU1325" s="209"/>
      <c r="FV1325" s="209"/>
      <c r="FW1325" s="209"/>
      <c r="FX1325" s="209"/>
      <c r="FY1325" s="209"/>
      <c r="FZ1325" s="209"/>
      <c r="GA1325" s="209"/>
      <c r="GB1325" s="209"/>
      <c r="GC1325" s="209"/>
      <c r="GD1325" s="209"/>
      <c r="GE1325" s="209"/>
      <c r="GF1325" s="209"/>
      <c r="GG1325" s="209"/>
      <c r="GH1325" s="209"/>
      <c r="GI1325" s="209"/>
    </row>
    <row r="1326" spans="1:191">
      <c r="A1326" s="225"/>
      <c r="B1326" s="196"/>
      <c r="C1326" s="200"/>
      <c r="D1326" s="201"/>
      <c r="E1326" s="80" t="s">
        <v>643</v>
      </c>
      <c r="F1326" s="18" t="s">
        <v>398</v>
      </c>
      <c r="G1326" s="18"/>
      <c r="H1326" s="10" t="s">
        <v>394</v>
      </c>
      <c r="I1326" s="206">
        <f t="shared" si="273"/>
        <v>3477</v>
      </c>
      <c r="J1326" s="206">
        <f t="shared" si="273"/>
        <v>8477</v>
      </c>
      <c r="K1326" s="206">
        <f t="shared" si="273"/>
        <v>13234</v>
      </c>
      <c r="L1326" s="207">
        <f t="shared" si="273"/>
        <v>19056.599999999999</v>
      </c>
      <c r="M1326" s="41">
        <f t="shared" si="274"/>
        <v>18.2</v>
      </c>
      <c r="N1326" s="41">
        <f t="shared" si="275"/>
        <v>44.5</v>
      </c>
      <c r="O1326" s="41">
        <f t="shared" si="276"/>
        <v>69.400000000000006</v>
      </c>
      <c r="P1326" s="15"/>
      <c r="Q1326" s="15"/>
      <c r="R1326" s="167"/>
      <c r="S1326" s="15"/>
      <c r="T1326" s="15"/>
      <c r="U1326" s="4">
        <f t="shared" si="272"/>
        <v>19056.599999999999</v>
      </c>
      <c r="AA1326" s="209"/>
      <c r="AB1326" s="209"/>
      <c r="AC1326" s="209"/>
      <c r="AD1326" s="209"/>
      <c r="AE1326" s="209"/>
      <c r="AF1326" s="209"/>
      <c r="AG1326" s="209"/>
      <c r="AH1326" s="209"/>
      <c r="AI1326" s="209"/>
      <c r="AJ1326" s="209"/>
      <c r="AK1326" s="209"/>
      <c r="AL1326" s="209"/>
      <c r="AM1326" s="209"/>
      <c r="AN1326" s="209"/>
      <c r="AO1326" s="209"/>
      <c r="AP1326" s="209"/>
      <c r="AQ1326" s="209"/>
      <c r="AR1326" s="209"/>
      <c r="AS1326" s="209"/>
      <c r="AT1326" s="209"/>
      <c r="AU1326" s="209"/>
      <c r="AV1326" s="209"/>
      <c r="AW1326" s="209"/>
      <c r="AX1326" s="209"/>
      <c r="AY1326" s="209"/>
      <c r="AZ1326" s="209"/>
      <c r="BA1326" s="209"/>
      <c r="BB1326" s="209"/>
      <c r="BC1326" s="209"/>
      <c r="BD1326" s="209"/>
      <c r="BE1326" s="209"/>
      <c r="BF1326" s="209"/>
      <c r="BG1326" s="209"/>
      <c r="BH1326" s="209"/>
      <c r="BI1326" s="209"/>
      <c r="BJ1326" s="209"/>
      <c r="BK1326" s="209"/>
      <c r="BL1326" s="209"/>
      <c r="BM1326" s="209"/>
      <c r="BN1326" s="209"/>
      <c r="BO1326" s="209"/>
      <c r="BP1326" s="209"/>
      <c r="BQ1326" s="209"/>
      <c r="BR1326" s="209"/>
      <c r="BS1326" s="209"/>
      <c r="BT1326" s="209"/>
      <c r="BU1326" s="209"/>
      <c r="BV1326" s="209"/>
      <c r="BW1326" s="209"/>
      <c r="BX1326" s="209"/>
      <c r="BY1326" s="209"/>
      <c r="BZ1326" s="209"/>
      <c r="CA1326" s="209"/>
      <c r="CB1326" s="209"/>
      <c r="CC1326" s="209"/>
      <c r="CD1326" s="209"/>
      <c r="CE1326" s="209"/>
      <c r="CF1326" s="209"/>
      <c r="CG1326" s="209"/>
      <c r="CH1326" s="209"/>
      <c r="CI1326" s="209"/>
      <c r="CJ1326" s="209"/>
      <c r="CK1326" s="209"/>
      <c r="CL1326" s="209"/>
      <c r="CM1326" s="209"/>
      <c r="CN1326" s="209"/>
      <c r="CO1326" s="209"/>
      <c r="CP1326" s="209"/>
      <c r="CQ1326" s="209"/>
      <c r="CR1326" s="209"/>
      <c r="CS1326" s="209"/>
      <c r="CT1326" s="209"/>
      <c r="CU1326" s="209"/>
      <c r="CV1326" s="209"/>
      <c r="CW1326" s="209"/>
      <c r="CX1326" s="209"/>
      <c r="CY1326" s="209"/>
      <c r="CZ1326" s="209"/>
      <c r="DA1326" s="209"/>
      <c r="DB1326" s="209"/>
      <c r="DC1326" s="209"/>
      <c r="DD1326" s="209"/>
      <c r="DE1326" s="209"/>
      <c r="DF1326" s="209"/>
      <c r="DG1326" s="209"/>
      <c r="DH1326" s="209"/>
      <c r="DI1326" s="209"/>
      <c r="DJ1326" s="209"/>
      <c r="DK1326" s="209"/>
      <c r="DL1326" s="209"/>
      <c r="DM1326" s="209"/>
      <c r="DN1326" s="209"/>
      <c r="DO1326" s="209"/>
      <c r="DP1326" s="209"/>
      <c r="DQ1326" s="209"/>
      <c r="DR1326" s="209"/>
      <c r="DS1326" s="209"/>
      <c r="DT1326" s="209"/>
      <c r="DU1326" s="209"/>
      <c r="DV1326" s="209"/>
      <c r="DW1326" s="209"/>
      <c r="DX1326" s="209"/>
      <c r="DY1326" s="209"/>
      <c r="DZ1326" s="209"/>
      <c r="EA1326" s="209"/>
      <c r="EB1326" s="209"/>
      <c r="EC1326" s="209"/>
      <c r="ED1326" s="209"/>
      <c r="EE1326" s="209"/>
      <c r="EF1326" s="209"/>
      <c r="EG1326" s="209"/>
      <c r="EH1326" s="209"/>
      <c r="EI1326" s="209"/>
      <c r="EJ1326" s="209"/>
      <c r="EK1326" s="209"/>
      <c r="EL1326" s="209"/>
      <c r="EM1326" s="209"/>
      <c r="EN1326" s="209"/>
      <c r="EO1326" s="209"/>
      <c r="EP1326" s="209"/>
      <c r="EQ1326" s="209"/>
      <c r="ER1326" s="209"/>
      <c r="ES1326" s="209"/>
      <c r="ET1326" s="209"/>
      <c r="EU1326" s="209"/>
      <c r="EV1326" s="209"/>
      <c r="EW1326" s="209"/>
      <c r="EX1326" s="209"/>
      <c r="EY1326" s="209"/>
      <c r="EZ1326" s="209"/>
      <c r="FA1326" s="209"/>
      <c r="FB1326" s="209"/>
      <c r="FC1326" s="209"/>
      <c r="FD1326" s="209"/>
      <c r="FE1326" s="209"/>
      <c r="FF1326" s="209"/>
      <c r="FG1326" s="209"/>
      <c r="FH1326" s="209"/>
      <c r="FI1326" s="209"/>
      <c r="FJ1326" s="209"/>
      <c r="FK1326" s="209"/>
      <c r="FL1326" s="209"/>
      <c r="FM1326" s="209"/>
      <c r="FN1326" s="209"/>
      <c r="FO1326" s="209"/>
      <c r="FP1326" s="209"/>
      <c r="FQ1326" s="209"/>
      <c r="FR1326" s="209"/>
      <c r="FS1326" s="209"/>
      <c r="FT1326" s="209"/>
      <c r="FU1326" s="209"/>
      <c r="FV1326" s="209"/>
      <c r="FW1326" s="209"/>
      <c r="FX1326" s="209"/>
      <c r="FY1326" s="209"/>
      <c r="FZ1326" s="209"/>
      <c r="GA1326" s="209"/>
      <c r="GB1326" s="209"/>
      <c r="GC1326" s="209"/>
      <c r="GD1326" s="209"/>
      <c r="GE1326" s="209"/>
      <c r="GF1326" s="209"/>
      <c r="GG1326" s="209"/>
      <c r="GH1326" s="209"/>
      <c r="GI1326" s="209"/>
    </row>
    <row r="1327" spans="1:191" hidden="1">
      <c r="A1327" s="64"/>
      <c r="B1327" s="53"/>
      <c r="C1327" s="56"/>
      <c r="D1327" s="57"/>
      <c r="E1327" s="16" t="s">
        <v>513</v>
      </c>
      <c r="F1327" s="10">
        <v>4239</v>
      </c>
      <c r="G1327" s="10"/>
      <c r="H1327" s="10"/>
      <c r="I1327" s="7">
        <v>3477</v>
      </c>
      <c r="J1327" s="7">
        <v>8477</v>
      </c>
      <c r="K1327" s="7">
        <v>13234</v>
      </c>
      <c r="L1327" s="7">
        <v>19056.599999999999</v>
      </c>
      <c r="M1327" s="41">
        <f t="shared" si="274"/>
        <v>18.2</v>
      </c>
      <c r="N1327" s="41">
        <f t="shared" si="275"/>
        <v>44.5</v>
      </c>
      <c r="O1327" s="41">
        <f t="shared" si="276"/>
        <v>69.400000000000006</v>
      </c>
      <c r="P1327" s="15"/>
      <c r="Q1327" s="15"/>
      <c r="R1327" s="167"/>
      <c r="S1327" s="15"/>
      <c r="T1327" s="15"/>
      <c r="U1327" s="4">
        <f t="shared" si="272"/>
        <v>19056.599999999999</v>
      </c>
    </row>
    <row r="1328" spans="1:191" ht="33">
      <c r="A1328" s="225"/>
      <c r="B1328" s="196"/>
      <c r="C1328" s="200"/>
      <c r="D1328" s="201" t="s">
        <v>286</v>
      </c>
      <c r="E1328" s="81" t="s">
        <v>378</v>
      </c>
      <c r="F1328" s="19"/>
      <c r="G1328" s="19"/>
      <c r="H1328" s="10" t="s">
        <v>394</v>
      </c>
      <c r="I1328" s="204">
        <f>SUM(I1329)</f>
        <v>19040</v>
      </c>
      <c r="J1328" s="204">
        <f>SUM(J1329)</f>
        <v>25861</v>
      </c>
      <c r="K1328" s="204">
        <f>SUM(K1329)</f>
        <v>41861</v>
      </c>
      <c r="L1328" s="205">
        <f>SUM(L1329)</f>
        <v>41878.9</v>
      </c>
      <c r="M1328" s="41">
        <f t="shared" si="274"/>
        <v>45.5</v>
      </c>
      <c r="N1328" s="41">
        <f t="shared" si="275"/>
        <v>61.8</v>
      </c>
      <c r="O1328" s="41">
        <f t="shared" si="276"/>
        <v>100</v>
      </c>
      <c r="P1328" s="14"/>
      <c r="Q1328" s="14"/>
      <c r="R1328" s="167"/>
      <c r="S1328" s="14"/>
      <c r="T1328" s="14"/>
      <c r="U1328" s="4">
        <f t="shared" si="272"/>
        <v>41878.9</v>
      </c>
      <c r="W1328" s="43" t="s">
        <v>394</v>
      </c>
      <c r="AA1328" s="209"/>
      <c r="AB1328" s="209"/>
      <c r="AC1328" s="209"/>
      <c r="AD1328" s="209"/>
      <c r="AE1328" s="209"/>
      <c r="AF1328" s="209"/>
      <c r="AG1328" s="209"/>
      <c r="AH1328" s="209"/>
      <c r="AI1328" s="209"/>
      <c r="AJ1328" s="209"/>
      <c r="AK1328" s="209"/>
      <c r="AL1328" s="209"/>
      <c r="AM1328" s="209"/>
      <c r="AN1328" s="209"/>
      <c r="AO1328" s="209"/>
      <c r="AP1328" s="209"/>
      <c r="AQ1328" s="209"/>
      <c r="AR1328" s="209"/>
      <c r="AS1328" s="209"/>
      <c r="AT1328" s="209"/>
      <c r="AU1328" s="209"/>
      <c r="AV1328" s="209"/>
      <c r="AW1328" s="209"/>
      <c r="AX1328" s="209"/>
      <c r="AY1328" s="209"/>
      <c r="AZ1328" s="209"/>
      <c r="BA1328" s="209"/>
      <c r="BB1328" s="209"/>
      <c r="BC1328" s="209"/>
      <c r="BD1328" s="209"/>
      <c r="BE1328" s="209"/>
      <c r="BF1328" s="209"/>
      <c r="BG1328" s="209"/>
      <c r="BH1328" s="209"/>
      <c r="BI1328" s="209"/>
      <c r="BJ1328" s="209"/>
      <c r="BK1328" s="209"/>
      <c r="BL1328" s="209"/>
      <c r="BM1328" s="209"/>
      <c r="BN1328" s="209"/>
      <c r="BO1328" s="209"/>
      <c r="BP1328" s="209"/>
      <c r="BQ1328" s="209"/>
      <c r="BR1328" s="209"/>
      <c r="BS1328" s="209"/>
      <c r="BT1328" s="209"/>
      <c r="BU1328" s="209"/>
      <c r="BV1328" s="209"/>
      <c r="BW1328" s="209"/>
      <c r="BX1328" s="209"/>
      <c r="BY1328" s="209"/>
      <c r="BZ1328" s="209"/>
      <c r="CA1328" s="209"/>
      <c r="CB1328" s="209"/>
      <c r="CC1328" s="209"/>
      <c r="CD1328" s="209"/>
      <c r="CE1328" s="209"/>
      <c r="CF1328" s="209"/>
      <c r="CG1328" s="209"/>
      <c r="CH1328" s="209"/>
      <c r="CI1328" s="209"/>
      <c r="CJ1328" s="209"/>
      <c r="CK1328" s="209"/>
      <c r="CL1328" s="209"/>
      <c r="CM1328" s="209"/>
      <c r="CN1328" s="209"/>
      <c r="CO1328" s="209"/>
      <c r="CP1328" s="209"/>
      <c r="CQ1328" s="209"/>
      <c r="CR1328" s="209"/>
      <c r="CS1328" s="209"/>
      <c r="CT1328" s="209"/>
      <c r="CU1328" s="209"/>
      <c r="CV1328" s="209"/>
      <c r="CW1328" s="209"/>
      <c r="CX1328" s="209"/>
      <c r="CY1328" s="209"/>
      <c r="CZ1328" s="209"/>
      <c r="DA1328" s="209"/>
      <c r="DB1328" s="209"/>
      <c r="DC1328" s="209"/>
      <c r="DD1328" s="209"/>
      <c r="DE1328" s="209"/>
      <c r="DF1328" s="209"/>
      <c r="DG1328" s="209"/>
      <c r="DH1328" s="209"/>
      <c r="DI1328" s="209"/>
      <c r="DJ1328" s="209"/>
      <c r="DK1328" s="209"/>
      <c r="DL1328" s="209"/>
      <c r="DM1328" s="209"/>
      <c r="DN1328" s="209"/>
      <c r="DO1328" s="209"/>
      <c r="DP1328" s="209"/>
      <c r="DQ1328" s="209"/>
      <c r="DR1328" s="209"/>
      <c r="DS1328" s="209"/>
      <c r="DT1328" s="209"/>
      <c r="DU1328" s="209"/>
      <c r="DV1328" s="209"/>
      <c r="DW1328" s="209"/>
      <c r="DX1328" s="209"/>
      <c r="DY1328" s="209"/>
      <c r="DZ1328" s="209"/>
      <c r="EA1328" s="209"/>
      <c r="EB1328" s="209"/>
      <c r="EC1328" s="209"/>
      <c r="ED1328" s="209"/>
      <c r="EE1328" s="209"/>
      <c r="EF1328" s="209"/>
      <c r="EG1328" s="209"/>
      <c r="EH1328" s="209"/>
      <c r="EI1328" s="209"/>
      <c r="EJ1328" s="209"/>
      <c r="EK1328" s="209"/>
      <c r="EL1328" s="209"/>
      <c r="EM1328" s="209"/>
      <c r="EN1328" s="209"/>
      <c r="EO1328" s="209"/>
      <c r="EP1328" s="209"/>
      <c r="EQ1328" s="209"/>
      <c r="ER1328" s="209"/>
      <c r="ES1328" s="209"/>
      <c r="ET1328" s="209"/>
      <c r="EU1328" s="209"/>
      <c r="EV1328" s="209"/>
      <c r="EW1328" s="209"/>
      <c r="EX1328" s="209"/>
      <c r="EY1328" s="209"/>
      <c r="EZ1328" s="209"/>
      <c r="FA1328" s="209"/>
      <c r="FB1328" s="209"/>
      <c r="FC1328" s="209"/>
      <c r="FD1328" s="209"/>
      <c r="FE1328" s="209"/>
      <c r="FF1328" s="209"/>
      <c r="FG1328" s="209"/>
      <c r="FH1328" s="209"/>
      <c r="FI1328" s="209"/>
      <c r="FJ1328" s="209"/>
      <c r="FK1328" s="209"/>
      <c r="FL1328" s="209"/>
      <c r="FM1328" s="209"/>
      <c r="FN1328" s="209"/>
      <c r="FO1328" s="209"/>
      <c r="FP1328" s="209"/>
      <c r="FQ1328" s="209"/>
      <c r="FR1328" s="209"/>
      <c r="FS1328" s="209"/>
      <c r="FT1328" s="209"/>
      <c r="FU1328" s="209"/>
      <c r="FV1328" s="209"/>
      <c r="FW1328" s="209"/>
      <c r="FX1328" s="209"/>
      <c r="FY1328" s="209"/>
      <c r="FZ1328" s="209"/>
      <c r="GA1328" s="209"/>
      <c r="GB1328" s="209"/>
      <c r="GC1328" s="209"/>
      <c r="GD1328" s="209"/>
      <c r="GE1328" s="209"/>
      <c r="GF1328" s="209"/>
      <c r="GG1328" s="209"/>
      <c r="GH1328" s="209"/>
      <c r="GI1328" s="209"/>
    </row>
    <row r="1329" spans="1:191">
      <c r="A1329" s="225"/>
      <c r="B1329" s="196"/>
      <c r="C1329" s="200"/>
      <c r="D1329" s="201"/>
      <c r="E1329" s="80" t="s">
        <v>643</v>
      </c>
      <c r="F1329" s="18" t="s">
        <v>398</v>
      </c>
      <c r="G1329" s="18"/>
      <c r="H1329" s="10" t="s">
        <v>394</v>
      </c>
      <c r="I1329" s="206">
        <f>SUM(I1330:I1331)</f>
        <v>19040</v>
      </c>
      <c r="J1329" s="206">
        <f>SUM(J1330:J1331)</f>
        <v>25861</v>
      </c>
      <c r="K1329" s="206">
        <f>SUM(K1330:K1331)</f>
        <v>41861</v>
      </c>
      <c r="L1329" s="207">
        <f>SUM(L1330:L1331)</f>
        <v>41878.9</v>
      </c>
      <c r="M1329" s="41">
        <f t="shared" si="274"/>
        <v>45.5</v>
      </c>
      <c r="N1329" s="41">
        <f t="shared" si="275"/>
        <v>61.8</v>
      </c>
      <c r="O1329" s="41">
        <f t="shared" si="276"/>
        <v>100</v>
      </c>
      <c r="P1329" s="15"/>
      <c r="Q1329" s="15"/>
      <c r="R1329" s="167"/>
      <c r="S1329" s="15"/>
      <c r="T1329" s="15"/>
      <c r="U1329" s="4">
        <f t="shared" si="272"/>
        <v>41878.9</v>
      </c>
      <c r="AA1329" s="209"/>
      <c r="AB1329" s="209"/>
      <c r="AC1329" s="209"/>
      <c r="AD1329" s="209"/>
      <c r="AE1329" s="209"/>
      <c r="AF1329" s="209"/>
      <c r="AG1329" s="209"/>
      <c r="AH1329" s="209"/>
      <c r="AI1329" s="209"/>
      <c r="AJ1329" s="209"/>
      <c r="AK1329" s="209"/>
      <c r="AL1329" s="209"/>
      <c r="AM1329" s="209"/>
      <c r="AN1329" s="209"/>
      <c r="AO1329" s="209"/>
      <c r="AP1329" s="209"/>
      <c r="AQ1329" s="209"/>
      <c r="AR1329" s="209"/>
      <c r="AS1329" s="209"/>
      <c r="AT1329" s="209"/>
      <c r="AU1329" s="209"/>
      <c r="AV1329" s="209"/>
      <c r="AW1329" s="209"/>
      <c r="AX1329" s="209"/>
      <c r="AY1329" s="209"/>
      <c r="AZ1329" s="209"/>
      <c r="BA1329" s="209"/>
      <c r="BB1329" s="209"/>
      <c r="BC1329" s="209"/>
      <c r="BD1329" s="209"/>
      <c r="BE1329" s="209"/>
      <c r="BF1329" s="209"/>
      <c r="BG1329" s="209"/>
      <c r="BH1329" s="209"/>
      <c r="BI1329" s="209"/>
      <c r="BJ1329" s="209"/>
      <c r="BK1329" s="209"/>
      <c r="BL1329" s="209"/>
      <c r="BM1329" s="209"/>
      <c r="BN1329" s="209"/>
      <c r="BO1329" s="209"/>
      <c r="BP1329" s="209"/>
      <c r="BQ1329" s="209"/>
      <c r="BR1329" s="209"/>
      <c r="BS1329" s="209"/>
      <c r="BT1329" s="209"/>
      <c r="BU1329" s="209"/>
      <c r="BV1329" s="209"/>
      <c r="BW1329" s="209"/>
      <c r="BX1329" s="209"/>
      <c r="BY1329" s="209"/>
      <c r="BZ1329" s="209"/>
      <c r="CA1329" s="209"/>
      <c r="CB1329" s="209"/>
      <c r="CC1329" s="209"/>
      <c r="CD1329" s="209"/>
      <c r="CE1329" s="209"/>
      <c r="CF1329" s="209"/>
      <c r="CG1329" s="209"/>
      <c r="CH1329" s="209"/>
      <c r="CI1329" s="209"/>
      <c r="CJ1329" s="209"/>
      <c r="CK1329" s="209"/>
      <c r="CL1329" s="209"/>
      <c r="CM1329" s="209"/>
      <c r="CN1329" s="209"/>
      <c r="CO1329" s="209"/>
      <c r="CP1329" s="209"/>
      <c r="CQ1329" s="209"/>
      <c r="CR1329" s="209"/>
      <c r="CS1329" s="209"/>
      <c r="CT1329" s="209"/>
      <c r="CU1329" s="209"/>
      <c r="CV1329" s="209"/>
      <c r="CW1329" s="209"/>
      <c r="CX1329" s="209"/>
      <c r="CY1329" s="209"/>
      <c r="CZ1329" s="209"/>
      <c r="DA1329" s="209"/>
      <c r="DB1329" s="209"/>
      <c r="DC1329" s="209"/>
      <c r="DD1329" s="209"/>
      <c r="DE1329" s="209"/>
      <c r="DF1329" s="209"/>
      <c r="DG1329" s="209"/>
      <c r="DH1329" s="209"/>
      <c r="DI1329" s="209"/>
      <c r="DJ1329" s="209"/>
      <c r="DK1329" s="209"/>
      <c r="DL1329" s="209"/>
      <c r="DM1329" s="209"/>
      <c r="DN1329" s="209"/>
      <c r="DO1329" s="209"/>
      <c r="DP1329" s="209"/>
      <c r="DQ1329" s="209"/>
      <c r="DR1329" s="209"/>
      <c r="DS1329" s="209"/>
      <c r="DT1329" s="209"/>
      <c r="DU1329" s="209"/>
      <c r="DV1329" s="209"/>
      <c r="DW1329" s="209"/>
      <c r="DX1329" s="209"/>
      <c r="DY1329" s="209"/>
      <c r="DZ1329" s="209"/>
      <c r="EA1329" s="209"/>
      <c r="EB1329" s="209"/>
      <c r="EC1329" s="209"/>
      <c r="ED1329" s="209"/>
      <c r="EE1329" s="209"/>
      <c r="EF1329" s="209"/>
      <c r="EG1329" s="209"/>
      <c r="EH1329" s="209"/>
      <c r="EI1329" s="209"/>
      <c r="EJ1329" s="209"/>
      <c r="EK1329" s="209"/>
      <c r="EL1329" s="209"/>
      <c r="EM1329" s="209"/>
      <c r="EN1329" s="209"/>
      <c r="EO1329" s="209"/>
      <c r="EP1329" s="209"/>
      <c r="EQ1329" s="209"/>
      <c r="ER1329" s="209"/>
      <c r="ES1329" s="209"/>
      <c r="ET1329" s="209"/>
      <c r="EU1329" s="209"/>
      <c r="EV1329" s="209"/>
      <c r="EW1329" s="209"/>
      <c r="EX1329" s="209"/>
      <c r="EY1329" s="209"/>
      <c r="EZ1329" s="209"/>
      <c r="FA1329" s="209"/>
      <c r="FB1329" s="209"/>
      <c r="FC1329" s="209"/>
      <c r="FD1329" s="209"/>
      <c r="FE1329" s="209"/>
      <c r="FF1329" s="209"/>
      <c r="FG1329" s="209"/>
      <c r="FH1329" s="209"/>
      <c r="FI1329" s="209"/>
      <c r="FJ1329" s="209"/>
      <c r="FK1329" s="209"/>
      <c r="FL1329" s="209"/>
      <c r="FM1329" s="209"/>
      <c r="FN1329" s="209"/>
      <c r="FO1329" s="209"/>
      <c r="FP1329" s="209"/>
      <c r="FQ1329" s="209"/>
      <c r="FR1329" s="209"/>
      <c r="FS1329" s="209"/>
      <c r="FT1329" s="209"/>
      <c r="FU1329" s="209"/>
      <c r="FV1329" s="209"/>
      <c r="FW1329" s="209"/>
      <c r="FX1329" s="209"/>
      <c r="FY1329" s="209"/>
      <c r="FZ1329" s="209"/>
      <c r="GA1329" s="209"/>
      <c r="GB1329" s="209"/>
      <c r="GC1329" s="209"/>
      <c r="GD1329" s="209"/>
      <c r="GE1329" s="209"/>
      <c r="GF1329" s="209"/>
      <c r="GG1329" s="209"/>
      <c r="GH1329" s="209"/>
      <c r="GI1329" s="209"/>
    </row>
    <row r="1330" spans="1:191" hidden="1">
      <c r="A1330" s="64"/>
      <c r="B1330" s="53"/>
      <c r="C1330" s="56"/>
      <c r="D1330" s="57"/>
      <c r="E1330" s="16" t="s">
        <v>514</v>
      </c>
      <c r="F1330" s="10">
        <v>4241</v>
      </c>
      <c r="G1330" s="10"/>
      <c r="H1330" s="10"/>
      <c r="I1330" s="8"/>
      <c r="J1330" s="8">
        <v>6821</v>
      </c>
      <c r="K1330" s="8">
        <v>6821</v>
      </c>
      <c r="L1330" s="7">
        <v>6821</v>
      </c>
      <c r="M1330" s="41">
        <f t="shared" si="274"/>
        <v>0</v>
      </c>
      <c r="N1330" s="41">
        <f t="shared" si="275"/>
        <v>100</v>
      </c>
      <c r="O1330" s="41">
        <f t="shared" si="276"/>
        <v>100</v>
      </c>
      <c r="P1330" s="15"/>
      <c r="Q1330" s="15"/>
      <c r="R1330" s="167"/>
      <c r="S1330" s="15"/>
      <c r="T1330" s="15"/>
      <c r="U1330" s="4">
        <f t="shared" si="272"/>
        <v>6821</v>
      </c>
    </row>
    <row r="1331" spans="1:191" hidden="1">
      <c r="A1331" s="64"/>
      <c r="B1331" s="53"/>
      <c r="C1331" s="56"/>
      <c r="D1331" s="57"/>
      <c r="E1331" s="9" t="s">
        <v>522</v>
      </c>
      <c r="F1331" s="10">
        <v>4269</v>
      </c>
      <c r="G1331" s="10"/>
      <c r="H1331" s="10"/>
      <c r="I1331" s="8">
        <v>19040</v>
      </c>
      <c r="J1331" s="8">
        <v>19040</v>
      </c>
      <c r="K1331" s="8">
        <v>35040</v>
      </c>
      <c r="L1331" s="7">
        <v>35057.9</v>
      </c>
      <c r="M1331" s="41">
        <f t="shared" si="274"/>
        <v>54.3</v>
      </c>
      <c r="N1331" s="41">
        <f t="shared" si="275"/>
        <v>54.3</v>
      </c>
      <c r="O1331" s="41">
        <f t="shared" si="276"/>
        <v>99.9</v>
      </c>
      <c r="P1331" s="15"/>
      <c r="Q1331" s="15"/>
      <c r="R1331" s="167"/>
      <c r="S1331" s="15"/>
      <c r="T1331" s="15"/>
      <c r="U1331" s="4"/>
    </row>
    <row r="1332" spans="1:191" ht="55.5" customHeight="1">
      <c r="A1332" s="225"/>
      <c r="B1332" s="196"/>
      <c r="C1332" s="200"/>
      <c r="D1332" s="201" t="s">
        <v>287</v>
      </c>
      <c r="E1332" s="81" t="s">
        <v>24</v>
      </c>
      <c r="F1332" s="19"/>
      <c r="G1332" s="19"/>
      <c r="H1332" s="10" t="s">
        <v>394</v>
      </c>
      <c r="I1332" s="205">
        <f>SUM(I1333)</f>
        <v>60375.6</v>
      </c>
      <c r="J1332" s="205">
        <f>SUM(J1333)</f>
        <v>60375.6</v>
      </c>
      <c r="K1332" s="205">
        <f>SUM(K1333)</f>
        <v>60375.6</v>
      </c>
      <c r="L1332" s="205">
        <f>SUM(L1333)</f>
        <v>60375.6</v>
      </c>
      <c r="M1332" s="41">
        <f t="shared" si="274"/>
        <v>100</v>
      </c>
      <c r="N1332" s="41">
        <f t="shared" si="275"/>
        <v>100</v>
      </c>
      <c r="O1332" s="41">
        <f t="shared" si="276"/>
        <v>100</v>
      </c>
      <c r="P1332" s="14"/>
      <c r="Q1332" s="14"/>
      <c r="R1332" s="167"/>
      <c r="S1332" s="14"/>
      <c r="T1332" s="14"/>
      <c r="U1332" s="4">
        <f t="shared" ref="U1332:U1354" si="277">SUM(L1332-T1332)</f>
        <v>60375.6</v>
      </c>
      <c r="W1332" s="43" t="s">
        <v>394</v>
      </c>
      <c r="AA1332" s="209"/>
      <c r="AB1332" s="209"/>
      <c r="AC1332" s="209"/>
      <c r="AD1332" s="209"/>
      <c r="AE1332" s="209"/>
      <c r="AF1332" s="209"/>
      <c r="AG1332" s="209"/>
      <c r="AH1332" s="209"/>
      <c r="AI1332" s="209"/>
      <c r="AJ1332" s="209"/>
      <c r="AK1332" s="209"/>
      <c r="AL1332" s="209"/>
      <c r="AM1332" s="209"/>
      <c r="AN1332" s="209"/>
      <c r="AO1332" s="209"/>
      <c r="AP1332" s="209"/>
      <c r="AQ1332" s="209"/>
      <c r="AR1332" s="209"/>
      <c r="AS1332" s="209"/>
      <c r="AT1332" s="209"/>
      <c r="AU1332" s="209"/>
      <c r="AV1332" s="209"/>
      <c r="AW1332" s="209"/>
      <c r="AX1332" s="209"/>
      <c r="AY1332" s="209"/>
      <c r="AZ1332" s="209"/>
      <c r="BA1332" s="209"/>
      <c r="BB1332" s="209"/>
      <c r="BC1332" s="209"/>
      <c r="BD1332" s="209"/>
      <c r="BE1332" s="209"/>
      <c r="BF1332" s="209"/>
      <c r="BG1332" s="209"/>
      <c r="BH1332" s="209"/>
      <c r="BI1332" s="209"/>
      <c r="BJ1332" s="209"/>
      <c r="BK1332" s="209"/>
      <c r="BL1332" s="209"/>
      <c r="BM1332" s="209"/>
      <c r="BN1332" s="209"/>
      <c r="BO1332" s="209"/>
      <c r="BP1332" s="209"/>
      <c r="BQ1332" s="209"/>
      <c r="BR1332" s="209"/>
      <c r="BS1332" s="209"/>
      <c r="BT1332" s="209"/>
      <c r="BU1332" s="209"/>
      <c r="BV1332" s="209"/>
      <c r="BW1332" s="209"/>
      <c r="BX1332" s="209"/>
      <c r="BY1332" s="209"/>
      <c r="BZ1332" s="209"/>
      <c r="CA1332" s="209"/>
      <c r="CB1332" s="209"/>
      <c r="CC1332" s="209"/>
      <c r="CD1332" s="209"/>
      <c r="CE1332" s="209"/>
      <c r="CF1332" s="209"/>
      <c r="CG1332" s="209"/>
      <c r="CH1332" s="209"/>
      <c r="CI1332" s="209"/>
      <c r="CJ1332" s="209"/>
      <c r="CK1332" s="209"/>
      <c r="CL1332" s="209"/>
      <c r="CM1332" s="209"/>
      <c r="CN1332" s="209"/>
      <c r="CO1332" s="209"/>
      <c r="CP1332" s="209"/>
      <c r="CQ1332" s="209"/>
      <c r="CR1332" s="209"/>
      <c r="CS1332" s="209"/>
      <c r="CT1332" s="209"/>
      <c r="CU1332" s="209"/>
      <c r="CV1332" s="209"/>
      <c r="CW1332" s="209"/>
      <c r="CX1332" s="209"/>
      <c r="CY1332" s="209"/>
      <c r="CZ1332" s="209"/>
      <c r="DA1332" s="209"/>
      <c r="DB1332" s="209"/>
      <c r="DC1332" s="209"/>
      <c r="DD1332" s="209"/>
      <c r="DE1332" s="209"/>
      <c r="DF1332" s="209"/>
      <c r="DG1332" s="209"/>
      <c r="DH1332" s="209"/>
      <c r="DI1332" s="209"/>
      <c r="DJ1332" s="209"/>
      <c r="DK1332" s="209"/>
      <c r="DL1332" s="209"/>
      <c r="DM1332" s="209"/>
      <c r="DN1332" s="209"/>
      <c r="DO1332" s="209"/>
      <c r="DP1332" s="209"/>
      <c r="DQ1332" s="209"/>
      <c r="DR1332" s="209"/>
      <c r="DS1332" s="209"/>
      <c r="DT1332" s="209"/>
      <c r="DU1332" s="209"/>
      <c r="DV1332" s="209"/>
      <c r="DW1332" s="209"/>
      <c r="DX1332" s="209"/>
      <c r="DY1332" s="209"/>
      <c r="DZ1332" s="209"/>
      <c r="EA1332" s="209"/>
      <c r="EB1332" s="209"/>
      <c r="EC1332" s="209"/>
      <c r="ED1332" s="209"/>
      <c r="EE1332" s="209"/>
      <c r="EF1332" s="209"/>
      <c r="EG1332" s="209"/>
      <c r="EH1332" s="209"/>
      <c r="EI1332" s="209"/>
      <c r="EJ1332" s="209"/>
      <c r="EK1332" s="209"/>
      <c r="EL1332" s="209"/>
      <c r="EM1332" s="209"/>
      <c r="EN1332" s="209"/>
      <c r="EO1332" s="209"/>
      <c r="EP1332" s="209"/>
      <c r="EQ1332" s="209"/>
      <c r="ER1332" s="209"/>
      <c r="ES1332" s="209"/>
      <c r="ET1332" s="209"/>
      <c r="EU1332" s="209"/>
      <c r="EV1332" s="209"/>
      <c r="EW1332" s="209"/>
      <c r="EX1332" s="209"/>
      <c r="EY1332" s="209"/>
      <c r="EZ1332" s="209"/>
      <c r="FA1332" s="209"/>
      <c r="FB1332" s="209"/>
      <c r="FC1332" s="209"/>
      <c r="FD1332" s="209"/>
      <c r="FE1332" s="209"/>
      <c r="FF1332" s="209"/>
      <c r="FG1332" s="209"/>
      <c r="FH1332" s="209"/>
      <c r="FI1332" s="209"/>
      <c r="FJ1332" s="209"/>
      <c r="FK1332" s="209"/>
      <c r="FL1332" s="209"/>
      <c r="FM1332" s="209"/>
      <c r="FN1332" s="209"/>
      <c r="FO1332" s="209"/>
      <c r="FP1332" s="209"/>
      <c r="FQ1332" s="209"/>
      <c r="FR1332" s="209"/>
      <c r="FS1332" s="209"/>
      <c r="FT1332" s="209"/>
      <c r="FU1332" s="209"/>
      <c r="FV1332" s="209"/>
      <c r="FW1332" s="209"/>
      <c r="FX1332" s="209"/>
      <c r="FY1332" s="209"/>
      <c r="FZ1332" s="209"/>
      <c r="GA1332" s="209"/>
      <c r="GB1332" s="209"/>
      <c r="GC1332" s="209"/>
      <c r="GD1332" s="209"/>
      <c r="GE1332" s="209"/>
      <c r="GF1332" s="209"/>
      <c r="GG1332" s="209"/>
      <c r="GH1332" s="209"/>
      <c r="GI1332" s="209"/>
    </row>
    <row r="1333" spans="1:191">
      <c r="A1333" s="225"/>
      <c r="B1333" s="196"/>
      <c r="C1333" s="200"/>
      <c r="D1333" s="201"/>
      <c r="E1333" s="80" t="s">
        <v>643</v>
      </c>
      <c r="F1333" s="18" t="s">
        <v>398</v>
      </c>
      <c r="G1333" s="18"/>
      <c r="H1333" s="10" t="s">
        <v>394</v>
      </c>
      <c r="I1333" s="206">
        <f>SUM(I1334:I1335)</f>
        <v>60375.6</v>
      </c>
      <c r="J1333" s="206">
        <f>SUM(J1334:J1335)</f>
        <v>60375.6</v>
      </c>
      <c r="K1333" s="206">
        <f>SUM(K1334:K1335)</f>
        <v>60375.6</v>
      </c>
      <c r="L1333" s="207">
        <f>SUM(L1334:L1335)</f>
        <v>60375.6</v>
      </c>
      <c r="M1333" s="41">
        <f t="shared" si="274"/>
        <v>100</v>
      </c>
      <c r="N1333" s="41">
        <f t="shared" si="275"/>
        <v>100</v>
      </c>
      <c r="O1333" s="41">
        <f t="shared" si="276"/>
        <v>100</v>
      </c>
      <c r="P1333" s="15"/>
      <c r="Q1333" s="15"/>
      <c r="R1333" s="167"/>
      <c r="S1333" s="15"/>
      <c r="T1333" s="15"/>
      <c r="U1333" s="4">
        <f t="shared" si="277"/>
        <v>60375.6</v>
      </c>
      <c r="AA1333" s="209"/>
      <c r="AB1333" s="209"/>
      <c r="AC1333" s="209"/>
      <c r="AD1333" s="209"/>
      <c r="AE1333" s="209"/>
      <c r="AF1333" s="209"/>
      <c r="AG1333" s="209"/>
      <c r="AH1333" s="209"/>
      <c r="AI1333" s="209"/>
      <c r="AJ1333" s="209"/>
      <c r="AK1333" s="209"/>
      <c r="AL1333" s="209"/>
      <c r="AM1333" s="209"/>
      <c r="AN1333" s="209"/>
      <c r="AO1333" s="209"/>
      <c r="AP1333" s="209"/>
      <c r="AQ1333" s="209"/>
      <c r="AR1333" s="209"/>
      <c r="AS1333" s="209"/>
      <c r="AT1333" s="209"/>
      <c r="AU1333" s="209"/>
      <c r="AV1333" s="209"/>
      <c r="AW1333" s="209"/>
      <c r="AX1333" s="209"/>
      <c r="AY1333" s="209"/>
      <c r="AZ1333" s="209"/>
      <c r="BA1333" s="209"/>
      <c r="BB1333" s="209"/>
      <c r="BC1333" s="209"/>
      <c r="BD1333" s="209"/>
      <c r="BE1333" s="209"/>
      <c r="BF1333" s="209"/>
      <c r="BG1333" s="209"/>
      <c r="BH1333" s="209"/>
      <c r="BI1333" s="209"/>
      <c r="BJ1333" s="209"/>
      <c r="BK1333" s="209"/>
      <c r="BL1333" s="209"/>
      <c r="BM1333" s="209"/>
      <c r="BN1333" s="209"/>
      <c r="BO1333" s="209"/>
      <c r="BP1333" s="209"/>
      <c r="BQ1333" s="209"/>
      <c r="BR1333" s="209"/>
      <c r="BS1333" s="209"/>
      <c r="BT1333" s="209"/>
      <c r="BU1333" s="209"/>
      <c r="BV1333" s="209"/>
      <c r="BW1333" s="209"/>
      <c r="BX1333" s="209"/>
      <c r="BY1333" s="209"/>
      <c r="BZ1333" s="209"/>
      <c r="CA1333" s="209"/>
      <c r="CB1333" s="209"/>
      <c r="CC1333" s="209"/>
      <c r="CD1333" s="209"/>
      <c r="CE1333" s="209"/>
      <c r="CF1333" s="209"/>
      <c r="CG1333" s="209"/>
      <c r="CH1333" s="209"/>
      <c r="CI1333" s="209"/>
      <c r="CJ1333" s="209"/>
      <c r="CK1333" s="209"/>
      <c r="CL1333" s="209"/>
      <c r="CM1333" s="209"/>
      <c r="CN1333" s="209"/>
      <c r="CO1333" s="209"/>
      <c r="CP1333" s="209"/>
      <c r="CQ1333" s="209"/>
      <c r="CR1333" s="209"/>
      <c r="CS1333" s="209"/>
      <c r="CT1333" s="209"/>
      <c r="CU1333" s="209"/>
      <c r="CV1333" s="209"/>
      <c r="CW1333" s="209"/>
      <c r="CX1333" s="209"/>
      <c r="CY1333" s="209"/>
      <c r="CZ1333" s="209"/>
      <c r="DA1333" s="209"/>
      <c r="DB1333" s="209"/>
      <c r="DC1333" s="209"/>
      <c r="DD1333" s="209"/>
      <c r="DE1333" s="209"/>
      <c r="DF1333" s="209"/>
      <c r="DG1333" s="209"/>
      <c r="DH1333" s="209"/>
      <c r="DI1333" s="209"/>
      <c r="DJ1333" s="209"/>
      <c r="DK1333" s="209"/>
      <c r="DL1333" s="209"/>
      <c r="DM1333" s="209"/>
      <c r="DN1333" s="209"/>
      <c r="DO1333" s="209"/>
      <c r="DP1333" s="209"/>
      <c r="DQ1333" s="209"/>
      <c r="DR1333" s="209"/>
      <c r="DS1333" s="209"/>
      <c r="DT1333" s="209"/>
      <c r="DU1333" s="209"/>
      <c r="DV1333" s="209"/>
      <c r="DW1333" s="209"/>
      <c r="DX1333" s="209"/>
      <c r="DY1333" s="209"/>
      <c r="DZ1333" s="209"/>
      <c r="EA1333" s="209"/>
      <c r="EB1333" s="209"/>
      <c r="EC1333" s="209"/>
      <c r="ED1333" s="209"/>
      <c r="EE1333" s="209"/>
      <c r="EF1333" s="209"/>
      <c r="EG1333" s="209"/>
      <c r="EH1333" s="209"/>
      <c r="EI1333" s="209"/>
      <c r="EJ1333" s="209"/>
      <c r="EK1333" s="209"/>
      <c r="EL1333" s="209"/>
      <c r="EM1333" s="209"/>
      <c r="EN1333" s="209"/>
      <c r="EO1333" s="209"/>
      <c r="EP1333" s="209"/>
      <c r="EQ1333" s="209"/>
      <c r="ER1333" s="209"/>
      <c r="ES1333" s="209"/>
      <c r="ET1333" s="209"/>
      <c r="EU1333" s="209"/>
      <c r="EV1333" s="209"/>
      <c r="EW1333" s="209"/>
      <c r="EX1333" s="209"/>
      <c r="EY1333" s="209"/>
      <c r="EZ1333" s="209"/>
      <c r="FA1333" s="209"/>
      <c r="FB1333" s="209"/>
      <c r="FC1333" s="209"/>
      <c r="FD1333" s="209"/>
      <c r="FE1333" s="209"/>
      <c r="FF1333" s="209"/>
      <c r="FG1333" s="209"/>
      <c r="FH1333" s="209"/>
      <c r="FI1333" s="209"/>
      <c r="FJ1333" s="209"/>
      <c r="FK1333" s="209"/>
      <c r="FL1333" s="209"/>
      <c r="FM1333" s="209"/>
      <c r="FN1333" s="209"/>
      <c r="FO1333" s="209"/>
      <c r="FP1333" s="209"/>
      <c r="FQ1333" s="209"/>
      <c r="FR1333" s="209"/>
      <c r="FS1333" s="209"/>
      <c r="FT1333" s="209"/>
      <c r="FU1333" s="209"/>
      <c r="FV1333" s="209"/>
      <c r="FW1333" s="209"/>
      <c r="FX1333" s="209"/>
      <c r="FY1333" s="209"/>
      <c r="FZ1333" s="209"/>
      <c r="GA1333" s="209"/>
      <c r="GB1333" s="209"/>
      <c r="GC1333" s="209"/>
      <c r="GD1333" s="209"/>
      <c r="GE1333" s="209"/>
      <c r="GF1333" s="209"/>
      <c r="GG1333" s="209"/>
      <c r="GH1333" s="209"/>
      <c r="GI1333" s="209"/>
    </row>
    <row r="1334" spans="1:191" hidden="1">
      <c r="A1334" s="64"/>
      <c r="B1334" s="53"/>
      <c r="C1334" s="56"/>
      <c r="D1334" s="57"/>
      <c r="E1334" s="9" t="s">
        <v>520</v>
      </c>
      <c r="F1334" s="10">
        <v>4266</v>
      </c>
      <c r="G1334" s="10"/>
      <c r="H1334" s="10"/>
      <c r="I1334" s="8">
        <v>52593.599999999999</v>
      </c>
      <c r="J1334" s="8">
        <v>52593.599999999999</v>
      </c>
      <c r="K1334" s="8">
        <v>52593.599999999999</v>
      </c>
      <c r="L1334" s="7">
        <v>52593.599999999999</v>
      </c>
      <c r="M1334" s="41">
        <f t="shared" si="274"/>
        <v>100</v>
      </c>
      <c r="N1334" s="41">
        <f t="shared" si="275"/>
        <v>100</v>
      </c>
      <c r="O1334" s="41">
        <f t="shared" si="276"/>
        <v>100</v>
      </c>
      <c r="P1334" s="15"/>
      <c r="Q1334" s="15"/>
      <c r="R1334" s="167"/>
      <c r="S1334" s="15"/>
      <c r="T1334" s="15"/>
      <c r="U1334" s="4">
        <f t="shared" si="277"/>
        <v>52593.599999999999</v>
      </c>
    </row>
    <row r="1335" spans="1:191" hidden="1">
      <c r="A1335" s="64"/>
      <c r="B1335" s="53"/>
      <c r="C1335" s="56"/>
      <c r="D1335" s="57"/>
      <c r="E1335" s="9" t="s">
        <v>522</v>
      </c>
      <c r="F1335" s="10">
        <v>4269</v>
      </c>
      <c r="G1335" s="10"/>
      <c r="H1335" s="10"/>
      <c r="I1335" s="8">
        <v>7782</v>
      </c>
      <c r="J1335" s="8">
        <v>7782</v>
      </c>
      <c r="K1335" s="8">
        <v>7782</v>
      </c>
      <c r="L1335" s="7">
        <v>7782</v>
      </c>
      <c r="M1335" s="41">
        <f t="shared" si="274"/>
        <v>100</v>
      </c>
      <c r="N1335" s="41">
        <f t="shared" si="275"/>
        <v>100</v>
      </c>
      <c r="O1335" s="41">
        <f t="shared" si="276"/>
        <v>100</v>
      </c>
      <c r="P1335" s="15"/>
      <c r="Q1335" s="15"/>
      <c r="R1335" s="167"/>
      <c r="S1335" s="15"/>
      <c r="T1335" s="15"/>
      <c r="U1335" s="4">
        <f t="shared" si="277"/>
        <v>7782</v>
      </c>
    </row>
    <row r="1336" spans="1:191" ht="36.75" customHeight="1">
      <c r="A1336" s="225"/>
      <c r="B1336" s="196"/>
      <c r="C1336" s="200"/>
      <c r="D1336" s="201" t="s">
        <v>288</v>
      </c>
      <c r="E1336" s="81" t="s">
        <v>133</v>
      </c>
      <c r="F1336" s="19"/>
      <c r="G1336" s="19"/>
      <c r="H1336" s="10" t="s">
        <v>394</v>
      </c>
      <c r="I1336" s="205">
        <f t="shared" ref="I1336:L1337" si="278">SUM(I1337)</f>
        <v>44874</v>
      </c>
      <c r="J1336" s="205">
        <f t="shared" si="278"/>
        <v>109776</v>
      </c>
      <c r="K1336" s="205">
        <f t="shared" si="278"/>
        <v>170139</v>
      </c>
      <c r="L1336" s="205">
        <f t="shared" si="278"/>
        <v>242993.1</v>
      </c>
      <c r="M1336" s="41">
        <f t="shared" si="274"/>
        <v>18.5</v>
      </c>
      <c r="N1336" s="41">
        <f t="shared" si="275"/>
        <v>45.2</v>
      </c>
      <c r="O1336" s="41">
        <f t="shared" si="276"/>
        <v>70</v>
      </c>
      <c r="P1336" s="14"/>
      <c r="Q1336" s="14"/>
      <c r="R1336" s="167"/>
      <c r="S1336" s="14"/>
      <c r="T1336" s="14"/>
      <c r="U1336" s="4">
        <f t="shared" si="277"/>
        <v>242993.1</v>
      </c>
      <c r="W1336" s="43" t="s">
        <v>394</v>
      </c>
      <c r="AA1336" s="209"/>
      <c r="AB1336" s="209"/>
      <c r="AC1336" s="209"/>
      <c r="AD1336" s="209"/>
      <c r="AE1336" s="209"/>
      <c r="AF1336" s="209"/>
      <c r="AG1336" s="209"/>
      <c r="AH1336" s="209"/>
      <c r="AI1336" s="209"/>
      <c r="AJ1336" s="209"/>
      <c r="AK1336" s="209"/>
      <c r="AL1336" s="209"/>
      <c r="AM1336" s="209"/>
      <c r="AN1336" s="209"/>
      <c r="AO1336" s="209"/>
      <c r="AP1336" s="209"/>
      <c r="AQ1336" s="209"/>
      <c r="AR1336" s="209"/>
      <c r="AS1336" s="209"/>
      <c r="AT1336" s="209"/>
      <c r="AU1336" s="209"/>
      <c r="AV1336" s="209"/>
      <c r="AW1336" s="209"/>
      <c r="AX1336" s="209"/>
      <c r="AY1336" s="209"/>
      <c r="AZ1336" s="209"/>
      <c r="BA1336" s="209"/>
      <c r="BB1336" s="209"/>
      <c r="BC1336" s="209"/>
      <c r="BD1336" s="209"/>
      <c r="BE1336" s="209"/>
      <c r="BF1336" s="209"/>
      <c r="BG1336" s="209"/>
      <c r="BH1336" s="209"/>
      <c r="BI1336" s="209"/>
      <c r="BJ1336" s="209"/>
      <c r="BK1336" s="209"/>
      <c r="BL1336" s="209"/>
      <c r="BM1336" s="209"/>
      <c r="BN1336" s="209"/>
      <c r="BO1336" s="209"/>
      <c r="BP1336" s="209"/>
      <c r="BQ1336" s="209"/>
      <c r="BR1336" s="209"/>
      <c r="BS1336" s="209"/>
      <c r="BT1336" s="209"/>
      <c r="BU1336" s="209"/>
      <c r="BV1336" s="209"/>
      <c r="BW1336" s="209"/>
      <c r="BX1336" s="209"/>
      <c r="BY1336" s="209"/>
      <c r="BZ1336" s="209"/>
      <c r="CA1336" s="209"/>
      <c r="CB1336" s="209"/>
      <c r="CC1336" s="209"/>
      <c r="CD1336" s="209"/>
      <c r="CE1336" s="209"/>
      <c r="CF1336" s="209"/>
      <c r="CG1336" s="209"/>
      <c r="CH1336" s="209"/>
      <c r="CI1336" s="209"/>
      <c r="CJ1336" s="209"/>
      <c r="CK1336" s="209"/>
      <c r="CL1336" s="209"/>
      <c r="CM1336" s="209"/>
      <c r="CN1336" s="209"/>
      <c r="CO1336" s="209"/>
      <c r="CP1336" s="209"/>
      <c r="CQ1336" s="209"/>
      <c r="CR1336" s="209"/>
      <c r="CS1336" s="209"/>
      <c r="CT1336" s="209"/>
      <c r="CU1336" s="209"/>
      <c r="CV1336" s="209"/>
      <c r="CW1336" s="209"/>
      <c r="CX1336" s="209"/>
      <c r="CY1336" s="209"/>
      <c r="CZ1336" s="209"/>
      <c r="DA1336" s="209"/>
      <c r="DB1336" s="209"/>
      <c r="DC1336" s="209"/>
      <c r="DD1336" s="209"/>
      <c r="DE1336" s="209"/>
      <c r="DF1336" s="209"/>
      <c r="DG1336" s="209"/>
      <c r="DH1336" s="209"/>
      <c r="DI1336" s="209"/>
      <c r="DJ1336" s="209"/>
      <c r="DK1336" s="209"/>
      <c r="DL1336" s="209"/>
      <c r="DM1336" s="209"/>
      <c r="DN1336" s="209"/>
      <c r="DO1336" s="209"/>
      <c r="DP1336" s="209"/>
      <c r="DQ1336" s="209"/>
      <c r="DR1336" s="209"/>
      <c r="DS1336" s="209"/>
      <c r="DT1336" s="209"/>
      <c r="DU1336" s="209"/>
      <c r="DV1336" s="209"/>
      <c r="DW1336" s="209"/>
      <c r="DX1336" s="209"/>
      <c r="DY1336" s="209"/>
      <c r="DZ1336" s="209"/>
      <c r="EA1336" s="209"/>
      <c r="EB1336" s="209"/>
      <c r="EC1336" s="209"/>
      <c r="ED1336" s="209"/>
      <c r="EE1336" s="209"/>
      <c r="EF1336" s="209"/>
      <c r="EG1336" s="209"/>
      <c r="EH1336" s="209"/>
      <c r="EI1336" s="209"/>
      <c r="EJ1336" s="209"/>
      <c r="EK1336" s="209"/>
      <c r="EL1336" s="209"/>
      <c r="EM1336" s="209"/>
      <c r="EN1336" s="209"/>
      <c r="EO1336" s="209"/>
      <c r="EP1336" s="209"/>
      <c r="EQ1336" s="209"/>
      <c r="ER1336" s="209"/>
      <c r="ES1336" s="209"/>
      <c r="ET1336" s="209"/>
      <c r="EU1336" s="209"/>
      <c r="EV1336" s="209"/>
      <c r="EW1336" s="209"/>
      <c r="EX1336" s="209"/>
      <c r="EY1336" s="209"/>
      <c r="EZ1336" s="209"/>
      <c r="FA1336" s="209"/>
      <c r="FB1336" s="209"/>
      <c r="FC1336" s="209"/>
      <c r="FD1336" s="209"/>
      <c r="FE1336" s="209"/>
      <c r="FF1336" s="209"/>
      <c r="FG1336" s="209"/>
      <c r="FH1336" s="209"/>
      <c r="FI1336" s="209"/>
      <c r="FJ1336" s="209"/>
      <c r="FK1336" s="209"/>
      <c r="FL1336" s="209"/>
      <c r="FM1336" s="209"/>
      <c r="FN1336" s="209"/>
      <c r="FO1336" s="209"/>
      <c r="FP1336" s="209"/>
      <c r="FQ1336" s="209"/>
      <c r="FR1336" s="209"/>
      <c r="FS1336" s="209"/>
      <c r="FT1336" s="209"/>
      <c r="FU1336" s="209"/>
      <c r="FV1336" s="209"/>
      <c r="FW1336" s="209"/>
      <c r="FX1336" s="209"/>
      <c r="FY1336" s="209"/>
      <c r="FZ1336" s="209"/>
      <c r="GA1336" s="209"/>
      <c r="GB1336" s="209"/>
      <c r="GC1336" s="209"/>
      <c r="GD1336" s="209"/>
      <c r="GE1336" s="209"/>
      <c r="GF1336" s="209"/>
      <c r="GG1336" s="209"/>
      <c r="GH1336" s="209"/>
      <c r="GI1336" s="209"/>
    </row>
    <row r="1337" spans="1:191">
      <c r="A1337" s="225"/>
      <c r="B1337" s="196"/>
      <c r="C1337" s="200"/>
      <c r="D1337" s="201"/>
      <c r="E1337" s="80" t="s">
        <v>643</v>
      </c>
      <c r="F1337" s="18" t="s">
        <v>398</v>
      </c>
      <c r="G1337" s="18"/>
      <c r="H1337" s="10" t="s">
        <v>394</v>
      </c>
      <c r="I1337" s="206">
        <f t="shared" si="278"/>
        <v>44874</v>
      </c>
      <c r="J1337" s="206">
        <f t="shared" si="278"/>
        <v>109776</v>
      </c>
      <c r="K1337" s="206">
        <f t="shared" si="278"/>
        <v>170139</v>
      </c>
      <c r="L1337" s="207">
        <f t="shared" si="278"/>
        <v>242993.1</v>
      </c>
      <c r="M1337" s="41">
        <f t="shared" si="274"/>
        <v>18.5</v>
      </c>
      <c r="N1337" s="41">
        <f t="shared" si="275"/>
        <v>45.2</v>
      </c>
      <c r="O1337" s="41">
        <f t="shared" si="276"/>
        <v>70</v>
      </c>
      <c r="P1337" s="15"/>
      <c r="Q1337" s="15"/>
      <c r="R1337" s="167"/>
      <c r="S1337" s="15"/>
      <c r="T1337" s="15"/>
      <c r="U1337" s="4">
        <f t="shared" si="277"/>
        <v>242993.1</v>
      </c>
      <c r="AA1337" s="209"/>
      <c r="AB1337" s="209"/>
      <c r="AC1337" s="209"/>
      <c r="AD1337" s="209"/>
      <c r="AE1337" s="209"/>
      <c r="AF1337" s="209"/>
      <c r="AG1337" s="209"/>
      <c r="AH1337" s="209"/>
      <c r="AI1337" s="209"/>
      <c r="AJ1337" s="209"/>
      <c r="AK1337" s="209"/>
      <c r="AL1337" s="209"/>
      <c r="AM1337" s="209"/>
      <c r="AN1337" s="209"/>
      <c r="AO1337" s="209"/>
      <c r="AP1337" s="209"/>
      <c r="AQ1337" s="209"/>
      <c r="AR1337" s="209"/>
      <c r="AS1337" s="209"/>
      <c r="AT1337" s="209"/>
      <c r="AU1337" s="209"/>
      <c r="AV1337" s="209"/>
      <c r="AW1337" s="209"/>
      <c r="AX1337" s="209"/>
      <c r="AY1337" s="209"/>
      <c r="AZ1337" s="209"/>
      <c r="BA1337" s="209"/>
      <c r="BB1337" s="209"/>
      <c r="BC1337" s="209"/>
      <c r="BD1337" s="209"/>
      <c r="BE1337" s="209"/>
      <c r="BF1337" s="209"/>
      <c r="BG1337" s="209"/>
      <c r="BH1337" s="209"/>
      <c r="BI1337" s="209"/>
      <c r="BJ1337" s="209"/>
      <c r="BK1337" s="209"/>
      <c r="BL1337" s="209"/>
      <c r="BM1337" s="209"/>
      <c r="BN1337" s="209"/>
      <c r="BO1337" s="209"/>
      <c r="BP1337" s="209"/>
      <c r="BQ1337" s="209"/>
      <c r="BR1337" s="209"/>
      <c r="BS1337" s="209"/>
      <c r="BT1337" s="209"/>
      <c r="BU1337" s="209"/>
      <c r="BV1337" s="209"/>
      <c r="BW1337" s="209"/>
      <c r="BX1337" s="209"/>
      <c r="BY1337" s="209"/>
      <c r="BZ1337" s="209"/>
      <c r="CA1337" s="209"/>
      <c r="CB1337" s="209"/>
      <c r="CC1337" s="209"/>
      <c r="CD1337" s="209"/>
      <c r="CE1337" s="209"/>
      <c r="CF1337" s="209"/>
      <c r="CG1337" s="209"/>
      <c r="CH1337" s="209"/>
      <c r="CI1337" s="209"/>
      <c r="CJ1337" s="209"/>
      <c r="CK1337" s="209"/>
      <c r="CL1337" s="209"/>
      <c r="CM1337" s="209"/>
      <c r="CN1337" s="209"/>
      <c r="CO1337" s="209"/>
      <c r="CP1337" s="209"/>
      <c r="CQ1337" s="209"/>
      <c r="CR1337" s="209"/>
      <c r="CS1337" s="209"/>
      <c r="CT1337" s="209"/>
      <c r="CU1337" s="209"/>
      <c r="CV1337" s="209"/>
      <c r="CW1337" s="209"/>
      <c r="CX1337" s="209"/>
      <c r="CY1337" s="209"/>
      <c r="CZ1337" s="209"/>
      <c r="DA1337" s="209"/>
      <c r="DB1337" s="209"/>
      <c r="DC1337" s="209"/>
      <c r="DD1337" s="209"/>
      <c r="DE1337" s="209"/>
      <c r="DF1337" s="209"/>
      <c r="DG1337" s="209"/>
      <c r="DH1337" s="209"/>
      <c r="DI1337" s="209"/>
      <c r="DJ1337" s="209"/>
      <c r="DK1337" s="209"/>
      <c r="DL1337" s="209"/>
      <c r="DM1337" s="209"/>
      <c r="DN1337" s="209"/>
      <c r="DO1337" s="209"/>
      <c r="DP1337" s="209"/>
      <c r="DQ1337" s="209"/>
      <c r="DR1337" s="209"/>
      <c r="DS1337" s="209"/>
      <c r="DT1337" s="209"/>
      <c r="DU1337" s="209"/>
      <c r="DV1337" s="209"/>
      <c r="DW1337" s="209"/>
      <c r="DX1337" s="209"/>
      <c r="DY1337" s="209"/>
      <c r="DZ1337" s="209"/>
      <c r="EA1337" s="209"/>
      <c r="EB1337" s="209"/>
      <c r="EC1337" s="209"/>
      <c r="ED1337" s="209"/>
      <c r="EE1337" s="209"/>
      <c r="EF1337" s="209"/>
      <c r="EG1337" s="209"/>
      <c r="EH1337" s="209"/>
      <c r="EI1337" s="209"/>
      <c r="EJ1337" s="209"/>
      <c r="EK1337" s="209"/>
      <c r="EL1337" s="209"/>
      <c r="EM1337" s="209"/>
      <c r="EN1337" s="209"/>
      <c r="EO1337" s="209"/>
      <c r="EP1337" s="209"/>
      <c r="EQ1337" s="209"/>
      <c r="ER1337" s="209"/>
      <c r="ES1337" s="209"/>
      <c r="ET1337" s="209"/>
      <c r="EU1337" s="209"/>
      <c r="EV1337" s="209"/>
      <c r="EW1337" s="209"/>
      <c r="EX1337" s="209"/>
      <c r="EY1337" s="209"/>
      <c r="EZ1337" s="209"/>
      <c r="FA1337" s="209"/>
      <c r="FB1337" s="209"/>
      <c r="FC1337" s="209"/>
      <c r="FD1337" s="209"/>
      <c r="FE1337" s="209"/>
      <c r="FF1337" s="209"/>
      <c r="FG1337" s="209"/>
      <c r="FH1337" s="209"/>
      <c r="FI1337" s="209"/>
      <c r="FJ1337" s="209"/>
      <c r="FK1337" s="209"/>
      <c r="FL1337" s="209"/>
      <c r="FM1337" s="209"/>
      <c r="FN1337" s="209"/>
      <c r="FO1337" s="209"/>
      <c r="FP1337" s="209"/>
      <c r="FQ1337" s="209"/>
      <c r="FR1337" s="209"/>
      <c r="FS1337" s="209"/>
      <c r="FT1337" s="209"/>
      <c r="FU1337" s="209"/>
      <c r="FV1337" s="209"/>
      <c r="FW1337" s="209"/>
      <c r="FX1337" s="209"/>
      <c r="FY1337" s="209"/>
      <c r="FZ1337" s="209"/>
      <c r="GA1337" s="209"/>
      <c r="GB1337" s="209"/>
      <c r="GC1337" s="209"/>
      <c r="GD1337" s="209"/>
      <c r="GE1337" s="209"/>
      <c r="GF1337" s="209"/>
      <c r="GG1337" s="209"/>
      <c r="GH1337" s="209"/>
      <c r="GI1337" s="209"/>
    </row>
    <row r="1338" spans="1:191" ht="27" hidden="1">
      <c r="A1338" s="64"/>
      <c r="B1338" s="53"/>
      <c r="C1338" s="56"/>
      <c r="D1338" s="57"/>
      <c r="E1338" s="9" t="s">
        <v>538</v>
      </c>
      <c r="F1338" s="10">
        <v>4637</v>
      </c>
      <c r="G1338" s="10"/>
      <c r="H1338" s="10"/>
      <c r="I1338" s="7">
        <v>44874</v>
      </c>
      <c r="J1338" s="7">
        <v>109776</v>
      </c>
      <c r="K1338" s="7">
        <v>170139</v>
      </c>
      <c r="L1338" s="7">
        <v>242993.1</v>
      </c>
      <c r="M1338" s="41">
        <f t="shared" si="274"/>
        <v>18.5</v>
      </c>
      <c r="N1338" s="41">
        <f t="shared" si="275"/>
        <v>45.2</v>
      </c>
      <c r="O1338" s="41">
        <f t="shared" si="276"/>
        <v>70</v>
      </c>
      <c r="P1338" s="15"/>
      <c r="Q1338" s="15"/>
      <c r="R1338" s="167"/>
      <c r="S1338" s="15"/>
      <c r="T1338" s="15"/>
      <c r="U1338" s="4">
        <f t="shared" si="277"/>
        <v>242993.1</v>
      </c>
    </row>
    <row r="1339" spans="1:191" ht="36.75" customHeight="1">
      <c r="A1339" s="225"/>
      <c r="B1339" s="196"/>
      <c r="C1339" s="200"/>
      <c r="D1339" s="201" t="s">
        <v>299</v>
      </c>
      <c r="E1339" s="81" t="s">
        <v>379</v>
      </c>
      <c r="F1339" s="19"/>
      <c r="G1339" s="19"/>
      <c r="H1339" s="10" t="s">
        <v>394</v>
      </c>
      <c r="I1339" s="204">
        <f>SUM(I1340)</f>
        <v>1300</v>
      </c>
      <c r="J1339" s="204">
        <f>SUM(J1340)</f>
        <v>3250</v>
      </c>
      <c r="K1339" s="204">
        <f>SUM(K1340)</f>
        <v>5550</v>
      </c>
      <c r="L1339" s="205">
        <f>SUM(L1340)</f>
        <v>7000</v>
      </c>
      <c r="M1339" s="41">
        <f t="shared" si="274"/>
        <v>18.600000000000001</v>
      </c>
      <c r="N1339" s="41">
        <f t="shared" si="275"/>
        <v>46.4</v>
      </c>
      <c r="O1339" s="41">
        <f t="shared" si="276"/>
        <v>79.3</v>
      </c>
      <c r="P1339" s="14"/>
      <c r="Q1339" s="14"/>
      <c r="R1339" s="167"/>
      <c r="S1339" s="14"/>
      <c r="T1339" s="14"/>
      <c r="U1339" s="4">
        <f t="shared" si="277"/>
        <v>7000</v>
      </c>
      <c r="W1339" s="43" t="s">
        <v>394</v>
      </c>
      <c r="AA1339" s="209"/>
      <c r="AB1339" s="209"/>
      <c r="AC1339" s="209"/>
      <c r="AD1339" s="209"/>
      <c r="AE1339" s="209"/>
      <c r="AF1339" s="209"/>
      <c r="AG1339" s="209"/>
      <c r="AH1339" s="209"/>
      <c r="AI1339" s="209"/>
      <c r="AJ1339" s="209"/>
      <c r="AK1339" s="209"/>
      <c r="AL1339" s="209"/>
      <c r="AM1339" s="209"/>
      <c r="AN1339" s="209"/>
      <c r="AO1339" s="209"/>
      <c r="AP1339" s="209"/>
      <c r="AQ1339" s="209"/>
      <c r="AR1339" s="209"/>
      <c r="AS1339" s="209"/>
      <c r="AT1339" s="209"/>
      <c r="AU1339" s="209"/>
      <c r="AV1339" s="209"/>
      <c r="AW1339" s="209"/>
      <c r="AX1339" s="209"/>
      <c r="AY1339" s="209"/>
      <c r="AZ1339" s="209"/>
      <c r="BA1339" s="209"/>
      <c r="BB1339" s="209"/>
      <c r="BC1339" s="209"/>
      <c r="BD1339" s="209"/>
      <c r="BE1339" s="209"/>
      <c r="BF1339" s="209"/>
      <c r="BG1339" s="209"/>
      <c r="BH1339" s="209"/>
      <c r="BI1339" s="209"/>
      <c r="BJ1339" s="209"/>
      <c r="BK1339" s="209"/>
      <c r="BL1339" s="209"/>
      <c r="BM1339" s="209"/>
      <c r="BN1339" s="209"/>
      <c r="BO1339" s="209"/>
      <c r="BP1339" s="209"/>
      <c r="BQ1339" s="209"/>
      <c r="BR1339" s="209"/>
      <c r="BS1339" s="209"/>
      <c r="BT1339" s="209"/>
      <c r="BU1339" s="209"/>
      <c r="BV1339" s="209"/>
      <c r="BW1339" s="209"/>
      <c r="BX1339" s="209"/>
      <c r="BY1339" s="209"/>
      <c r="BZ1339" s="209"/>
      <c r="CA1339" s="209"/>
      <c r="CB1339" s="209"/>
      <c r="CC1339" s="209"/>
      <c r="CD1339" s="209"/>
      <c r="CE1339" s="209"/>
      <c r="CF1339" s="209"/>
      <c r="CG1339" s="209"/>
      <c r="CH1339" s="209"/>
      <c r="CI1339" s="209"/>
      <c r="CJ1339" s="209"/>
      <c r="CK1339" s="209"/>
      <c r="CL1339" s="209"/>
      <c r="CM1339" s="209"/>
      <c r="CN1339" s="209"/>
      <c r="CO1339" s="209"/>
      <c r="CP1339" s="209"/>
      <c r="CQ1339" s="209"/>
      <c r="CR1339" s="209"/>
      <c r="CS1339" s="209"/>
      <c r="CT1339" s="209"/>
      <c r="CU1339" s="209"/>
      <c r="CV1339" s="209"/>
      <c r="CW1339" s="209"/>
      <c r="CX1339" s="209"/>
      <c r="CY1339" s="209"/>
      <c r="CZ1339" s="209"/>
      <c r="DA1339" s="209"/>
      <c r="DB1339" s="209"/>
      <c r="DC1339" s="209"/>
      <c r="DD1339" s="209"/>
      <c r="DE1339" s="209"/>
      <c r="DF1339" s="209"/>
      <c r="DG1339" s="209"/>
      <c r="DH1339" s="209"/>
      <c r="DI1339" s="209"/>
      <c r="DJ1339" s="209"/>
      <c r="DK1339" s="209"/>
      <c r="DL1339" s="209"/>
      <c r="DM1339" s="209"/>
      <c r="DN1339" s="209"/>
      <c r="DO1339" s="209"/>
      <c r="DP1339" s="209"/>
      <c r="DQ1339" s="209"/>
      <c r="DR1339" s="209"/>
      <c r="DS1339" s="209"/>
      <c r="DT1339" s="209"/>
      <c r="DU1339" s="209"/>
      <c r="DV1339" s="209"/>
      <c r="DW1339" s="209"/>
      <c r="DX1339" s="209"/>
      <c r="DY1339" s="209"/>
      <c r="DZ1339" s="209"/>
      <c r="EA1339" s="209"/>
      <c r="EB1339" s="209"/>
      <c r="EC1339" s="209"/>
      <c r="ED1339" s="209"/>
      <c r="EE1339" s="209"/>
      <c r="EF1339" s="209"/>
      <c r="EG1339" s="209"/>
      <c r="EH1339" s="209"/>
      <c r="EI1339" s="209"/>
      <c r="EJ1339" s="209"/>
      <c r="EK1339" s="209"/>
      <c r="EL1339" s="209"/>
      <c r="EM1339" s="209"/>
      <c r="EN1339" s="209"/>
      <c r="EO1339" s="209"/>
      <c r="EP1339" s="209"/>
      <c r="EQ1339" s="209"/>
      <c r="ER1339" s="209"/>
      <c r="ES1339" s="209"/>
      <c r="ET1339" s="209"/>
      <c r="EU1339" s="209"/>
      <c r="EV1339" s="209"/>
      <c r="EW1339" s="209"/>
      <c r="EX1339" s="209"/>
      <c r="EY1339" s="209"/>
      <c r="EZ1339" s="209"/>
      <c r="FA1339" s="209"/>
      <c r="FB1339" s="209"/>
      <c r="FC1339" s="209"/>
      <c r="FD1339" s="209"/>
      <c r="FE1339" s="209"/>
      <c r="FF1339" s="209"/>
      <c r="FG1339" s="209"/>
      <c r="FH1339" s="209"/>
      <c r="FI1339" s="209"/>
      <c r="FJ1339" s="209"/>
      <c r="FK1339" s="209"/>
      <c r="FL1339" s="209"/>
      <c r="FM1339" s="209"/>
      <c r="FN1339" s="209"/>
      <c r="FO1339" s="209"/>
      <c r="FP1339" s="209"/>
      <c r="FQ1339" s="209"/>
      <c r="FR1339" s="209"/>
      <c r="FS1339" s="209"/>
      <c r="FT1339" s="209"/>
      <c r="FU1339" s="209"/>
      <c r="FV1339" s="209"/>
      <c r="FW1339" s="209"/>
      <c r="FX1339" s="209"/>
      <c r="FY1339" s="209"/>
      <c r="FZ1339" s="209"/>
      <c r="GA1339" s="209"/>
      <c r="GB1339" s="209"/>
      <c r="GC1339" s="209"/>
      <c r="GD1339" s="209"/>
      <c r="GE1339" s="209"/>
      <c r="GF1339" s="209"/>
      <c r="GG1339" s="209"/>
      <c r="GH1339" s="209"/>
      <c r="GI1339" s="209"/>
    </row>
    <row r="1340" spans="1:191">
      <c r="A1340" s="225"/>
      <c r="B1340" s="196"/>
      <c r="C1340" s="200"/>
      <c r="D1340" s="201"/>
      <c r="E1340" s="80" t="s">
        <v>643</v>
      </c>
      <c r="F1340" s="18" t="s">
        <v>398</v>
      </c>
      <c r="G1340" s="18"/>
      <c r="H1340" s="10" t="s">
        <v>394</v>
      </c>
      <c r="I1340" s="206">
        <f>SUM(I1341:I1346)</f>
        <v>1300</v>
      </c>
      <c r="J1340" s="206">
        <f>SUM(J1341:J1346)</f>
        <v>3250</v>
      </c>
      <c r="K1340" s="206">
        <f>SUM(K1341:K1346)</f>
        <v>5550</v>
      </c>
      <c r="L1340" s="207">
        <f>SUM(L1341:L1346)</f>
        <v>7000</v>
      </c>
      <c r="M1340" s="41">
        <f t="shared" si="274"/>
        <v>18.600000000000001</v>
      </c>
      <c r="N1340" s="41">
        <f t="shared" si="275"/>
        <v>46.4</v>
      </c>
      <c r="O1340" s="41">
        <f t="shared" si="276"/>
        <v>79.3</v>
      </c>
      <c r="P1340" s="15"/>
      <c r="Q1340" s="15"/>
      <c r="R1340" s="167"/>
      <c r="S1340" s="15"/>
      <c r="T1340" s="15"/>
      <c r="U1340" s="4">
        <f t="shared" si="277"/>
        <v>7000</v>
      </c>
      <c r="AA1340" s="209"/>
      <c r="AB1340" s="209"/>
      <c r="AC1340" s="209"/>
      <c r="AD1340" s="209"/>
      <c r="AE1340" s="209"/>
      <c r="AF1340" s="209"/>
      <c r="AG1340" s="209"/>
      <c r="AH1340" s="209"/>
      <c r="AI1340" s="209"/>
      <c r="AJ1340" s="209"/>
      <c r="AK1340" s="209"/>
      <c r="AL1340" s="209"/>
      <c r="AM1340" s="209"/>
      <c r="AN1340" s="209"/>
      <c r="AO1340" s="209"/>
      <c r="AP1340" s="209"/>
      <c r="AQ1340" s="209"/>
      <c r="AR1340" s="209"/>
      <c r="AS1340" s="209"/>
      <c r="AT1340" s="209"/>
      <c r="AU1340" s="209"/>
      <c r="AV1340" s="209"/>
      <c r="AW1340" s="209"/>
      <c r="AX1340" s="209"/>
      <c r="AY1340" s="209"/>
      <c r="AZ1340" s="209"/>
      <c r="BA1340" s="209"/>
      <c r="BB1340" s="209"/>
      <c r="BC1340" s="209"/>
      <c r="BD1340" s="209"/>
      <c r="BE1340" s="209"/>
      <c r="BF1340" s="209"/>
      <c r="BG1340" s="209"/>
      <c r="BH1340" s="209"/>
      <c r="BI1340" s="209"/>
      <c r="BJ1340" s="209"/>
      <c r="BK1340" s="209"/>
      <c r="BL1340" s="209"/>
      <c r="BM1340" s="209"/>
      <c r="BN1340" s="209"/>
      <c r="BO1340" s="209"/>
      <c r="BP1340" s="209"/>
      <c r="BQ1340" s="209"/>
      <c r="BR1340" s="209"/>
      <c r="BS1340" s="209"/>
      <c r="BT1340" s="209"/>
      <c r="BU1340" s="209"/>
      <c r="BV1340" s="209"/>
      <c r="BW1340" s="209"/>
      <c r="BX1340" s="209"/>
      <c r="BY1340" s="209"/>
      <c r="BZ1340" s="209"/>
      <c r="CA1340" s="209"/>
      <c r="CB1340" s="209"/>
      <c r="CC1340" s="209"/>
      <c r="CD1340" s="209"/>
      <c r="CE1340" s="209"/>
      <c r="CF1340" s="209"/>
      <c r="CG1340" s="209"/>
      <c r="CH1340" s="209"/>
      <c r="CI1340" s="209"/>
      <c r="CJ1340" s="209"/>
      <c r="CK1340" s="209"/>
      <c r="CL1340" s="209"/>
      <c r="CM1340" s="209"/>
      <c r="CN1340" s="209"/>
      <c r="CO1340" s="209"/>
      <c r="CP1340" s="209"/>
      <c r="CQ1340" s="209"/>
      <c r="CR1340" s="209"/>
      <c r="CS1340" s="209"/>
      <c r="CT1340" s="209"/>
      <c r="CU1340" s="209"/>
      <c r="CV1340" s="209"/>
      <c r="CW1340" s="209"/>
      <c r="CX1340" s="209"/>
      <c r="CY1340" s="209"/>
      <c r="CZ1340" s="209"/>
      <c r="DA1340" s="209"/>
      <c r="DB1340" s="209"/>
      <c r="DC1340" s="209"/>
      <c r="DD1340" s="209"/>
      <c r="DE1340" s="209"/>
      <c r="DF1340" s="209"/>
      <c r="DG1340" s="209"/>
      <c r="DH1340" s="209"/>
      <c r="DI1340" s="209"/>
      <c r="DJ1340" s="209"/>
      <c r="DK1340" s="209"/>
      <c r="DL1340" s="209"/>
      <c r="DM1340" s="209"/>
      <c r="DN1340" s="209"/>
      <c r="DO1340" s="209"/>
      <c r="DP1340" s="209"/>
      <c r="DQ1340" s="209"/>
      <c r="DR1340" s="209"/>
      <c r="DS1340" s="209"/>
      <c r="DT1340" s="209"/>
      <c r="DU1340" s="209"/>
      <c r="DV1340" s="209"/>
      <c r="DW1340" s="209"/>
      <c r="DX1340" s="209"/>
      <c r="DY1340" s="209"/>
      <c r="DZ1340" s="209"/>
      <c r="EA1340" s="209"/>
      <c r="EB1340" s="209"/>
      <c r="EC1340" s="209"/>
      <c r="ED1340" s="209"/>
      <c r="EE1340" s="209"/>
      <c r="EF1340" s="209"/>
      <c r="EG1340" s="209"/>
      <c r="EH1340" s="209"/>
      <c r="EI1340" s="209"/>
      <c r="EJ1340" s="209"/>
      <c r="EK1340" s="209"/>
      <c r="EL1340" s="209"/>
      <c r="EM1340" s="209"/>
      <c r="EN1340" s="209"/>
      <c r="EO1340" s="209"/>
      <c r="EP1340" s="209"/>
      <c r="EQ1340" s="209"/>
      <c r="ER1340" s="209"/>
      <c r="ES1340" s="209"/>
      <c r="ET1340" s="209"/>
      <c r="EU1340" s="209"/>
      <c r="EV1340" s="209"/>
      <c r="EW1340" s="209"/>
      <c r="EX1340" s="209"/>
      <c r="EY1340" s="209"/>
      <c r="EZ1340" s="209"/>
      <c r="FA1340" s="209"/>
      <c r="FB1340" s="209"/>
      <c r="FC1340" s="209"/>
      <c r="FD1340" s="209"/>
      <c r="FE1340" s="209"/>
      <c r="FF1340" s="209"/>
      <c r="FG1340" s="209"/>
      <c r="FH1340" s="209"/>
      <c r="FI1340" s="209"/>
      <c r="FJ1340" s="209"/>
      <c r="FK1340" s="209"/>
      <c r="FL1340" s="209"/>
      <c r="FM1340" s="209"/>
      <c r="FN1340" s="209"/>
      <c r="FO1340" s="209"/>
      <c r="FP1340" s="209"/>
      <c r="FQ1340" s="209"/>
      <c r="FR1340" s="209"/>
      <c r="FS1340" s="209"/>
      <c r="FT1340" s="209"/>
      <c r="FU1340" s="209"/>
      <c r="FV1340" s="209"/>
      <c r="FW1340" s="209"/>
      <c r="FX1340" s="209"/>
      <c r="FY1340" s="209"/>
      <c r="FZ1340" s="209"/>
      <c r="GA1340" s="209"/>
      <c r="GB1340" s="209"/>
      <c r="GC1340" s="209"/>
      <c r="GD1340" s="209"/>
      <c r="GE1340" s="209"/>
      <c r="GF1340" s="209"/>
      <c r="GG1340" s="209"/>
      <c r="GH1340" s="209"/>
      <c r="GI1340" s="209"/>
    </row>
    <row r="1341" spans="1:191" hidden="1">
      <c r="A1341" s="64"/>
      <c r="B1341" s="53"/>
      <c r="C1341" s="56"/>
      <c r="D1341" s="57"/>
      <c r="E1341" s="16" t="s">
        <v>443</v>
      </c>
      <c r="F1341" s="10" t="s">
        <v>265</v>
      </c>
      <c r="G1341" s="10"/>
      <c r="H1341" s="10"/>
      <c r="I1341" s="7">
        <v>150</v>
      </c>
      <c r="J1341" s="7">
        <v>450</v>
      </c>
      <c r="K1341" s="7">
        <v>750</v>
      </c>
      <c r="L1341" s="7">
        <v>1000</v>
      </c>
      <c r="M1341" s="41">
        <f t="shared" si="274"/>
        <v>15</v>
      </c>
      <c r="N1341" s="41">
        <f t="shared" si="275"/>
        <v>45</v>
      </c>
      <c r="O1341" s="41">
        <f t="shared" si="276"/>
        <v>75</v>
      </c>
      <c r="P1341" s="15"/>
      <c r="Q1341" s="15"/>
      <c r="R1341" s="167"/>
      <c r="S1341" s="15"/>
      <c r="T1341" s="15"/>
      <c r="U1341" s="4">
        <f t="shared" si="277"/>
        <v>1000</v>
      </c>
    </row>
    <row r="1342" spans="1:191" hidden="1">
      <c r="A1342" s="64"/>
      <c r="B1342" s="53"/>
      <c r="C1342" s="56"/>
      <c r="D1342" s="57"/>
      <c r="E1342" s="16" t="s">
        <v>459</v>
      </c>
      <c r="F1342" s="10" t="s">
        <v>266</v>
      </c>
      <c r="G1342" s="10"/>
      <c r="H1342" s="10"/>
      <c r="I1342" s="7">
        <v>150</v>
      </c>
      <c r="J1342" s="7">
        <v>400</v>
      </c>
      <c r="K1342" s="7">
        <v>750</v>
      </c>
      <c r="L1342" s="7">
        <v>1000</v>
      </c>
      <c r="M1342" s="41">
        <f t="shared" si="274"/>
        <v>15</v>
      </c>
      <c r="N1342" s="41">
        <f t="shared" si="275"/>
        <v>40</v>
      </c>
      <c r="O1342" s="41">
        <f t="shared" si="276"/>
        <v>75</v>
      </c>
      <c r="P1342" s="15"/>
      <c r="Q1342" s="15"/>
      <c r="R1342" s="167"/>
      <c r="S1342" s="15"/>
      <c r="T1342" s="15"/>
      <c r="U1342" s="4">
        <f t="shared" si="277"/>
        <v>1000</v>
      </c>
    </row>
    <row r="1343" spans="1:191" hidden="1">
      <c r="A1343" s="64"/>
      <c r="B1343" s="53"/>
      <c r="C1343" s="56"/>
      <c r="D1343" s="57"/>
      <c r="E1343" s="16" t="s">
        <v>460</v>
      </c>
      <c r="F1343" s="10" t="s">
        <v>405</v>
      </c>
      <c r="G1343" s="10"/>
      <c r="H1343" s="10"/>
      <c r="I1343" s="7">
        <v>300</v>
      </c>
      <c r="J1343" s="7">
        <v>900</v>
      </c>
      <c r="K1343" s="7">
        <v>1800</v>
      </c>
      <c r="L1343" s="7">
        <v>2000</v>
      </c>
      <c r="M1343" s="41">
        <f t="shared" si="274"/>
        <v>15</v>
      </c>
      <c r="N1343" s="41">
        <f t="shared" si="275"/>
        <v>45</v>
      </c>
      <c r="O1343" s="41">
        <f t="shared" si="276"/>
        <v>90</v>
      </c>
      <c r="P1343" s="15"/>
      <c r="Q1343" s="15"/>
      <c r="R1343" s="167"/>
      <c r="S1343" s="15"/>
      <c r="T1343" s="15"/>
      <c r="U1343" s="4">
        <f t="shared" si="277"/>
        <v>2000</v>
      </c>
    </row>
    <row r="1344" spans="1:191" hidden="1">
      <c r="A1344" s="64"/>
      <c r="B1344" s="53"/>
      <c r="C1344" s="56"/>
      <c r="D1344" s="57"/>
      <c r="E1344" s="16" t="s">
        <v>512</v>
      </c>
      <c r="F1344" s="10">
        <v>4237</v>
      </c>
      <c r="G1344" s="10"/>
      <c r="H1344" s="10"/>
      <c r="I1344" s="7">
        <v>250</v>
      </c>
      <c r="J1344" s="7">
        <v>500</v>
      </c>
      <c r="K1344" s="7">
        <v>750</v>
      </c>
      <c r="L1344" s="7">
        <v>1000</v>
      </c>
      <c r="M1344" s="41">
        <f t="shared" si="274"/>
        <v>25</v>
      </c>
      <c r="N1344" s="41">
        <f t="shared" si="275"/>
        <v>50</v>
      </c>
      <c r="O1344" s="41">
        <f t="shared" si="276"/>
        <v>75</v>
      </c>
      <c r="P1344" s="15"/>
      <c r="Q1344" s="15"/>
      <c r="R1344" s="167"/>
      <c r="S1344" s="15"/>
      <c r="T1344" s="15"/>
      <c r="U1344" s="4">
        <f t="shared" si="277"/>
        <v>1000</v>
      </c>
    </row>
    <row r="1345" spans="1:191" hidden="1">
      <c r="A1345" s="64"/>
      <c r="B1345" s="53"/>
      <c r="C1345" s="56"/>
      <c r="D1345" s="57"/>
      <c r="E1345" s="16" t="s">
        <v>517</v>
      </c>
      <c r="F1345" s="10">
        <v>4261</v>
      </c>
      <c r="G1345" s="10"/>
      <c r="H1345" s="10"/>
      <c r="I1345" s="7">
        <v>250</v>
      </c>
      <c r="J1345" s="7">
        <v>500</v>
      </c>
      <c r="K1345" s="7">
        <v>750</v>
      </c>
      <c r="L1345" s="7">
        <v>1000</v>
      </c>
      <c r="M1345" s="41">
        <f t="shared" si="274"/>
        <v>25</v>
      </c>
      <c r="N1345" s="41">
        <f t="shared" si="275"/>
        <v>50</v>
      </c>
      <c r="O1345" s="41">
        <f t="shared" si="276"/>
        <v>75</v>
      </c>
      <c r="P1345" s="15"/>
      <c r="Q1345" s="15"/>
      <c r="R1345" s="167"/>
      <c r="S1345" s="15"/>
      <c r="T1345" s="15"/>
      <c r="U1345" s="4">
        <f t="shared" si="277"/>
        <v>1000</v>
      </c>
    </row>
    <row r="1346" spans="1:191" hidden="1">
      <c r="A1346" s="64"/>
      <c r="B1346" s="53"/>
      <c r="C1346" s="56"/>
      <c r="D1346" s="57"/>
      <c r="E1346" s="16" t="s">
        <v>519</v>
      </c>
      <c r="F1346" s="10">
        <v>4264</v>
      </c>
      <c r="G1346" s="10"/>
      <c r="H1346" s="10"/>
      <c r="I1346" s="7">
        <v>200</v>
      </c>
      <c r="J1346" s="7">
        <v>500</v>
      </c>
      <c r="K1346" s="7">
        <v>750</v>
      </c>
      <c r="L1346" s="7">
        <v>1000</v>
      </c>
      <c r="M1346" s="41">
        <f t="shared" si="274"/>
        <v>20</v>
      </c>
      <c r="N1346" s="41">
        <f t="shared" si="275"/>
        <v>50</v>
      </c>
      <c r="O1346" s="41">
        <f t="shared" si="276"/>
        <v>75</v>
      </c>
      <c r="P1346" s="15"/>
      <c r="Q1346" s="15"/>
      <c r="R1346" s="167"/>
      <c r="S1346" s="15"/>
      <c r="T1346" s="15"/>
      <c r="U1346" s="4">
        <f t="shared" si="277"/>
        <v>1000</v>
      </c>
    </row>
    <row r="1347" spans="1:191" ht="36.75" customHeight="1">
      <c r="A1347" s="225"/>
      <c r="B1347" s="196"/>
      <c r="C1347" s="200"/>
      <c r="D1347" s="201" t="s">
        <v>300</v>
      </c>
      <c r="E1347" s="81" t="s">
        <v>250</v>
      </c>
      <c r="F1347" s="19"/>
      <c r="G1347" s="19"/>
      <c r="H1347" s="10" t="s">
        <v>394</v>
      </c>
      <c r="I1347" s="205">
        <f t="shared" ref="I1347:L1348" si="279">SUM(I1348)</f>
        <v>1555</v>
      </c>
      <c r="J1347" s="205">
        <f t="shared" si="279"/>
        <v>6045</v>
      </c>
      <c r="K1347" s="205">
        <f t="shared" si="279"/>
        <v>9040</v>
      </c>
      <c r="L1347" s="205">
        <f t="shared" si="279"/>
        <v>10389</v>
      </c>
      <c r="M1347" s="41">
        <f t="shared" si="274"/>
        <v>15</v>
      </c>
      <c r="N1347" s="41">
        <f t="shared" si="275"/>
        <v>58.2</v>
      </c>
      <c r="O1347" s="41">
        <f t="shared" si="276"/>
        <v>87</v>
      </c>
      <c r="P1347" s="15"/>
      <c r="Q1347" s="15"/>
      <c r="R1347" s="167"/>
      <c r="S1347" s="15"/>
      <c r="T1347" s="15"/>
      <c r="U1347" s="4">
        <f t="shared" si="277"/>
        <v>10389</v>
      </c>
      <c r="W1347" s="43" t="s">
        <v>394</v>
      </c>
      <c r="AA1347" s="209"/>
      <c r="AB1347" s="209"/>
      <c r="AC1347" s="209"/>
      <c r="AD1347" s="209"/>
      <c r="AE1347" s="209"/>
      <c r="AF1347" s="209"/>
      <c r="AG1347" s="209"/>
      <c r="AH1347" s="209"/>
      <c r="AI1347" s="209"/>
      <c r="AJ1347" s="209"/>
      <c r="AK1347" s="209"/>
      <c r="AL1347" s="209"/>
      <c r="AM1347" s="209"/>
      <c r="AN1347" s="209"/>
      <c r="AO1347" s="209"/>
      <c r="AP1347" s="209"/>
      <c r="AQ1347" s="209"/>
      <c r="AR1347" s="209"/>
      <c r="AS1347" s="209"/>
      <c r="AT1347" s="209"/>
      <c r="AU1347" s="209"/>
      <c r="AV1347" s="209"/>
      <c r="AW1347" s="209"/>
      <c r="AX1347" s="209"/>
      <c r="AY1347" s="209"/>
      <c r="AZ1347" s="209"/>
      <c r="BA1347" s="209"/>
      <c r="BB1347" s="209"/>
      <c r="BC1347" s="209"/>
      <c r="BD1347" s="209"/>
      <c r="BE1347" s="209"/>
      <c r="BF1347" s="209"/>
      <c r="BG1347" s="209"/>
      <c r="BH1347" s="209"/>
      <c r="BI1347" s="209"/>
      <c r="BJ1347" s="209"/>
      <c r="BK1347" s="209"/>
      <c r="BL1347" s="209"/>
      <c r="BM1347" s="209"/>
      <c r="BN1347" s="209"/>
      <c r="BO1347" s="209"/>
      <c r="BP1347" s="209"/>
      <c r="BQ1347" s="209"/>
      <c r="BR1347" s="209"/>
      <c r="BS1347" s="209"/>
      <c r="BT1347" s="209"/>
      <c r="BU1347" s="209"/>
      <c r="BV1347" s="209"/>
      <c r="BW1347" s="209"/>
      <c r="BX1347" s="209"/>
      <c r="BY1347" s="209"/>
      <c r="BZ1347" s="209"/>
      <c r="CA1347" s="209"/>
      <c r="CB1347" s="209"/>
      <c r="CC1347" s="209"/>
      <c r="CD1347" s="209"/>
      <c r="CE1347" s="209"/>
      <c r="CF1347" s="209"/>
      <c r="CG1347" s="209"/>
      <c r="CH1347" s="209"/>
      <c r="CI1347" s="209"/>
      <c r="CJ1347" s="209"/>
      <c r="CK1347" s="209"/>
      <c r="CL1347" s="209"/>
      <c r="CM1347" s="209"/>
      <c r="CN1347" s="209"/>
      <c r="CO1347" s="209"/>
      <c r="CP1347" s="209"/>
      <c r="CQ1347" s="209"/>
      <c r="CR1347" s="209"/>
      <c r="CS1347" s="209"/>
      <c r="CT1347" s="209"/>
      <c r="CU1347" s="209"/>
      <c r="CV1347" s="209"/>
      <c r="CW1347" s="209"/>
      <c r="CX1347" s="209"/>
      <c r="CY1347" s="209"/>
      <c r="CZ1347" s="209"/>
      <c r="DA1347" s="209"/>
      <c r="DB1347" s="209"/>
      <c r="DC1347" s="209"/>
      <c r="DD1347" s="209"/>
      <c r="DE1347" s="209"/>
      <c r="DF1347" s="209"/>
      <c r="DG1347" s="209"/>
      <c r="DH1347" s="209"/>
      <c r="DI1347" s="209"/>
      <c r="DJ1347" s="209"/>
      <c r="DK1347" s="209"/>
      <c r="DL1347" s="209"/>
      <c r="DM1347" s="209"/>
      <c r="DN1347" s="209"/>
      <c r="DO1347" s="209"/>
      <c r="DP1347" s="209"/>
      <c r="DQ1347" s="209"/>
      <c r="DR1347" s="209"/>
      <c r="DS1347" s="209"/>
      <c r="DT1347" s="209"/>
      <c r="DU1347" s="209"/>
      <c r="DV1347" s="209"/>
      <c r="DW1347" s="209"/>
      <c r="DX1347" s="209"/>
      <c r="DY1347" s="209"/>
      <c r="DZ1347" s="209"/>
      <c r="EA1347" s="209"/>
      <c r="EB1347" s="209"/>
      <c r="EC1347" s="209"/>
      <c r="ED1347" s="209"/>
      <c r="EE1347" s="209"/>
      <c r="EF1347" s="209"/>
      <c r="EG1347" s="209"/>
      <c r="EH1347" s="209"/>
      <c r="EI1347" s="209"/>
      <c r="EJ1347" s="209"/>
      <c r="EK1347" s="209"/>
      <c r="EL1347" s="209"/>
      <c r="EM1347" s="209"/>
      <c r="EN1347" s="209"/>
      <c r="EO1347" s="209"/>
      <c r="EP1347" s="209"/>
      <c r="EQ1347" s="209"/>
      <c r="ER1347" s="209"/>
      <c r="ES1347" s="209"/>
      <c r="ET1347" s="209"/>
      <c r="EU1347" s="209"/>
      <c r="EV1347" s="209"/>
      <c r="EW1347" s="209"/>
      <c r="EX1347" s="209"/>
      <c r="EY1347" s="209"/>
      <c r="EZ1347" s="209"/>
      <c r="FA1347" s="209"/>
      <c r="FB1347" s="209"/>
      <c r="FC1347" s="209"/>
      <c r="FD1347" s="209"/>
      <c r="FE1347" s="209"/>
      <c r="FF1347" s="209"/>
      <c r="FG1347" s="209"/>
      <c r="FH1347" s="209"/>
      <c r="FI1347" s="209"/>
      <c r="FJ1347" s="209"/>
      <c r="FK1347" s="209"/>
      <c r="FL1347" s="209"/>
      <c r="FM1347" s="209"/>
      <c r="FN1347" s="209"/>
      <c r="FO1347" s="209"/>
      <c r="FP1347" s="209"/>
      <c r="FQ1347" s="209"/>
      <c r="FR1347" s="209"/>
      <c r="FS1347" s="209"/>
      <c r="FT1347" s="209"/>
      <c r="FU1347" s="209"/>
      <c r="FV1347" s="209"/>
      <c r="FW1347" s="209"/>
      <c r="FX1347" s="209"/>
      <c r="FY1347" s="209"/>
      <c r="FZ1347" s="209"/>
      <c r="GA1347" s="209"/>
      <c r="GB1347" s="209"/>
      <c r="GC1347" s="209"/>
      <c r="GD1347" s="209"/>
      <c r="GE1347" s="209"/>
      <c r="GF1347" s="209"/>
      <c r="GG1347" s="209"/>
      <c r="GH1347" s="209"/>
      <c r="GI1347" s="209"/>
    </row>
    <row r="1348" spans="1:191">
      <c r="A1348" s="225"/>
      <c r="B1348" s="196"/>
      <c r="C1348" s="200"/>
      <c r="D1348" s="201"/>
      <c r="E1348" s="80" t="s">
        <v>643</v>
      </c>
      <c r="F1348" s="18" t="s">
        <v>398</v>
      </c>
      <c r="G1348" s="18"/>
      <c r="H1348" s="10" t="s">
        <v>394</v>
      </c>
      <c r="I1348" s="206">
        <f t="shared" si="279"/>
        <v>1555</v>
      </c>
      <c r="J1348" s="206">
        <f t="shared" si="279"/>
        <v>6045</v>
      </c>
      <c r="K1348" s="206">
        <f t="shared" si="279"/>
        <v>9040</v>
      </c>
      <c r="L1348" s="207">
        <f t="shared" si="279"/>
        <v>10389</v>
      </c>
      <c r="M1348" s="41">
        <f t="shared" si="274"/>
        <v>15</v>
      </c>
      <c r="N1348" s="41">
        <f t="shared" si="275"/>
        <v>58.2</v>
      </c>
      <c r="O1348" s="41">
        <f t="shared" si="276"/>
        <v>87</v>
      </c>
      <c r="P1348" s="15"/>
      <c r="Q1348" s="15"/>
      <c r="R1348" s="167"/>
      <c r="S1348" s="15"/>
      <c r="T1348" s="15"/>
      <c r="U1348" s="4">
        <f t="shared" si="277"/>
        <v>10389</v>
      </c>
      <c r="AA1348" s="209"/>
      <c r="AB1348" s="209"/>
      <c r="AC1348" s="209"/>
      <c r="AD1348" s="209"/>
      <c r="AE1348" s="209"/>
      <c r="AF1348" s="209"/>
      <c r="AG1348" s="209"/>
      <c r="AH1348" s="209"/>
      <c r="AI1348" s="209"/>
      <c r="AJ1348" s="209"/>
      <c r="AK1348" s="209"/>
      <c r="AL1348" s="209"/>
      <c r="AM1348" s="209"/>
      <c r="AN1348" s="209"/>
      <c r="AO1348" s="209"/>
      <c r="AP1348" s="209"/>
      <c r="AQ1348" s="209"/>
      <c r="AR1348" s="209"/>
      <c r="AS1348" s="209"/>
      <c r="AT1348" s="209"/>
      <c r="AU1348" s="209"/>
      <c r="AV1348" s="209"/>
      <c r="AW1348" s="209"/>
      <c r="AX1348" s="209"/>
      <c r="AY1348" s="209"/>
      <c r="AZ1348" s="209"/>
      <c r="BA1348" s="209"/>
      <c r="BB1348" s="209"/>
      <c r="BC1348" s="209"/>
      <c r="BD1348" s="209"/>
      <c r="BE1348" s="209"/>
      <c r="BF1348" s="209"/>
      <c r="BG1348" s="209"/>
      <c r="BH1348" s="209"/>
      <c r="BI1348" s="209"/>
      <c r="BJ1348" s="209"/>
      <c r="BK1348" s="209"/>
      <c r="BL1348" s="209"/>
      <c r="BM1348" s="209"/>
      <c r="BN1348" s="209"/>
      <c r="BO1348" s="209"/>
      <c r="BP1348" s="209"/>
      <c r="BQ1348" s="209"/>
      <c r="BR1348" s="209"/>
      <c r="BS1348" s="209"/>
      <c r="BT1348" s="209"/>
      <c r="BU1348" s="209"/>
      <c r="BV1348" s="209"/>
      <c r="BW1348" s="209"/>
      <c r="BX1348" s="209"/>
      <c r="BY1348" s="209"/>
      <c r="BZ1348" s="209"/>
      <c r="CA1348" s="209"/>
      <c r="CB1348" s="209"/>
      <c r="CC1348" s="209"/>
      <c r="CD1348" s="209"/>
      <c r="CE1348" s="209"/>
      <c r="CF1348" s="209"/>
      <c r="CG1348" s="209"/>
      <c r="CH1348" s="209"/>
      <c r="CI1348" s="209"/>
      <c r="CJ1348" s="209"/>
      <c r="CK1348" s="209"/>
      <c r="CL1348" s="209"/>
      <c r="CM1348" s="209"/>
      <c r="CN1348" s="209"/>
      <c r="CO1348" s="209"/>
      <c r="CP1348" s="209"/>
      <c r="CQ1348" s="209"/>
      <c r="CR1348" s="209"/>
      <c r="CS1348" s="209"/>
      <c r="CT1348" s="209"/>
      <c r="CU1348" s="209"/>
      <c r="CV1348" s="209"/>
      <c r="CW1348" s="209"/>
      <c r="CX1348" s="209"/>
      <c r="CY1348" s="209"/>
      <c r="CZ1348" s="209"/>
      <c r="DA1348" s="209"/>
      <c r="DB1348" s="209"/>
      <c r="DC1348" s="209"/>
      <c r="DD1348" s="209"/>
      <c r="DE1348" s="209"/>
      <c r="DF1348" s="209"/>
      <c r="DG1348" s="209"/>
      <c r="DH1348" s="209"/>
      <c r="DI1348" s="209"/>
      <c r="DJ1348" s="209"/>
      <c r="DK1348" s="209"/>
      <c r="DL1348" s="209"/>
      <c r="DM1348" s="209"/>
      <c r="DN1348" s="209"/>
      <c r="DO1348" s="209"/>
      <c r="DP1348" s="209"/>
      <c r="DQ1348" s="209"/>
      <c r="DR1348" s="209"/>
      <c r="DS1348" s="209"/>
      <c r="DT1348" s="209"/>
      <c r="DU1348" s="209"/>
      <c r="DV1348" s="209"/>
      <c r="DW1348" s="209"/>
      <c r="DX1348" s="209"/>
      <c r="DY1348" s="209"/>
      <c r="DZ1348" s="209"/>
      <c r="EA1348" s="209"/>
      <c r="EB1348" s="209"/>
      <c r="EC1348" s="209"/>
      <c r="ED1348" s="209"/>
      <c r="EE1348" s="209"/>
      <c r="EF1348" s="209"/>
      <c r="EG1348" s="209"/>
      <c r="EH1348" s="209"/>
      <c r="EI1348" s="209"/>
      <c r="EJ1348" s="209"/>
      <c r="EK1348" s="209"/>
      <c r="EL1348" s="209"/>
      <c r="EM1348" s="209"/>
      <c r="EN1348" s="209"/>
      <c r="EO1348" s="209"/>
      <c r="EP1348" s="209"/>
      <c r="EQ1348" s="209"/>
      <c r="ER1348" s="209"/>
      <c r="ES1348" s="209"/>
      <c r="ET1348" s="209"/>
      <c r="EU1348" s="209"/>
      <c r="EV1348" s="209"/>
      <c r="EW1348" s="209"/>
      <c r="EX1348" s="209"/>
      <c r="EY1348" s="209"/>
      <c r="EZ1348" s="209"/>
      <c r="FA1348" s="209"/>
      <c r="FB1348" s="209"/>
      <c r="FC1348" s="209"/>
      <c r="FD1348" s="209"/>
      <c r="FE1348" s="209"/>
      <c r="FF1348" s="209"/>
      <c r="FG1348" s="209"/>
      <c r="FH1348" s="209"/>
      <c r="FI1348" s="209"/>
      <c r="FJ1348" s="209"/>
      <c r="FK1348" s="209"/>
      <c r="FL1348" s="209"/>
      <c r="FM1348" s="209"/>
      <c r="FN1348" s="209"/>
      <c r="FO1348" s="209"/>
      <c r="FP1348" s="209"/>
      <c r="FQ1348" s="209"/>
      <c r="FR1348" s="209"/>
      <c r="FS1348" s="209"/>
      <c r="FT1348" s="209"/>
      <c r="FU1348" s="209"/>
      <c r="FV1348" s="209"/>
      <c r="FW1348" s="209"/>
      <c r="FX1348" s="209"/>
      <c r="FY1348" s="209"/>
      <c r="FZ1348" s="209"/>
      <c r="GA1348" s="209"/>
      <c r="GB1348" s="209"/>
      <c r="GC1348" s="209"/>
      <c r="GD1348" s="209"/>
      <c r="GE1348" s="209"/>
      <c r="GF1348" s="209"/>
      <c r="GG1348" s="209"/>
      <c r="GH1348" s="209"/>
      <c r="GI1348" s="209"/>
    </row>
    <row r="1349" spans="1:191" hidden="1">
      <c r="A1349" s="64"/>
      <c r="B1349" s="53"/>
      <c r="C1349" s="56"/>
      <c r="D1349" s="57"/>
      <c r="E1349" s="16" t="s">
        <v>514</v>
      </c>
      <c r="F1349" s="10">
        <v>4241</v>
      </c>
      <c r="G1349" s="10"/>
      <c r="H1349" s="10"/>
      <c r="I1349" s="7">
        <v>1555</v>
      </c>
      <c r="J1349" s="7">
        <v>6045</v>
      </c>
      <c r="K1349" s="7">
        <v>9040</v>
      </c>
      <c r="L1349" s="7">
        <v>10389</v>
      </c>
      <c r="M1349" s="41">
        <f t="shared" si="274"/>
        <v>15</v>
      </c>
      <c r="N1349" s="41">
        <f t="shared" si="275"/>
        <v>58.2</v>
      </c>
      <c r="O1349" s="41">
        <f t="shared" si="276"/>
        <v>87</v>
      </c>
      <c r="P1349" s="15"/>
      <c r="Q1349" s="15"/>
      <c r="R1349" s="167"/>
      <c r="S1349" s="15"/>
      <c r="T1349" s="15"/>
      <c r="U1349" s="4">
        <f t="shared" si="277"/>
        <v>10389</v>
      </c>
    </row>
    <row r="1350" spans="1:191" ht="39.75" customHeight="1">
      <c r="A1350" s="225"/>
      <c r="B1350" s="196"/>
      <c r="C1350" s="200"/>
      <c r="D1350" s="201" t="s">
        <v>301</v>
      </c>
      <c r="E1350" s="81" t="s">
        <v>25</v>
      </c>
      <c r="F1350" s="19"/>
      <c r="G1350" s="19"/>
      <c r="H1350" s="10" t="s">
        <v>394</v>
      </c>
      <c r="I1350" s="205">
        <f t="shared" ref="I1350:L1351" si="280">SUM(I1351)</f>
        <v>375000</v>
      </c>
      <c r="J1350" s="205">
        <f t="shared" si="280"/>
        <v>750000</v>
      </c>
      <c r="K1350" s="205">
        <f t="shared" si="280"/>
        <v>1125000</v>
      </c>
      <c r="L1350" s="205">
        <f t="shared" si="280"/>
        <v>1500000</v>
      </c>
      <c r="M1350" s="41">
        <f t="shared" si="274"/>
        <v>25</v>
      </c>
      <c r="N1350" s="41">
        <f t="shared" si="275"/>
        <v>50</v>
      </c>
      <c r="O1350" s="41">
        <f t="shared" si="276"/>
        <v>75</v>
      </c>
      <c r="P1350" s="14"/>
      <c r="Q1350" s="14"/>
      <c r="R1350" s="167"/>
      <c r="S1350" s="14"/>
      <c r="T1350" s="14"/>
      <c r="U1350" s="4">
        <f t="shared" si="277"/>
        <v>1500000</v>
      </c>
      <c r="W1350" s="43" t="s">
        <v>394</v>
      </c>
      <c r="AA1350" s="209"/>
      <c r="AB1350" s="209"/>
      <c r="AC1350" s="209"/>
      <c r="AD1350" s="209"/>
      <c r="AE1350" s="209"/>
      <c r="AF1350" s="209"/>
      <c r="AG1350" s="209"/>
      <c r="AH1350" s="209"/>
      <c r="AI1350" s="209"/>
      <c r="AJ1350" s="209"/>
      <c r="AK1350" s="209"/>
      <c r="AL1350" s="209"/>
      <c r="AM1350" s="209"/>
      <c r="AN1350" s="209"/>
      <c r="AO1350" s="209"/>
      <c r="AP1350" s="209"/>
      <c r="AQ1350" s="209"/>
      <c r="AR1350" s="209"/>
      <c r="AS1350" s="209"/>
      <c r="AT1350" s="209"/>
      <c r="AU1350" s="209"/>
      <c r="AV1350" s="209"/>
      <c r="AW1350" s="209"/>
      <c r="AX1350" s="209"/>
      <c r="AY1350" s="209"/>
      <c r="AZ1350" s="209"/>
      <c r="BA1350" s="209"/>
      <c r="BB1350" s="209"/>
      <c r="BC1350" s="209"/>
      <c r="BD1350" s="209"/>
      <c r="BE1350" s="209"/>
      <c r="BF1350" s="209"/>
      <c r="BG1350" s="209"/>
      <c r="BH1350" s="209"/>
      <c r="BI1350" s="209"/>
      <c r="BJ1350" s="209"/>
      <c r="BK1350" s="209"/>
      <c r="BL1350" s="209"/>
      <c r="BM1350" s="209"/>
      <c r="BN1350" s="209"/>
      <c r="BO1350" s="209"/>
      <c r="BP1350" s="209"/>
      <c r="BQ1350" s="209"/>
      <c r="BR1350" s="209"/>
      <c r="BS1350" s="209"/>
      <c r="BT1350" s="209"/>
      <c r="BU1350" s="209"/>
      <c r="BV1350" s="209"/>
      <c r="BW1350" s="209"/>
      <c r="BX1350" s="209"/>
      <c r="BY1350" s="209"/>
      <c r="BZ1350" s="209"/>
      <c r="CA1350" s="209"/>
      <c r="CB1350" s="209"/>
      <c r="CC1350" s="209"/>
      <c r="CD1350" s="209"/>
      <c r="CE1350" s="209"/>
      <c r="CF1350" s="209"/>
      <c r="CG1350" s="209"/>
      <c r="CH1350" s="209"/>
      <c r="CI1350" s="209"/>
      <c r="CJ1350" s="209"/>
      <c r="CK1350" s="209"/>
      <c r="CL1350" s="209"/>
      <c r="CM1350" s="209"/>
      <c r="CN1350" s="209"/>
      <c r="CO1350" s="209"/>
      <c r="CP1350" s="209"/>
      <c r="CQ1350" s="209"/>
      <c r="CR1350" s="209"/>
      <c r="CS1350" s="209"/>
      <c r="CT1350" s="209"/>
      <c r="CU1350" s="209"/>
      <c r="CV1350" s="209"/>
      <c r="CW1350" s="209"/>
      <c r="CX1350" s="209"/>
      <c r="CY1350" s="209"/>
      <c r="CZ1350" s="209"/>
      <c r="DA1350" s="209"/>
      <c r="DB1350" s="209"/>
      <c r="DC1350" s="209"/>
      <c r="DD1350" s="209"/>
      <c r="DE1350" s="209"/>
      <c r="DF1350" s="209"/>
      <c r="DG1350" s="209"/>
      <c r="DH1350" s="209"/>
      <c r="DI1350" s="209"/>
      <c r="DJ1350" s="209"/>
      <c r="DK1350" s="209"/>
      <c r="DL1350" s="209"/>
      <c r="DM1350" s="209"/>
      <c r="DN1350" s="209"/>
      <c r="DO1350" s="209"/>
      <c r="DP1350" s="209"/>
      <c r="DQ1350" s="209"/>
      <c r="DR1350" s="209"/>
      <c r="DS1350" s="209"/>
      <c r="DT1350" s="209"/>
      <c r="DU1350" s="209"/>
      <c r="DV1350" s="209"/>
      <c r="DW1350" s="209"/>
      <c r="DX1350" s="209"/>
      <c r="DY1350" s="209"/>
      <c r="DZ1350" s="209"/>
      <c r="EA1350" s="209"/>
      <c r="EB1350" s="209"/>
      <c r="EC1350" s="209"/>
      <c r="ED1350" s="209"/>
      <c r="EE1350" s="209"/>
      <c r="EF1350" s="209"/>
      <c r="EG1350" s="209"/>
      <c r="EH1350" s="209"/>
      <c r="EI1350" s="209"/>
      <c r="EJ1350" s="209"/>
      <c r="EK1350" s="209"/>
      <c r="EL1350" s="209"/>
      <c r="EM1350" s="209"/>
      <c r="EN1350" s="209"/>
      <c r="EO1350" s="209"/>
      <c r="EP1350" s="209"/>
      <c r="EQ1350" s="209"/>
      <c r="ER1350" s="209"/>
      <c r="ES1350" s="209"/>
      <c r="ET1350" s="209"/>
      <c r="EU1350" s="209"/>
      <c r="EV1350" s="209"/>
      <c r="EW1350" s="209"/>
      <c r="EX1350" s="209"/>
      <c r="EY1350" s="209"/>
      <c r="EZ1350" s="209"/>
      <c r="FA1350" s="209"/>
      <c r="FB1350" s="209"/>
      <c r="FC1350" s="209"/>
      <c r="FD1350" s="209"/>
      <c r="FE1350" s="209"/>
      <c r="FF1350" s="209"/>
      <c r="FG1350" s="209"/>
      <c r="FH1350" s="209"/>
      <c r="FI1350" s="209"/>
      <c r="FJ1350" s="209"/>
      <c r="FK1350" s="209"/>
      <c r="FL1350" s="209"/>
      <c r="FM1350" s="209"/>
      <c r="FN1350" s="209"/>
      <c r="FO1350" s="209"/>
      <c r="FP1350" s="209"/>
      <c r="FQ1350" s="209"/>
      <c r="FR1350" s="209"/>
      <c r="FS1350" s="209"/>
      <c r="FT1350" s="209"/>
      <c r="FU1350" s="209"/>
      <c r="FV1350" s="209"/>
      <c r="FW1350" s="209"/>
      <c r="FX1350" s="209"/>
      <c r="FY1350" s="209"/>
      <c r="FZ1350" s="209"/>
      <c r="GA1350" s="209"/>
      <c r="GB1350" s="209"/>
      <c r="GC1350" s="209"/>
      <c r="GD1350" s="209"/>
      <c r="GE1350" s="209"/>
      <c r="GF1350" s="209"/>
      <c r="GG1350" s="209"/>
      <c r="GH1350" s="209"/>
      <c r="GI1350" s="209"/>
    </row>
    <row r="1351" spans="1:191">
      <c r="A1351" s="225"/>
      <c r="B1351" s="196"/>
      <c r="C1351" s="200"/>
      <c r="D1351" s="201"/>
      <c r="E1351" s="80" t="s">
        <v>643</v>
      </c>
      <c r="F1351" s="18" t="s">
        <v>398</v>
      </c>
      <c r="G1351" s="18"/>
      <c r="H1351" s="10" t="s">
        <v>394</v>
      </c>
      <c r="I1351" s="206">
        <f t="shared" si="280"/>
        <v>375000</v>
      </c>
      <c r="J1351" s="206">
        <f t="shared" si="280"/>
        <v>750000</v>
      </c>
      <c r="K1351" s="206">
        <f t="shared" si="280"/>
        <v>1125000</v>
      </c>
      <c r="L1351" s="207">
        <f t="shared" si="280"/>
        <v>1500000</v>
      </c>
      <c r="M1351" s="41">
        <f t="shared" si="274"/>
        <v>25</v>
      </c>
      <c r="N1351" s="41">
        <f t="shared" si="275"/>
        <v>50</v>
      </c>
      <c r="O1351" s="41">
        <f t="shared" si="276"/>
        <v>75</v>
      </c>
      <c r="P1351" s="15"/>
      <c r="Q1351" s="15"/>
      <c r="R1351" s="167"/>
      <c r="S1351" s="15"/>
      <c r="T1351" s="15"/>
      <c r="U1351" s="4">
        <f t="shared" si="277"/>
        <v>1500000</v>
      </c>
      <c r="AA1351" s="209"/>
      <c r="AB1351" s="209"/>
      <c r="AC1351" s="209"/>
      <c r="AD1351" s="209"/>
      <c r="AE1351" s="209"/>
      <c r="AF1351" s="209"/>
      <c r="AG1351" s="209"/>
      <c r="AH1351" s="209"/>
      <c r="AI1351" s="209"/>
      <c r="AJ1351" s="209"/>
      <c r="AK1351" s="209"/>
      <c r="AL1351" s="209"/>
      <c r="AM1351" s="209"/>
      <c r="AN1351" s="209"/>
      <c r="AO1351" s="209"/>
      <c r="AP1351" s="209"/>
      <c r="AQ1351" s="209"/>
      <c r="AR1351" s="209"/>
      <c r="AS1351" s="209"/>
      <c r="AT1351" s="209"/>
      <c r="AU1351" s="209"/>
      <c r="AV1351" s="209"/>
      <c r="AW1351" s="209"/>
      <c r="AX1351" s="209"/>
      <c r="AY1351" s="209"/>
      <c r="AZ1351" s="209"/>
      <c r="BA1351" s="209"/>
      <c r="BB1351" s="209"/>
      <c r="BC1351" s="209"/>
      <c r="BD1351" s="209"/>
      <c r="BE1351" s="209"/>
      <c r="BF1351" s="209"/>
      <c r="BG1351" s="209"/>
      <c r="BH1351" s="209"/>
      <c r="BI1351" s="209"/>
      <c r="BJ1351" s="209"/>
      <c r="BK1351" s="209"/>
      <c r="BL1351" s="209"/>
      <c r="BM1351" s="209"/>
      <c r="BN1351" s="209"/>
      <c r="BO1351" s="209"/>
      <c r="BP1351" s="209"/>
      <c r="BQ1351" s="209"/>
      <c r="BR1351" s="209"/>
      <c r="BS1351" s="209"/>
      <c r="BT1351" s="209"/>
      <c r="BU1351" s="209"/>
      <c r="BV1351" s="209"/>
      <c r="BW1351" s="209"/>
      <c r="BX1351" s="209"/>
      <c r="BY1351" s="209"/>
      <c r="BZ1351" s="209"/>
      <c r="CA1351" s="209"/>
      <c r="CB1351" s="209"/>
      <c r="CC1351" s="209"/>
      <c r="CD1351" s="209"/>
      <c r="CE1351" s="209"/>
      <c r="CF1351" s="209"/>
      <c r="CG1351" s="209"/>
      <c r="CH1351" s="209"/>
      <c r="CI1351" s="209"/>
      <c r="CJ1351" s="209"/>
      <c r="CK1351" s="209"/>
      <c r="CL1351" s="209"/>
      <c r="CM1351" s="209"/>
      <c r="CN1351" s="209"/>
      <c r="CO1351" s="209"/>
      <c r="CP1351" s="209"/>
      <c r="CQ1351" s="209"/>
      <c r="CR1351" s="209"/>
      <c r="CS1351" s="209"/>
      <c r="CT1351" s="209"/>
      <c r="CU1351" s="209"/>
      <c r="CV1351" s="209"/>
      <c r="CW1351" s="209"/>
      <c r="CX1351" s="209"/>
      <c r="CY1351" s="209"/>
      <c r="CZ1351" s="209"/>
      <c r="DA1351" s="209"/>
      <c r="DB1351" s="209"/>
      <c r="DC1351" s="209"/>
      <c r="DD1351" s="209"/>
      <c r="DE1351" s="209"/>
      <c r="DF1351" s="209"/>
      <c r="DG1351" s="209"/>
      <c r="DH1351" s="209"/>
      <c r="DI1351" s="209"/>
      <c r="DJ1351" s="209"/>
      <c r="DK1351" s="209"/>
      <c r="DL1351" s="209"/>
      <c r="DM1351" s="209"/>
      <c r="DN1351" s="209"/>
      <c r="DO1351" s="209"/>
      <c r="DP1351" s="209"/>
      <c r="DQ1351" s="209"/>
      <c r="DR1351" s="209"/>
      <c r="DS1351" s="209"/>
      <c r="DT1351" s="209"/>
      <c r="DU1351" s="209"/>
      <c r="DV1351" s="209"/>
      <c r="DW1351" s="209"/>
      <c r="DX1351" s="209"/>
      <c r="DY1351" s="209"/>
      <c r="DZ1351" s="209"/>
      <c r="EA1351" s="209"/>
      <c r="EB1351" s="209"/>
      <c r="EC1351" s="209"/>
      <c r="ED1351" s="209"/>
      <c r="EE1351" s="209"/>
      <c r="EF1351" s="209"/>
      <c r="EG1351" s="209"/>
      <c r="EH1351" s="209"/>
      <c r="EI1351" s="209"/>
      <c r="EJ1351" s="209"/>
      <c r="EK1351" s="209"/>
      <c r="EL1351" s="209"/>
      <c r="EM1351" s="209"/>
      <c r="EN1351" s="209"/>
      <c r="EO1351" s="209"/>
      <c r="EP1351" s="209"/>
      <c r="EQ1351" s="209"/>
      <c r="ER1351" s="209"/>
      <c r="ES1351" s="209"/>
      <c r="ET1351" s="209"/>
      <c r="EU1351" s="209"/>
      <c r="EV1351" s="209"/>
      <c r="EW1351" s="209"/>
      <c r="EX1351" s="209"/>
      <c r="EY1351" s="209"/>
      <c r="EZ1351" s="209"/>
      <c r="FA1351" s="209"/>
      <c r="FB1351" s="209"/>
      <c r="FC1351" s="209"/>
      <c r="FD1351" s="209"/>
      <c r="FE1351" s="209"/>
      <c r="FF1351" s="209"/>
      <c r="FG1351" s="209"/>
      <c r="FH1351" s="209"/>
      <c r="FI1351" s="209"/>
      <c r="FJ1351" s="209"/>
      <c r="FK1351" s="209"/>
      <c r="FL1351" s="209"/>
      <c r="FM1351" s="209"/>
      <c r="FN1351" s="209"/>
      <c r="FO1351" s="209"/>
      <c r="FP1351" s="209"/>
      <c r="FQ1351" s="209"/>
      <c r="FR1351" s="209"/>
      <c r="FS1351" s="209"/>
      <c r="FT1351" s="209"/>
      <c r="FU1351" s="209"/>
      <c r="FV1351" s="209"/>
      <c r="FW1351" s="209"/>
      <c r="FX1351" s="209"/>
      <c r="FY1351" s="209"/>
      <c r="FZ1351" s="209"/>
      <c r="GA1351" s="209"/>
      <c r="GB1351" s="209"/>
      <c r="GC1351" s="209"/>
      <c r="GD1351" s="209"/>
      <c r="GE1351" s="209"/>
      <c r="GF1351" s="209"/>
      <c r="GG1351" s="209"/>
      <c r="GH1351" s="209"/>
      <c r="GI1351" s="209"/>
    </row>
    <row r="1352" spans="1:191" hidden="1">
      <c r="A1352" s="64"/>
      <c r="B1352" s="53"/>
      <c r="C1352" s="56"/>
      <c r="D1352" s="57"/>
      <c r="E1352" s="9" t="s">
        <v>542</v>
      </c>
      <c r="F1352" s="10">
        <v>4639</v>
      </c>
      <c r="G1352" s="10"/>
      <c r="H1352" s="10"/>
      <c r="I1352" s="8">
        <v>375000</v>
      </c>
      <c r="J1352" s="8">
        <v>750000</v>
      </c>
      <c r="K1352" s="8">
        <v>1125000</v>
      </c>
      <c r="L1352" s="7">
        <v>1500000</v>
      </c>
      <c r="M1352" s="41">
        <f t="shared" si="274"/>
        <v>25</v>
      </c>
      <c r="N1352" s="41">
        <f t="shared" si="275"/>
        <v>50</v>
      </c>
      <c r="O1352" s="41">
        <f t="shared" si="276"/>
        <v>75</v>
      </c>
      <c r="P1352" s="15"/>
      <c r="Q1352" s="15"/>
      <c r="R1352" s="167"/>
      <c r="S1352" s="15"/>
      <c r="T1352" s="15"/>
      <c r="U1352" s="4">
        <f t="shared" si="277"/>
        <v>1500000</v>
      </c>
    </row>
    <row r="1353" spans="1:191" ht="33">
      <c r="A1353" s="225"/>
      <c r="B1353" s="196"/>
      <c r="C1353" s="200"/>
      <c r="D1353" s="201" t="s">
        <v>302</v>
      </c>
      <c r="E1353" s="81" t="s">
        <v>26</v>
      </c>
      <c r="F1353" s="19"/>
      <c r="G1353" s="19"/>
      <c r="H1353" s="10" t="s">
        <v>394</v>
      </c>
      <c r="I1353" s="204">
        <f>SUM(I1354,I1368,I1364)</f>
        <v>806961.4</v>
      </c>
      <c r="J1353" s="204">
        <f>SUM(J1354,J1368,J1364)</f>
        <v>1646256.4</v>
      </c>
      <c r="K1353" s="204">
        <f>SUM(K1354,K1368,K1364)</f>
        <v>2443325</v>
      </c>
      <c r="L1353" s="205">
        <f>SUM(L1354,L1368,L1364)</f>
        <v>3011220</v>
      </c>
      <c r="M1353" s="41">
        <f t="shared" si="274"/>
        <v>26.8</v>
      </c>
      <c r="N1353" s="41">
        <f t="shared" si="275"/>
        <v>54.7</v>
      </c>
      <c r="O1353" s="41">
        <f t="shared" si="276"/>
        <v>81.099999999999994</v>
      </c>
      <c r="P1353" s="14"/>
      <c r="Q1353" s="14"/>
      <c r="R1353" s="167"/>
      <c r="S1353" s="14"/>
      <c r="T1353" s="14"/>
      <c r="U1353" s="4">
        <f t="shared" si="277"/>
        <v>3011220</v>
      </c>
      <c r="W1353" s="43" t="s">
        <v>394</v>
      </c>
      <c r="AA1353" s="209"/>
      <c r="AB1353" s="209"/>
      <c r="AC1353" s="209"/>
      <c r="AD1353" s="209"/>
      <c r="AE1353" s="209"/>
      <c r="AF1353" s="209"/>
      <c r="AG1353" s="209"/>
      <c r="AH1353" s="209"/>
      <c r="AI1353" s="209"/>
      <c r="AJ1353" s="209"/>
      <c r="AK1353" s="209"/>
      <c r="AL1353" s="209"/>
      <c r="AM1353" s="209"/>
      <c r="AN1353" s="209"/>
      <c r="AO1353" s="209"/>
      <c r="AP1353" s="209"/>
      <c r="AQ1353" s="209"/>
      <c r="AR1353" s="209"/>
      <c r="AS1353" s="209"/>
      <c r="AT1353" s="209"/>
      <c r="AU1353" s="209"/>
      <c r="AV1353" s="209"/>
      <c r="AW1353" s="209"/>
      <c r="AX1353" s="209"/>
      <c r="AY1353" s="209"/>
      <c r="AZ1353" s="209"/>
      <c r="BA1353" s="209"/>
      <c r="BB1353" s="209"/>
      <c r="BC1353" s="209"/>
      <c r="BD1353" s="209"/>
      <c r="BE1353" s="209"/>
      <c r="BF1353" s="209"/>
      <c r="BG1353" s="209"/>
      <c r="BH1353" s="209"/>
      <c r="BI1353" s="209"/>
      <c r="BJ1353" s="209"/>
      <c r="BK1353" s="209"/>
      <c r="BL1353" s="209"/>
      <c r="BM1353" s="209"/>
      <c r="BN1353" s="209"/>
      <c r="BO1353" s="209"/>
      <c r="BP1353" s="209"/>
      <c r="BQ1353" s="209"/>
      <c r="BR1353" s="209"/>
      <c r="BS1353" s="209"/>
      <c r="BT1353" s="209"/>
      <c r="BU1353" s="209"/>
      <c r="BV1353" s="209"/>
      <c r="BW1353" s="209"/>
      <c r="BX1353" s="209"/>
      <c r="BY1353" s="209"/>
      <c r="BZ1353" s="209"/>
      <c r="CA1353" s="209"/>
      <c r="CB1353" s="209"/>
      <c r="CC1353" s="209"/>
      <c r="CD1353" s="209"/>
      <c r="CE1353" s="209"/>
      <c r="CF1353" s="209"/>
      <c r="CG1353" s="209"/>
      <c r="CH1353" s="209"/>
      <c r="CI1353" s="209"/>
      <c r="CJ1353" s="209"/>
      <c r="CK1353" s="209"/>
      <c r="CL1353" s="209"/>
      <c r="CM1353" s="209"/>
      <c r="CN1353" s="209"/>
      <c r="CO1353" s="209"/>
      <c r="CP1353" s="209"/>
      <c r="CQ1353" s="209"/>
      <c r="CR1353" s="209"/>
      <c r="CS1353" s="209"/>
      <c r="CT1353" s="209"/>
      <c r="CU1353" s="209"/>
      <c r="CV1353" s="209"/>
      <c r="CW1353" s="209"/>
      <c r="CX1353" s="209"/>
      <c r="CY1353" s="209"/>
      <c r="CZ1353" s="209"/>
      <c r="DA1353" s="209"/>
      <c r="DB1353" s="209"/>
      <c r="DC1353" s="209"/>
      <c r="DD1353" s="209"/>
      <c r="DE1353" s="209"/>
      <c r="DF1353" s="209"/>
      <c r="DG1353" s="209"/>
      <c r="DH1353" s="209"/>
      <c r="DI1353" s="209"/>
      <c r="DJ1353" s="209"/>
      <c r="DK1353" s="209"/>
      <c r="DL1353" s="209"/>
      <c r="DM1353" s="209"/>
      <c r="DN1353" s="209"/>
      <c r="DO1353" s="209"/>
      <c r="DP1353" s="209"/>
      <c r="DQ1353" s="209"/>
      <c r="DR1353" s="209"/>
      <c r="DS1353" s="209"/>
      <c r="DT1353" s="209"/>
      <c r="DU1353" s="209"/>
      <c r="DV1353" s="209"/>
      <c r="DW1353" s="209"/>
      <c r="DX1353" s="209"/>
      <c r="DY1353" s="209"/>
      <c r="DZ1353" s="209"/>
      <c r="EA1353" s="209"/>
      <c r="EB1353" s="209"/>
      <c r="EC1353" s="209"/>
      <c r="ED1353" s="209"/>
      <c r="EE1353" s="209"/>
      <c r="EF1353" s="209"/>
      <c r="EG1353" s="209"/>
      <c r="EH1353" s="209"/>
      <c r="EI1353" s="209"/>
      <c r="EJ1353" s="209"/>
      <c r="EK1353" s="209"/>
      <c r="EL1353" s="209"/>
      <c r="EM1353" s="209"/>
      <c r="EN1353" s="209"/>
      <c r="EO1353" s="209"/>
      <c r="EP1353" s="209"/>
      <c r="EQ1353" s="209"/>
      <c r="ER1353" s="209"/>
      <c r="ES1353" s="209"/>
      <c r="ET1353" s="209"/>
      <c r="EU1353" s="209"/>
      <c r="EV1353" s="209"/>
      <c r="EW1353" s="209"/>
      <c r="EX1353" s="209"/>
      <c r="EY1353" s="209"/>
      <c r="EZ1353" s="209"/>
      <c r="FA1353" s="209"/>
      <c r="FB1353" s="209"/>
      <c r="FC1353" s="209"/>
      <c r="FD1353" s="209"/>
      <c r="FE1353" s="209"/>
      <c r="FF1353" s="209"/>
      <c r="FG1353" s="209"/>
      <c r="FH1353" s="209"/>
      <c r="FI1353" s="209"/>
      <c r="FJ1353" s="209"/>
      <c r="FK1353" s="209"/>
      <c r="FL1353" s="209"/>
      <c r="FM1353" s="209"/>
      <c r="FN1353" s="209"/>
      <c r="FO1353" s="209"/>
      <c r="FP1353" s="209"/>
      <c r="FQ1353" s="209"/>
      <c r="FR1353" s="209"/>
      <c r="FS1353" s="209"/>
      <c r="FT1353" s="209"/>
      <c r="FU1353" s="209"/>
      <c r="FV1353" s="209"/>
      <c r="FW1353" s="209"/>
      <c r="FX1353" s="209"/>
      <c r="FY1353" s="209"/>
      <c r="FZ1353" s="209"/>
      <c r="GA1353" s="209"/>
      <c r="GB1353" s="209"/>
      <c r="GC1353" s="209"/>
      <c r="GD1353" s="209"/>
      <c r="GE1353" s="209"/>
      <c r="GF1353" s="209"/>
      <c r="GG1353" s="209"/>
      <c r="GH1353" s="209"/>
      <c r="GI1353" s="209"/>
    </row>
    <row r="1354" spans="1:191">
      <c r="A1354" s="225"/>
      <c r="B1354" s="196"/>
      <c r="C1354" s="200"/>
      <c r="D1354" s="201"/>
      <c r="E1354" s="80" t="s">
        <v>643</v>
      </c>
      <c r="F1354" s="18" t="s">
        <v>398</v>
      </c>
      <c r="G1354" s="18"/>
      <c r="H1354" s="10" t="s">
        <v>394</v>
      </c>
      <c r="I1354" s="206">
        <f>SUM(I1355:I1363)</f>
        <v>706461.4</v>
      </c>
      <c r="J1354" s="206">
        <f>SUM(J1355:J1363)</f>
        <v>1435256.4</v>
      </c>
      <c r="K1354" s="206">
        <f>SUM(K1355:K1363)</f>
        <v>2131825</v>
      </c>
      <c r="L1354" s="207">
        <f>SUM(L1355:L1363)</f>
        <v>2621220</v>
      </c>
      <c r="M1354" s="41">
        <f t="shared" si="274"/>
        <v>27</v>
      </c>
      <c r="N1354" s="41">
        <f t="shared" si="275"/>
        <v>54.8</v>
      </c>
      <c r="O1354" s="41">
        <f t="shared" si="276"/>
        <v>81.3</v>
      </c>
      <c r="P1354" s="15"/>
      <c r="Q1354" s="15"/>
      <c r="R1354" s="167"/>
      <c r="S1354" s="15"/>
      <c r="T1354" s="15"/>
      <c r="U1354" s="4">
        <f t="shared" si="277"/>
        <v>2621220</v>
      </c>
      <c r="AA1354" s="209"/>
      <c r="AB1354" s="209"/>
      <c r="AC1354" s="209"/>
      <c r="AD1354" s="209"/>
      <c r="AE1354" s="209"/>
      <c r="AF1354" s="209"/>
      <c r="AG1354" s="209"/>
      <c r="AH1354" s="209"/>
      <c r="AI1354" s="209"/>
      <c r="AJ1354" s="209"/>
      <c r="AK1354" s="209"/>
      <c r="AL1354" s="209"/>
      <c r="AM1354" s="209"/>
      <c r="AN1354" s="209"/>
      <c r="AO1354" s="209"/>
      <c r="AP1354" s="209"/>
      <c r="AQ1354" s="209"/>
      <c r="AR1354" s="209"/>
      <c r="AS1354" s="209"/>
      <c r="AT1354" s="209"/>
      <c r="AU1354" s="209"/>
      <c r="AV1354" s="209"/>
      <c r="AW1354" s="209"/>
      <c r="AX1354" s="209"/>
      <c r="AY1354" s="209"/>
      <c r="AZ1354" s="209"/>
      <c r="BA1354" s="209"/>
      <c r="BB1354" s="209"/>
      <c r="BC1354" s="209"/>
      <c r="BD1354" s="209"/>
      <c r="BE1354" s="209"/>
      <c r="BF1354" s="209"/>
      <c r="BG1354" s="209"/>
      <c r="BH1354" s="209"/>
      <c r="BI1354" s="209"/>
      <c r="BJ1354" s="209"/>
      <c r="BK1354" s="209"/>
      <c r="BL1354" s="209"/>
      <c r="BM1354" s="209"/>
      <c r="BN1354" s="209"/>
      <c r="BO1354" s="209"/>
      <c r="BP1354" s="209"/>
      <c r="BQ1354" s="209"/>
      <c r="BR1354" s="209"/>
      <c r="BS1354" s="209"/>
      <c r="BT1354" s="209"/>
      <c r="BU1354" s="209"/>
      <c r="BV1354" s="209"/>
      <c r="BW1354" s="209"/>
      <c r="BX1354" s="209"/>
      <c r="BY1354" s="209"/>
      <c r="BZ1354" s="209"/>
      <c r="CA1354" s="209"/>
      <c r="CB1354" s="209"/>
      <c r="CC1354" s="209"/>
      <c r="CD1354" s="209"/>
      <c r="CE1354" s="209"/>
      <c r="CF1354" s="209"/>
      <c r="CG1354" s="209"/>
      <c r="CH1354" s="209"/>
      <c r="CI1354" s="209"/>
      <c r="CJ1354" s="209"/>
      <c r="CK1354" s="209"/>
      <c r="CL1354" s="209"/>
      <c r="CM1354" s="209"/>
      <c r="CN1354" s="209"/>
      <c r="CO1354" s="209"/>
      <c r="CP1354" s="209"/>
      <c r="CQ1354" s="209"/>
      <c r="CR1354" s="209"/>
      <c r="CS1354" s="209"/>
      <c r="CT1354" s="209"/>
      <c r="CU1354" s="209"/>
      <c r="CV1354" s="209"/>
      <c r="CW1354" s="209"/>
      <c r="CX1354" s="209"/>
      <c r="CY1354" s="209"/>
      <c r="CZ1354" s="209"/>
      <c r="DA1354" s="209"/>
      <c r="DB1354" s="209"/>
      <c r="DC1354" s="209"/>
      <c r="DD1354" s="209"/>
      <c r="DE1354" s="209"/>
      <c r="DF1354" s="209"/>
      <c r="DG1354" s="209"/>
      <c r="DH1354" s="209"/>
      <c r="DI1354" s="209"/>
      <c r="DJ1354" s="209"/>
      <c r="DK1354" s="209"/>
      <c r="DL1354" s="209"/>
      <c r="DM1354" s="209"/>
      <c r="DN1354" s="209"/>
      <c r="DO1354" s="209"/>
      <c r="DP1354" s="209"/>
      <c r="DQ1354" s="209"/>
      <c r="DR1354" s="209"/>
      <c r="DS1354" s="209"/>
      <c r="DT1354" s="209"/>
      <c r="DU1354" s="209"/>
      <c r="DV1354" s="209"/>
      <c r="DW1354" s="209"/>
      <c r="DX1354" s="209"/>
      <c r="DY1354" s="209"/>
      <c r="DZ1354" s="209"/>
      <c r="EA1354" s="209"/>
      <c r="EB1354" s="209"/>
      <c r="EC1354" s="209"/>
      <c r="ED1354" s="209"/>
      <c r="EE1354" s="209"/>
      <c r="EF1354" s="209"/>
      <c r="EG1354" s="209"/>
      <c r="EH1354" s="209"/>
      <c r="EI1354" s="209"/>
      <c r="EJ1354" s="209"/>
      <c r="EK1354" s="209"/>
      <c r="EL1354" s="209"/>
      <c r="EM1354" s="209"/>
      <c r="EN1354" s="209"/>
      <c r="EO1354" s="209"/>
      <c r="EP1354" s="209"/>
      <c r="EQ1354" s="209"/>
      <c r="ER1354" s="209"/>
      <c r="ES1354" s="209"/>
      <c r="ET1354" s="209"/>
      <c r="EU1354" s="209"/>
      <c r="EV1354" s="209"/>
      <c r="EW1354" s="209"/>
      <c r="EX1354" s="209"/>
      <c r="EY1354" s="209"/>
      <c r="EZ1354" s="209"/>
      <c r="FA1354" s="209"/>
      <c r="FB1354" s="209"/>
      <c r="FC1354" s="209"/>
      <c r="FD1354" s="209"/>
      <c r="FE1354" s="209"/>
      <c r="FF1354" s="209"/>
      <c r="FG1354" s="209"/>
      <c r="FH1354" s="209"/>
      <c r="FI1354" s="209"/>
      <c r="FJ1354" s="209"/>
      <c r="FK1354" s="209"/>
      <c r="FL1354" s="209"/>
      <c r="FM1354" s="209"/>
      <c r="FN1354" s="209"/>
      <c r="FO1354" s="209"/>
      <c r="FP1354" s="209"/>
      <c r="FQ1354" s="209"/>
      <c r="FR1354" s="209"/>
      <c r="FS1354" s="209"/>
      <c r="FT1354" s="209"/>
      <c r="FU1354" s="209"/>
      <c r="FV1354" s="209"/>
      <c r="FW1354" s="209"/>
      <c r="FX1354" s="209"/>
      <c r="FY1354" s="209"/>
      <c r="FZ1354" s="209"/>
      <c r="GA1354" s="209"/>
      <c r="GB1354" s="209"/>
      <c r="GC1354" s="209"/>
      <c r="GD1354" s="209"/>
      <c r="GE1354" s="209"/>
      <c r="GF1354" s="209"/>
      <c r="GG1354" s="209"/>
      <c r="GH1354" s="209"/>
      <c r="GI1354" s="209"/>
    </row>
    <row r="1355" spans="1:191" hidden="1">
      <c r="A1355" s="64"/>
      <c r="B1355" s="53"/>
      <c r="C1355" s="56"/>
      <c r="D1355" s="57"/>
      <c r="E1355" s="16" t="s">
        <v>443</v>
      </c>
      <c r="F1355" s="10">
        <v>4221</v>
      </c>
      <c r="G1355" s="18"/>
      <c r="H1355" s="10"/>
      <c r="I1355" s="8">
        <v>106</v>
      </c>
      <c r="J1355" s="8">
        <v>380</v>
      </c>
      <c r="K1355" s="8">
        <v>501</v>
      </c>
      <c r="L1355" s="7">
        <v>750</v>
      </c>
      <c r="M1355" s="41">
        <f t="shared" si="274"/>
        <v>14.1</v>
      </c>
      <c r="N1355" s="41">
        <f t="shared" si="275"/>
        <v>50.7</v>
      </c>
      <c r="O1355" s="41">
        <f t="shared" si="276"/>
        <v>66.8</v>
      </c>
      <c r="P1355" s="15"/>
      <c r="Q1355" s="15"/>
      <c r="R1355" s="167"/>
      <c r="S1355" s="15"/>
      <c r="T1355" s="15"/>
      <c r="U1355" s="4"/>
    </row>
    <row r="1356" spans="1:191" hidden="1">
      <c r="A1356" s="64"/>
      <c r="B1356" s="53"/>
      <c r="C1356" s="56"/>
      <c r="D1356" s="57"/>
      <c r="E1356" s="16" t="s">
        <v>514</v>
      </c>
      <c r="F1356" s="10" t="s">
        <v>410</v>
      </c>
      <c r="G1356" s="18"/>
      <c r="H1356" s="10"/>
      <c r="I1356" s="8"/>
      <c r="J1356" s="8">
        <v>40000</v>
      </c>
      <c r="K1356" s="8">
        <v>60000</v>
      </c>
      <c r="L1356" s="7">
        <v>80000</v>
      </c>
      <c r="M1356" s="41">
        <f t="shared" si="274"/>
        <v>0</v>
      </c>
      <c r="N1356" s="41">
        <f t="shared" si="275"/>
        <v>50</v>
      </c>
      <c r="O1356" s="41">
        <f t="shared" si="276"/>
        <v>75</v>
      </c>
      <c r="P1356" s="15"/>
      <c r="Q1356" s="15"/>
      <c r="R1356" s="167"/>
      <c r="S1356" s="15"/>
      <c r="T1356" s="15"/>
      <c r="U1356" s="4"/>
    </row>
    <row r="1357" spans="1:191" hidden="1">
      <c r="A1357" s="64"/>
      <c r="B1357" s="53"/>
      <c r="C1357" s="56"/>
      <c r="D1357" s="57"/>
      <c r="E1357" s="16" t="s">
        <v>519</v>
      </c>
      <c r="F1357" s="10" t="s">
        <v>175</v>
      </c>
      <c r="G1357" s="18"/>
      <c r="H1357" s="10"/>
      <c r="I1357" s="8">
        <v>174</v>
      </c>
      <c r="J1357" s="8">
        <v>1195</v>
      </c>
      <c r="K1357" s="8">
        <v>1469</v>
      </c>
      <c r="L1357" s="7">
        <v>1920</v>
      </c>
      <c r="M1357" s="41">
        <f t="shared" ref="M1357:M1363" si="281">ROUND(I1357/L1357*100,1)</f>
        <v>9.1</v>
      </c>
      <c r="N1357" s="41">
        <f t="shared" ref="N1357:N1363" si="282">ROUND(J1357/L1357*100,1)</f>
        <v>62.2</v>
      </c>
      <c r="O1357" s="41">
        <f t="shared" ref="O1357:O1363" si="283">ROUND(K1357/L1357*100,1)</f>
        <v>76.5</v>
      </c>
      <c r="P1357" s="15"/>
      <c r="Q1357" s="15"/>
      <c r="R1357" s="167"/>
      <c r="S1357" s="15"/>
      <c r="T1357" s="15"/>
      <c r="U1357" s="4"/>
    </row>
    <row r="1358" spans="1:191" ht="27" hidden="1">
      <c r="A1358" s="64"/>
      <c r="B1358" s="53"/>
      <c r="C1358" s="56"/>
      <c r="D1358" s="57"/>
      <c r="E1358" s="16" t="s">
        <v>524</v>
      </c>
      <c r="F1358" s="10">
        <v>4511</v>
      </c>
      <c r="G1358" s="18"/>
      <c r="H1358" s="10"/>
      <c r="I1358" s="8">
        <v>101550</v>
      </c>
      <c r="J1358" s="8">
        <v>175100</v>
      </c>
      <c r="K1358" s="8">
        <v>215300</v>
      </c>
      <c r="L1358" s="7">
        <v>241650</v>
      </c>
      <c r="M1358" s="41">
        <f t="shared" si="281"/>
        <v>42</v>
      </c>
      <c r="N1358" s="41">
        <f t="shared" si="282"/>
        <v>72.5</v>
      </c>
      <c r="O1358" s="41">
        <f t="shared" si="283"/>
        <v>89.1</v>
      </c>
      <c r="P1358" s="15"/>
      <c r="Q1358" s="15"/>
      <c r="R1358" s="167"/>
      <c r="S1358" s="15"/>
      <c r="T1358" s="15"/>
      <c r="U1358" s="4"/>
    </row>
    <row r="1359" spans="1:191" hidden="1">
      <c r="A1359" s="64"/>
      <c r="B1359" s="53"/>
      <c r="C1359" s="56"/>
      <c r="D1359" s="57"/>
      <c r="E1359" s="9" t="s">
        <v>542</v>
      </c>
      <c r="F1359" s="10">
        <v>4639</v>
      </c>
      <c r="G1359" s="18"/>
      <c r="H1359" s="10"/>
      <c r="I1359" s="8">
        <v>434440</v>
      </c>
      <c r="J1359" s="8">
        <v>965690</v>
      </c>
      <c r="K1359" s="8">
        <v>1454050</v>
      </c>
      <c r="L1359" s="7">
        <v>1680950</v>
      </c>
      <c r="M1359" s="41">
        <f t="shared" si="281"/>
        <v>25.8</v>
      </c>
      <c r="N1359" s="41">
        <f t="shared" si="282"/>
        <v>57.4</v>
      </c>
      <c r="O1359" s="41">
        <f t="shared" si="283"/>
        <v>86.5</v>
      </c>
      <c r="P1359" s="15"/>
      <c r="Q1359" s="15"/>
      <c r="R1359" s="167"/>
      <c r="S1359" s="15"/>
      <c r="T1359" s="15"/>
      <c r="U1359" s="4"/>
    </row>
    <row r="1360" spans="1:191" hidden="1">
      <c r="A1360" s="64"/>
      <c r="B1360" s="53"/>
      <c r="C1360" s="56"/>
      <c r="D1360" s="57"/>
      <c r="E1360" s="16" t="s">
        <v>549</v>
      </c>
      <c r="F1360" s="10" t="s">
        <v>267</v>
      </c>
      <c r="G1360" s="18"/>
      <c r="H1360" s="10"/>
      <c r="I1360" s="8">
        <v>168501.4</v>
      </c>
      <c r="J1360" s="8">
        <v>248251.4</v>
      </c>
      <c r="K1360" s="8">
        <v>391750</v>
      </c>
      <c r="L1360" s="7">
        <v>605000</v>
      </c>
      <c r="M1360" s="41">
        <f t="shared" si="281"/>
        <v>27.9</v>
      </c>
      <c r="N1360" s="41">
        <f t="shared" si="282"/>
        <v>41</v>
      </c>
      <c r="O1360" s="41">
        <f t="shared" si="283"/>
        <v>64.8</v>
      </c>
      <c r="P1360" s="15"/>
      <c r="Q1360" s="15"/>
      <c r="R1360" s="167"/>
      <c r="S1360" s="15"/>
      <c r="T1360" s="15"/>
      <c r="U1360" s="4"/>
    </row>
    <row r="1361" spans="1:191" hidden="1">
      <c r="A1361" s="64"/>
      <c r="B1361" s="53"/>
      <c r="C1361" s="56"/>
      <c r="D1361" s="57"/>
      <c r="E1361" s="16" t="s">
        <v>557</v>
      </c>
      <c r="F1361" s="10" t="s">
        <v>397</v>
      </c>
      <c r="G1361" s="18"/>
      <c r="H1361" s="10"/>
      <c r="I1361" s="8"/>
      <c r="J1361" s="8"/>
      <c r="K1361" s="8"/>
      <c r="L1361" s="7"/>
      <c r="M1361" s="41" t="e">
        <f t="shared" si="281"/>
        <v>#DIV/0!</v>
      </c>
      <c r="N1361" s="41" t="e">
        <f t="shared" si="282"/>
        <v>#DIV/0!</v>
      </c>
      <c r="O1361" s="41" t="e">
        <f t="shared" si="283"/>
        <v>#DIV/0!</v>
      </c>
      <c r="P1361" s="15"/>
      <c r="Q1361" s="15"/>
      <c r="R1361" s="167"/>
      <c r="S1361" s="15"/>
      <c r="T1361" s="15"/>
      <c r="U1361" s="4"/>
    </row>
    <row r="1362" spans="1:191" hidden="1">
      <c r="A1362" s="64"/>
      <c r="B1362" s="53"/>
      <c r="C1362" s="56"/>
      <c r="D1362" s="57"/>
      <c r="E1362" s="9" t="s">
        <v>560</v>
      </c>
      <c r="F1362" s="10" t="s">
        <v>178</v>
      </c>
      <c r="G1362" s="18"/>
      <c r="H1362" s="10"/>
      <c r="I1362" s="8"/>
      <c r="J1362" s="8"/>
      <c r="K1362" s="8"/>
      <c r="L1362" s="7"/>
      <c r="M1362" s="41" t="e">
        <f t="shared" si="281"/>
        <v>#DIV/0!</v>
      </c>
      <c r="N1362" s="41" t="e">
        <f t="shared" si="282"/>
        <v>#DIV/0!</v>
      </c>
      <c r="O1362" s="41" t="e">
        <f t="shared" si="283"/>
        <v>#DIV/0!</v>
      </c>
      <c r="P1362" s="15"/>
      <c r="Q1362" s="15"/>
      <c r="R1362" s="167"/>
      <c r="S1362" s="15"/>
      <c r="T1362" s="15"/>
      <c r="U1362" s="4"/>
    </row>
    <row r="1363" spans="1:191" hidden="1">
      <c r="A1363" s="64"/>
      <c r="B1363" s="53"/>
      <c r="C1363" s="56"/>
      <c r="D1363" s="57"/>
      <c r="E1363" s="9" t="s">
        <v>565</v>
      </c>
      <c r="F1363" s="11">
        <v>5134</v>
      </c>
      <c r="G1363" s="10"/>
      <c r="H1363" s="10"/>
      <c r="I1363" s="8">
        <v>1690</v>
      </c>
      <c r="J1363" s="8">
        <v>4640</v>
      </c>
      <c r="K1363" s="8">
        <v>8755</v>
      </c>
      <c r="L1363" s="7">
        <v>10950</v>
      </c>
      <c r="M1363" s="41">
        <f t="shared" si="281"/>
        <v>15.4</v>
      </c>
      <c r="N1363" s="41">
        <f t="shared" si="282"/>
        <v>42.4</v>
      </c>
      <c r="O1363" s="41">
        <f t="shared" si="283"/>
        <v>80</v>
      </c>
      <c r="P1363" s="15"/>
      <c r="Q1363" s="15"/>
      <c r="R1363" s="167"/>
      <c r="S1363" s="15"/>
      <c r="T1363" s="15"/>
      <c r="U1363" s="4"/>
    </row>
    <row r="1364" spans="1:191">
      <c r="A1364" s="225"/>
      <c r="B1364" s="196"/>
      <c r="C1364" s="200"/>
      <c r="D1364" s="201"/>
      <c r="E1364" s="80" t="s">
        <v>612</v>
      </c>
      <c r="F1364" s="18" t="s">
        <v>398</v>
      </c>
      <c r="G1364" s="10"/>
      <c r="H1364" s="10" t="s">
        <v>394</v>
      </c>
      <c r="I1364" s="206">
        <f>SUM(I1365:I1367)</f>
        <v>100500</v>
      </c>
      <c r="J1364" s="206">
        <f>SUM(J1365:J1367)</f>
        <v>161000</v>
      </c>
      <c r="K1364" s="206">
        <f>SUM(K1365:K1367)</f>
        <v>261500</v>
      </c>
      <c r="L1364" s="207">
        <f>SUM(L1365:L1367)</f>
        <v>340000</v>
      </c>
      <c r="M1364" s="41">
        <f t="shared" ref="M1364:M1369" si="284">ROUND(I1364/L1364*100,1)</f>
        <v>29.6</v>
      </c>
      <c r="N1364" s="41">
        <f t="shared" ref="N1364:N1369" si="285">ROUND(J1364/L1364*100,1)</f>
        <v>47.4</v>
      </c>
      <c r="O1364" s="41">
        <f t="shared" ref="O1364:O1369" si="286">ROUND(K1364/L1364*100,1)</f>
        <v>76.900000000000006</v>
      </c>
      <c r="P1364" s="15"/>
      <c r="Q1364" s="15"/>
      <c r="R1364" s="167"/>
      <c r="S1364" s="15"/>
      <c r="T1364" s="15"/>
      <c r="U1364" s="4"/>
      <c r="AA1364" s="209"/>
      <c r="AB1364" s="209"/>
      <c r="AC1364" s="209"/>
      <c r="AD1364" s="209"/>
      <c r="AE1364" s="209"/>
      <c r="AF1364" s="209"/>
      <c r="AG1364" s="209"/>
      <c r="AH1364" s="209"/>
      <c r="AI1364" s="209"/>
      <c r="AJ1364" s="209"/>
      <c r="AK1364" s="209"/>
      <c r="AL1364" s="209"/>
      <c r="AM1364" s="209"/>
      <c r="AN1364" s="209"/>
      <c r="AO1364" s="209"/>
      <c r="AP1364" s="209"/>
      <c r="AQ1364" s="209"/>
      <c r="AR1364" s="209"/>
      <c r="AS1364" s="209"/>
      <c r="AT1364" s="209"/>
      <c r="AU1364" s="209"/>
      <c r="AV1364" s="209"/>
      <c r="AW1364" s="209"/>
      <c r="AX1364" s="209"/>
      <c r="AY1364" s="209"/>
      <c r="AZ1364" s="209"/>
      <c r="BA1364" s="209"/>
      <c r="BB1364" s="209"/>
      <c r="BC1364" s="209"/>
      <c r="BD1364" s="209"/>
      <c r="BE1364" s="209"/>
      <c r="BF1364" s="209"/>
      <c r="BG1364" s="209"/>
      <c r="BH1364" s="209"/>
      <c r="BI1364" s="209"/>
      <c r="BJ1364" s="209"/>
      <c r="BK1364" s="209"/>
      <c r="BL1364" s="209"/>
      <c r="BM1364" s="209"/>
      <c r="BN1364" s="209"/>
      <c r="BO1364" s="209"/>
      <c r="BP1364" s="209"/>
      <c r="BQ1364" s="209"/>
      <c r="BR1364" s="209"/>
      <c r="BS1364" s="209"/>
      <c r="BT1364" s="209"/>
      <c r="BU1364" s="209"/>
      <c r="BV1364" s="209"/>
      <c r="BW1364" s="209"/>
      <c r="BX1364" s="209"/>
      <c r="BY1364" s="209"/>
      <c r="BZ1364" s="209"/>
      <c r="CA1364" s="209"/>
      <c r="CB1364" s="209"/>
      <c r="CC1364" s="209"/>
      <c r="CD1364" s="209"/>
      <c r="CE1364" s="209"/>
      <c r="CF1364" s="209"/>
      <c r="CG1364" s="209"/>
      <c r="CH1364" s="209"/>
      <c r="CI1364" s="209"/>
      <c r="CJ1364" s="209"/>
      <c r="CK1364" s="209"/>
      <c r="CL1364" s="209"/>
      <c r="CM1364" s="209"/>
      <c r="CN1364" s="209"/>
      <c r="CO1364" s="209"/>
      <c r="CP1364" s="209"/>
      <c r="CQ1364" s="209"/>
      <c r="CR1364" s="209"/>
      <c r="CS1364" s="209"/>
      <c r="CT1364" s="209"/>
      <c r="CU1364" s="209"/>
      <c r="CV1364" s="209"/>
      <c r="CW1364" s="209"/>
      <c r="CX1364" s="209"/>
      <c r="CY1364" s="209"/>
      <c r="CZ1364" s="209"/>
      <c r="DA1364" s="209"/>
      <c r="DB1364" s="209"/>
      <c r="DC1364" s="209"/>
      <c r="DD1364" s="209"/>
      <c r="DE1364" s="209"/>
      <c r="DF1364" s="209"/>
      <c r="DG1364" s="209"/>
      <c r="DH1364" s="209"/>
      <c r="DI1364" s="209"/>
      <c r="DJ1364" s="209"/>
      <c r="DK1364" s="209"/>
      <c r="DL1364" s="209"/>
      <c r="DM1364" s="209"/>
      <c r="DN1364" s="209"/>
      <c r="DO1364" s="209"/>
      <c r="DP1364" s="209"/>
      <c r="DQ1364" s="209"/>
      <c r="DR1364" s="209"/>
      <c r="DS1364" s="209"/>
      <c r="DT1364" s="209"/>
      <c r="DU1364" s="209"/>
      <c r="DV1364" s="209"/>
      <c r="DW1364" s="209"/>
      <c r="DX1364" s="209"/>
      <c r="DY1364" s="209"/>
      <c r="DZ1364" s="209"/>
      <c r="EA1364" s="209"/>
      <c r="EB1364" s="209"/>
      <c r="EC1364" s="209"/>
      <c r="ED1364" s="209"/>
      <c r="EE1364" s="209"/>
      <c r="EF1364" s="209"/>
      <c r="EG1364" s="209"/>
      <c r="EH1364" s="209"/>
      <c r="EI1364" s="209"/>
      <c r="EJ1364" s="209"/>
      <c r="EK1364" s="209"/>
      <c r="EL1364" s="209"/>
      <c r="EM1364" s="209"/>
      <c r="EN1364" s="209"/>
      <c r="EO1364" s="209"/>
      <c r="EP1364" s="209"/>
      <c r="EQ1364" s="209"/>
      <c r="ER1364" s="209"/>
      <c r="ES1364" s="209"/>
      <c r="ET1364" s="209"/>
      <c r="EU1364" s="209"/>
      <c r="EV1364" s="209"/>
      <c r="EW1364" s="209"/>
      <c r="EX1364" s="209"/>
      <c r="EY1364" s="209"/>
      <c r="EZ1364" s="209"/>
      <c r="FA1364" s="209"/>
      <c r="FB1364" s="209"/>
      <c r="FC1364" s="209"/>
      <c r="FD1364" s="209"/>
      <c r="FE1364" s="209"/>
      <c r="FF1364" s="209"/>
      <c r="FG1364" s="209"/>
      <c r="FH1364" s="209"/>
      <c r="FI1364" s="209"/>
      <c r="FJ1364" s="209"/>
      <c r="FK1364" s="209"/>
      <c r="FL1364" s="209"/>
      <c r="FM1364" s="209"/>
      <c r="FN1364" s="209"/>
      <c r="FO1364" s="209"/>
      <c r="FP1364" s="209"/>
      <c r="FQ1364" s="209"/>
      <c r="FR1364" s="209"/>
      <c r="FS1364" s="209"/>
      <c r="FT1364" s="209"/>
      <c r="FU1364" s="209"/>
      <c r="FV1364" s="209"/>
      <c r="FW1364" s="209"/>
      <c r="FX1364" s="209"/>
      <c r="FY1364" s="209"/>
      <c r="FZ1364" s="209"/>
      <c r="GA1364" s="209"/>
      <c r="GB1364" s="209"/>
      <c r="GC1364" s="209"/>
      <c r="GD1364" s="209"/>
      <c r="GE1364" s="209"/>
      <c r="GF1364" s="209"/>
      <c r="GG1364" s="209"/>
      <c r="GH1364" s="209"/>
      <c r="GI1364" s="209"/>
    </row>
    <row r="1365" spans="1:191" hidden="1">
      <c r="A1365" s="64"/>
      <c r="B1365" s="53"/>
      <c r="C1365" s="56"/>
      <c r="D1365" s="57"/>
      <c r="E1365" s="9" t="s">
        <v>522</v>
      </c>
      <c r="F1365" s="11">
        <v>4269</v>
      </c>
      <c r="G1365" s="10"/>
      <c r="H1365" s="10"/>
      <c r="I1365" s="8"/>
      <c r="J1365" s="8">
        <v>10000</v>
      </c>
      <c r="K1365" s="8">
        <v>20000</v>
      </c>
      <c r="L1365" s="7">
        <v>40000</v>
      </c>
      <c r="M1365" s="41">
        <f t="shared" si="284"/>
        <v>0</v>
      </c>
      <c r="N1365" s="41">
        <f t="shared" si="285"/>
        <v>25</v>
      </c>
      <c r="O1365" s="41">
        <f t="shared" si="286"/>
        <v>50</v>
      </c>
      <c r="P1365" s="15"/>
      <c r="Q1365" s="15"/>
      <c r="R1365" s="167"/>
      <c r="S1365" s="15"/>
      <c r="T1365" s="15"/>
      <c r="U1365" s="4"/>
    </row>
    <row r="1366" spans="1:191" hidden="1">
      <c r="A1366" s="64"/>
      <c r="B1366" s="53"/>
      <c r="C1366" s="56"/>
      <c r="D1366" s="57"/>
      <c r="E1366" s="16" t="s">
        <v>557</v>
      </c>
      <c r="F1366" s="11">
        <v>5112</v>
      </c>
      <c r="G1366" s="10"/>
      <c r="H1366" s="10"/>
      <c r="I1366" s="8">
        <v>100000</v>
      </c>
      <c r="J1366" s="8">
        <v>150000</v>
      </c>
      <c r="K1366" s="8">
        <v>240000</v>
      </c>
      <c r="L1366" s="7">
        <v>298000</v>
      </c>
      <c r="M1366" s="41">
        <f t="shared" si="284"/>
        <v>33.6</v>
      </c>
      <c r="N1366" s="41">
        <f t="shared" si="285"/>
        <v>50.3</v>
      </c>
      <c r="O1366" s="41">
        <f t="shared" si="286"/>
        <v>80.5</v>
      </c>
      <c r="P1366" s="15"/>
      <c r="Q1366" s="15"/>
      <c r="R1366" s="167"/>
      <c r="S1366" s="15"/>
      <c r="T1366" s="15"/>
      <c r="U1366" s="4"/>
    </row>
    <row r="1367" spans="1:191" hidden="1">
      <c r="A1367" s="64"/>
      <c r="B1367" s="53"/>
      <c r="C1367" s="56"/>
      <c r="D1367" s="57"/>
      <c r="E1367" s="9" t="s">
        <v>565</v>
      </c>
      <c r="F1367" s="11">
        <v>5134</v>
      </c>
      <c r="G1367" s="10"/>
      <c r="H1367" s="10"/>
      <c r="I1367" s="8">
        <v>500</v>
      </c>
      <c r="J1367" s="8">
        <v>1000</v>
      </c>
      <c r="K1367" s="8">
        <v>1500</v>
      </c>
      <c r="L1367" s="7">
        <v>2000</v>
      </c>
      <c r="M1367" s="41">
        <f t="shared" si="284"/>
        <v>25</v>
      </c>
      <c r="N1367" s="41">
        <f t="shared" si="285"/>
        <v>50</v>
      </c>
      <c r="O1367" s="41">
        <f t="shared" si="286"/>
        <v>75</v>
      </c>
      <c r="P1367" s="15"/>
      <c r="Q1367" s="15"/>
      <c r="R1367" s="167"/>
      <c r="S1367" s="15"/>
      <c r="T1367" s="15"/>
      <c r="U1367" s="4"/>
    </row>
    <row r="1368" spans="1:191">
      <c r="A1368" s="225"/>
      <c r="B1368" s="196"/>
      <c r="C1368" s="200"/>
      <c r="D1368" s="201"/>
      <c r="E1368" s="80" t="s">
        <v>88</v>
      </c>
      <c r="F1368" s="18" t="s">
        <v>398</v>
      </c>
      <c r="G1368" s="10"/>
      <c r="H1368" s="10" t="s">
        <v>394</v>
      </c>
      <c r="I1368" s="206">
        <f>SUM(I1369)</f>
        <v>0</v>
      </c>
      <c r="J1368" s="206">
        <f>SUM(J1369)</f>
        <v>50000</v>
      </c>
      <c r="K1368" s="206">
        <f>SUM(K1369)</f>
        <v>50000</v>
      </c>
      <c r="L1368" s="207">
        <f>SUM(L1369)</f>
        <v>50000</v>
      </c>
      <c r="M1368" s="41">
        <f t="shared" si="284"/>
        <v>0</v>
      </c>
      <c r="N1368" s="41">
        <f t="shared" si="285"/>
        <v>100</v>
      </c>
      <c r="O1368" s="41">
        <f t="shared" si="286"/>
        <v>100</v>
      </c>
      <c r="P1368" s="15"/>
      <c r="Q1368" s="15"/>
      <c r="R1368" s="167"/>
      <c r="S1368" s="15"/>
      <c r="T1368" s="15"/>
      <c r="U1368" s="4"/>
      <c r="AA1368" s="209"/>
      <c r="AB1368" s="209"/>
      <c r="AC1368" s="209"/>
      <c r="AD1368" s="209"/>
      <c r="AE1368" s="209"/>
      <c r="AF1368" s="209"/>
      <c r="AG1368" s="209"/>
      <c r="AH1368" s="209"/>
      <c r="AI1368" s="209"/>
      <c r="AJ1368" s="209"/>
      <c r="AK1368" s="209"/>
      <c r="AL1368" s="209"/>
      <c r="AM1368" s="209"/>
      <c r="AN1368" s="209"/>
      <c r="AO1368" s="209"/>
      <c r="AP1368" s="209"/>
      <c r="AQ1368" s="209"/>
      <c r="AR1368" s="209"/>
      <c r="AS1368" s="209"/>
      <c r="AT1368" s="209"/>
      <c r="AU1368" s="209"/>
      <c r="AV1368" s="209"/>
      <c r="AW1368" s="209"/>
      <c r="AX1368" s="209"/>
      <c r="AY1368" s="209"/>
      <c r="AZ1368" s="209"/>
      <c r="BA1368" s="209"/>
      <c r="BB1368" s="209"/>
      <c r="BC1368" s="209"/>
      <c r="BD1368" s="209"/>
      <c r="BE1368" s="209"/>
      <c r="BF1368" s="209"/>
      <c r="BG1368" s="209"/>
      <c r="BH1368" s="209"/>
      <c r="BI1368" s="209"/>
      <c r="BJ1368" s="209"/>
      <c r="BK1368" s="209"/>
      <c r="BL1368" s="209"/>
      <c r="BM1368" s="209"/>
      <c r="BN1368" s="209"/>
      <c r="BO1368" s="209"/>
      <c r="BP1368" s="209"/>
      <c r="BQ1368" s="209"/>
      <c r="BR1368" s="209"/>
      <c r="BS1368" s="209"/>
      <c r="BT1368" s="209"/>
      <c r="BU1368" s="209"/>
      <c r="BV1368" s="209"/>
      <c r="BW1368" s="209"/>
      <c r="BX1368" s="209"/>
      <c r="BY1368" s="209"/>
      <c r="BZ1368" s="209"/>
      <c r="CA1368" s="209"/>
      <c r="CB1368" s="209"/>
      <c r="CC1368" s="209"/>
      <c r="CD1368" s="209"/>
      <c r="CE1368" s="209"/>
      <c r="CF1368" s="209"/>
      <c r="CG1368" s="209"/>
      <c r="CH1368" s="209"/>
      <c r="CI1368" s="209"/>
      <c r="CJ1368" s="209"/>
      <c r="CK1368" s="209"/>
      <c r="CL1368" s="209"/>
      <c r="CM1368" s="209"/>
      <c r="CN1368" s="209"/>
      <c r="CO1368" s="209"/>
      <c r="CP1368" s="209"/>
      <c r="CQ1368" s="209"/>
      <c r="CR1368" s="209"/>
      <c r="CS1368" s="209"/>
      <c r="CT1368" s="209"/>
      <c r="CU1368" s="209"/>
      <c r="CV1368" s="209"/>
      <c r="CW1368" s="209"/>
      <c r="CX1368" s="209"/>
      <c r="CY1368" s="209"/>
      <c r="CZ1368" s="209"/>
      <c r="DA1368" s="209"/>
      <c r="DB1368" s="209"/>
      <c r="DC1368" s="209"/>
      <c r="DD1368" s="209"/>
      <c r="DE1368" s="209"/>
      <c r="DF1368" s="209"/>
      <c r="DG1368" s="209"/>
      <c r="DH1368" s="209"/>
      <c r="DI1368" s="209"/>
      <c r="DJ1368" s="209"/>
      <c r="DK1368" s="209"/>
      <c r="DL1368" s="209"/>
      <c r="DM1368" s="209"/>
      <c r="DN1368" s="209"/>
      <c r="DO1368" s="209"/>
      <c r="DP1368" s="209"/>
      <c r="DQ1368" s="209"/>
      <c r="DR1368" s="209"/>
      <c r="DS1368" s="209"/>
      <c r="DT1368" s="209"/>
      <c r="DU1368" s="209"/>
      <c r="DV1368" s="209"/>
      <c r="DW1368" s="209"/>
      <c r="DX1368" s="209"/>
      <c r="DY1368" s="209"/>
      <c r="DZ1368" s="209"/>
      <c r="EA1368" s="209"/>
      <c r="EB1368" s="209"/>
      <c r="EC1368" s="209"/>
      <c r="ED1368" s="209"/>
      <c r="EE1368" s="209"/>
      <c r="EF1368" s="209"/>
      <c r="EG1368" s="209"/>
      <c r="EH1368" s="209"/>
      <c r="EI1368" s="209"/>
      <c r="EJ1368" s="209"/>
      <c r="EK1368" s="209"/>
      <c r="EL1368" s="209"/>
      <c r="EM1368" s="209"/>
      <c r="EN1368" s="209"/>
      <c r="EO1368" s="209"/>
      <c r="EP1368" s="209"/>
      <c r="EQ1368" s="209"/>
      <c r="ER1368" s="209"/>
      <c r="ES1368" s="209"/>
      <c r="ET1368" s="209"/>
      <c r="EU1368" s="209"/>
      <c r="EV1368" s="209"/>
      <c r="EW1368" s="209"/>
      <c r="EX1368" s="209"/>
      <c r="EY1368" s="209"/>
      <c r="EZ1368" s="209"/>
      <c r="FA1368" s="209"/>
      <c r="FB1368" s="209"/>
      <c r="FC1368" s="209"/>
      <c r="FD1368" s="209"/>
      <c r="FE1368" s="209"/>
      <c r="FF1368" s="209"/>
      <c r="FG1368" s="209"/>
      <c r="FH1368" s="209"/>
      <c r="FI1368" s="209"/>
      <c r="FJ1368" s="209"/>
      <c r="FK1368" s="209"/>
      <c r="FL1368" s="209"/>
      <c r="FM1368" s="209"/>
      <c r="FN1368" s="209"/>
      <c r="FO1368" s="209"/>
      <c r="FP1368" s="209"/>
      <c r="FQ1368" s="209"/>
      <c r="FR1368" s="209"/>
      <c r="FS1368" s="209"/>
      <c r="FT1368" s="209"/>
      <c r="FU1368" s="209"/>
      <c r="FV1368" s="209"/>
      <c r="FW1368" s="209"/>
      <c r="FX1368" s="209"/>
      <c r="FY1368" s="209"/>
      <c r="FZ1368" s="209"/>
      <c r="GA1368" s="209"/>
      <c r="GB1368" s="209"/>
      <c r="GC1368" s="209"/>
      <c r="GD1368" s="209"/>
      <c r="GE1368" s="209"/>
      <c r="GF1368" s="209"/>
      <c r="GG1368" s="209"/>
      <c r="GH1368" s="209"/>
      <c r="GI1368" s="209"/>
    </row>
    <row r="1369" spans="1:191" hidden="1">
      <c r="A1369" s="64"/>
      <c r="B1369" s="53"/>
      <c r="C1369" s="56"/>
      <c r="D1369" s="57"/>
      <c r="E1369" s="9" t="s">
        <v>554</v>
      </c>
      <c r="F1369" s="11">
        <v>4861</v>
      </c>
      <c r="G1369" s="10"/>
      <c r="H1369" s="10"/>
      <c r="I1369" s="8"/>
      <c r="J1369" s="8">
        <v>50000</v>
      </c>
      <c r="K1369" s="8">
        <v>50000</v>
      </c>
      <c r="L1369" s="7">
        <v>50000</v>
      </c>
      <c r="M1369" s="41">
        <f t="shared" si="284"/>
        <v>0</v>
      </c>
      <c r="N1369" s="41">
        <f t="shared" si="285"/>
        <v>100</v>
      </c>
      <c r="O1369" s="41">
        <f t="shared" si="286"/>
        <v>100</v>
      </c>
      <c r="P1369" s="15"/>
      <c r="Q1369" s="15"/>
      <c r="R1369" s="167"/>
      <c r="S1369" s="15"/>
      <c r="T1369" s="15"/>
      <c r="U1369" s="4"/>
    </row>
    <row r="1370" spans="1:191" ht="73.5" customHeight="1">
      <c r="A1370" s="225"/>
      <c r="B1370" s="196"/>
      <c r="C1370" s="200"/>
      <c r="D1370" s="201" t="s">
        <v>303</v>
      </c>
      <c r="E1370" s="226" t="s">
        <v>539</v>
      </c>
      <c r="F1370" s="19"/>
      <c r="G1370" s="19"/>
      <c r="H1370" s="10" t="s">
        <v>394</v>
      </c>
      <c r="I1370" s="205">
        <f t="shared" ref="I1370:L1371" si="287">SUM(I1371)</f>
        <v>10499</v>
      </c>
      <c r="J1370" s="205">
        <f t="shared" si="287"/>
        <v>25347</v>
      </c>
      <c r="K1370" s="205">
        <f t="shared" si="287"/>
        <v>38540</v>
      </c>
      <c r="L1370" s="205">
        <f t="shared" si="287"/>
        <v>55658.2</v>
      </c>
      <c r="M1370" s="41">
        <f t="shared" ref="M1370:M1377" si="288">ROUND(I1370/L1370*100,1)</f>
        <v>18.899999999999999</v>
      </c>
      <c r="N1370" s="41">
        <f t="shared" ref="N1370:N1377" si="289">ROUND(J1370/L1370*100,1)</f>
        <v>45.5</v>
      </c>
      <c r="O1370" s="41">
        <f t="shared" ref="O1370:O1377" si="290">ROUND(K1370/L1370*100,1)</f>
        <v>69.2</v>
      </c>
      <c r="P1370" s="15"/>
      <c r="Q1370" s="15"/>
      <c r="R1370" s="167"/>
      <c r="S1370" s="15"/>
      <c r="T1370" s="15"/>
      <c r="U1370" s="4">
        <f>SUM(L1370-T1370)</f>
        <v>55658.2</v>
      </c>
      <c r="W1370" s="43" t="s">
        <v>394</v>
      </c>
      <c r="AA1370" s="209"/>
      <c r="AB1370" s="209"/>
      <c r="AC1370" s="209"/>
      <c r="AD1370" s="209"/>
      <c r="AE1370" s="209"/>
      <c r="AF1370" s="209"/>
      <c r="AG1370" s="209"/>
      <c r="AH1370" s="209"/>
      <c r="AI1370" s="209"/>
      <c r="AJ1370" s="209"/>
      <c r="AK1370" s="209"/>
      <c r="AL1370" s="209"/>
      <c r="AM1370" s="209"/>
      <c r="AN1370" s="209"/>
      <c r="AO1370" s="209"/>
      <c r="AP1370" s="209"/>
      <c r="AQ1370" s="209"/>
      <c r="AR1370" s="209"/>
      <c r="AS1370" s="209"/>
      <c r="AT1370" s="209"/>
      <c r="AU1370" s="209"/>
      <c r="AV1370" s="209"/>
      <c r="AW1370" s="209"/>
      <c r="AX1370" s="209"/>
      <c r="AY1370" s="209"/>
      <c r="AZ1370" s="209"/>
      <c r="BA1370" s="209"/>
      <c r="BB1370" s="209"/>
      <c r="BC1370" s="209"/>
      <c r="BD1370" s="209"/>
      <c r="BE1370" s="209"/>
      <c r="BF1370" s="209"/>
      <c r="BG1370" s="209"/>
      <c r="BH1370" s="209"/>
      <c r="BI1370" s="209"/>
      <c r="BJ1370" s="209"/>
      <c r="BK1370" s="209"/>
      <c r="BL1370" s="209"/>
      <c r="BM1370" s="209"/>
      <c r="BN1370" s="209"/>
      <c r="BO1370" s="209"/>
      <c r="BP1370" s="209"/>
      <c r="BQ1370" s="209"/>
      <c r="BR1370" s="209"/>
      <c r="BS1370" s="209"/>
      <c r="BT1370" s="209"/>
      <c r="BU1370" s="209"/>
      <c r="BV1370" s="209"/>
      <c r="BW1370" s="209"/>
      <c r="BX1370" s="209"/>
      <c r="BY1370" s="209"/>
      <c r="BZ1370" s="209"/>
      <c r="CA1370" s="209"/>
      <c r="CB1370" s="209"/>
      <c r="CC1370" s="209"/>
      <c r="CD1370" s="209"/>
      <c r="CE1370" s="209"/>
      <c r="CF1370" s="209"/>
      <c r="CG1370" s="209"/>
      <c r="CH1370" s="209"/>
      <c r="CI1370" s="209"/>
      <c r="CJ1370" s="209"/>
      <c r="CK1370" s="209"/>
      <c r="CL1370" s="209"/>
      <c r="CM1370" s="209"/>
      <c r="CN1370" s="209"/>
      <c r="CO1370" s="209"/>
      <c r="CP1370" s="209"/>
      <c r="CQ1370" s="209"/>
      <c r="CR1370" s="209"/>
      <c r="CS1370" s="209"/>
      <c r="CT1370" s="209"/>
      <c r="CU1370" s="209"/>
      <c r="CV1370" s="209"/>
      <c r="CW1370" s="209"/>
      <c r="CX1370" s="209"/>
      <c r="CY1370" s="209"/>
      <c r="CZ1370" s="209"/>
      <c r="DA1370" s="209"/>
      <c r="DB1370" s="209"/>
      <c r="DC1370" s="209"/>
      <c r="DD1370" s="209"/>
      <c r="DE1370" s="209"/>
      <c r="DF1370" s="209"/>
      <c r="DG1370" s="209"/>
      <c r="DH1370" s="209"/>
      <c r="DI1370" s="209"/>
      <c r="DJ1370" s="209"/>
      <c r="DK1370" s="209"/>
      <c r="DL1370" s="209"/>
      <c r="DM1370" s="209"/>
      <c r="DN1370" s="209"/>
      <c r="DO1370" s="209"/>
      <c r="DP1370" s="209"/>
      <c r="DQ1370" s="209"/>
      <c r="DR1370" s="209"/>
      <c r="DS1370" s="209"/>
      <c r="DT1370" s="209"/>
      <c r="DU1370" s="209"/>
      <c r="DV1370" s="209"/>
      <c r="DW1370" s="209"/>
      <c r="DX1370" s="209"/>
      <c r="DY1370" s="209"/>
      <c r="DZ1370" s="209"/>
      <c r="EA1370" s="209"/>
      <c r="EB1370" s="209"/>
      <c r="EC1370" s="209"/>
      <c r="ED1370" s="209"/>
      <c r="EE1370" s="209"/>
      <c r="EF1370" s="209"/>
      <c r="EG1370" s="209"/>
      <c r="EH1370" s="209"/>
      <c r="EI1370" s="209"/>
      <c r="EJ1370" s="209"/>
      <c r="EK1370" s="209"/>
      <c r="EL1370" s="209"/>
      <c r="EM1370" s="209"/>
      <c r="EN1370" s="209"/>
      <c r="EO1370" s="209"/>
      <c r="EP1370" s="209"/>
      <c r="EQ1370" s="209"/>
      <c r="ER1370" s="209"/>
      <c r="ES1370" s="209"/>
      <c r="ET1370" s="209"/>
      <c r="EU1370" s="209"/>
      <c r="EV1370" s="209"/>
      <c r="EW1370" s="209"/>
      <c r="EX1370" s="209"/>
      <c r="EY1370" s="209"/>
      <c r="EZ1370" s="209"/>
      <c r="FA1370" s="209"/>
      <c r="FB1370" s="209"/>
      <c r="FC1370" s="209"/>
      <c r="FD1370" s="209"/>
      <c r="FE1370" s="209"/>
      <c r="FF1370" s="209"/>
      <c r="FG1370" s="209"/>
      <c r="FH1370" s="209"/>
      <c r="FI1370" s="209"/>
      <c r="FJ1370" s="209"/>
      <c r="FK1370" s="209"/>
      <c r="FL1370" s="209"/>
      <c r="FM1370" s="209"/>
      <c r="FN1370" s="209"/>
      <c r="FO1370" s="209"/>
      <c r="FP1370" s="209"/>
      <c r="FQ1370" s="209"/>
      <c r="FR1370" s="209"/>
      <c r="FS1370" s="209"/>
      <c r="FT1370" s="209"/>
      <c r="FU1370" s="209"/>
      <c r="FV1370" s="209"/>
      <c r="FW1370" s="209"/>
      <c r="FX1370" s="209"/>
      <c r="FY1370" s="209"/>
      <c r="FZ1370" s="209"/>
      <c r="GA1370" s="209"/>
      <c r="GB1370" s="209"/>
      <c r="GC1370" s="209"/>
      <c r="GD1370" s="209"/>
      <c r="GE1370" s="209"/>
      <c r="GF1370" s="209"/>
      <c r="GG1370" s="209"/>
      <c r="GH1370" s="209"/>
      <c r="GI1370" s="209"/>
    </row>
    <row r="1371" spans="1:191">
      <c r="A1371" s="225"/>
      <c r="B1371" s="196"/>
      <c r="C1371" s="200"/>
      <c r="D1371" s="201"/>
      <c r="E1371" s="80" t="s">
        <v>643</v>
      </c>
      <c r="F1371" s="18" t="s">
        <v>398</v>
      </c>
      <c r="G1371" s="18"/>
      <c r="H1371" s="10" t="s">
        <v>394</v>
      </c>
      <c r="I1371" s="206">
        <f t="shared" si="287"/>
        <v>10499</v>
      </c>
      <c r="J1371" s="206">
        <f t="shared" si="287"/>
        <v>25347</v>
      </c>
      <c r="K1371" s="206">
        <f t="shared" si="287"/>
        <v>38540</v>
      </c>
      <c r="L1371" s="207">
        <f t="shared" si="287"/>
        <v>55658.2</v>
      </c>
      <c r="M1371" s="41">
        <f t="shared" si="288"/>
        <v>18.899999999999999</v>
      </c>
      <c r="N1371" s="41">
        <f t="shared" si="289"/>
        <v>45.5</v>
      </c>
      <c r="O1371" s="41">
        <f t="shared" si="290"/>
        <v>69.2</v>
      </c>
      <c r="P1371" s="15"/>
      <c r="Q1371" s="15"/>
      <c r="R1371" s="167"/>
      <c r="S1371" s="15"/>
      <c r="T1371" s="15"/>
      <c r="U1371" s="4">
        <f>SUM(L1371-T1371)</f>
        <v>55658.2</v>
      </c>
      <c r="AA1371" s="209"/>
      <c r="AB1371" s="209"/>
      <c r="AC1371" s="209"/>
      <c r="AD1371" s="209"/>
      <c r="AE1371" s="209"/>
      <c r="AF1371" s="209"/>
      <c r="AG1371" s="209"/>
      <c r="AH1371" s="209"/>
      <c r="AI1371" s="209"/>
      <c r="AJ1371" s="209"/>
      <c r="AK1371" s="209"/>
      <c r="AL1371" s="209"/>
      <c r="AM1371" s="209"/>
      <c r="AN1371" s="209"/>
      <c r="AO1371" s="209"/>
      <c r="AP1371" s="209"/>
      <c r="AQ1371" s="209"/>
      <c r="AR1371" s="209"/>
      <c r="AS1371" s="209"/>
      <c r="AT1371" s="209"/>
      <c r="AU1371" s="209"/>
      <c r="AV1371" s="209"/>
      <c r="AW1371" s="209"/>
      <c r="AX1371" s="209"/>
      <c r="AY1371" s="209"/>
      <c r="AZ1371" s="209"/>
      <c r="BA1371" s="209"/>
      <c r="BB1371" s="209"/>
      <c r="BC1371" s="209"/>
      <c r="BD1371" s="209"/>
      <c r="BE1371" s="209"/>
      <c r="BF1371" s="209"/>
      <c r="BG1371" s="209"/>
      <c r="BH1371" s="209"/>
      <c r="BI1371" s="209"/>
      <c r="BJ1371" s="209"/>
      <c r="BK1371" s="209"/>
      <c r="BL1371" s="209"/>
      <c r="BM1371" s="209"/>
      <c r="BN1371" s="209"/>
      <c r="BO1371" s="209"/>
      <c r="BP1371" s="209"/>
      <c r="BQ1371" s="209"/>
      <c r="BR1371" s="209"/>
      <c r="BS1371" s="209"/>
      <c r="BT1371" s="209"/>
      <c r="BU1371" s="209"/>
      <c r="BV1371" s="209"/>
      <c r="BW1371" s="209"/>
      <c r="BX1371" s="209"/>
      <c r="BY1371" s="209"/>
      <c r="BZ1371" s="209"/>
      <c r="CA1371" s="209"/>
      <c r="CB1371" s="209"/>
      <c r="CC1371" s="209"/>
      <c r="CD1371" s="209"/>
      <c r="CE1371" s="209"/>
      <c r="CF1371" s="209"/>
      <c r="CG1371" s="209"/>
      <c r="CH1371" s="209"/>
      <c r="CI1371" s="209"/>
      <c r="CJ1371" s="209"/>
      <c r="CK1371" s="209"/>
      <c r="CL1371" s="209"/>
      <c r="CM1371" s="209"/>
      <c r="CN1371" s="209"/>
      <c r="CO1371" s="209"/>
      <c r="CP1371" s="209"/>
      <c r="CQ1371" s="209"/>
      <c r="CR1371" s="209"/>
      <c r="CS1371" s="209"/>
      <c r="CT1371" s="209"/>
      <c r="CU1371" s="209"/>
      <c r="CV1371" s="209"/>
      <c r="CW1371" s="209"/>
      <c r="CX1371" s="209"/>
      <c r="CY1371" s="209"/>
      <c r="CZ1371" s="209"/>
      <c r="DA1371" s="209"/>
      <c r="DB1371" s="209"/>
      <c r="DC1371" s="209"/>
      <c r="DD1371" s="209"/>
      <c r="DE1371" s="209"/>
      <c r="DF1371" s="209"/>
      <c r="DG1371" s="209"/>
      <c r="DH1371" s="209"/>
      <c r="DI1371" s="209"/>
      <c r="DJ1371" s="209"/>
      <c r="DK1371" s="209"/>
      <c r="DL1371" s="209"/>
      <c r="DM1371" s="209"/>
      <c r="DN1371" s="209"/>
      <c r="DO1371" s="209"/>
      <c r="DP1371" s="209"/>
      <c r="DQ1371" s="209"/>
      <c r="DR1371" s="209"/>
      <c r="DS1371" s="209"/>
      <c r="DT1371" s="209"/>
      <c r="DU1371" s="209"/>
      <c r="DV1371" s="209"/>
      <c r="DW1371" s="209"/>
      <c r="DX1371" s="209"/>
      <c r="DY1371" s="209"/>
      <c r="DZ1371" s="209"/>
      <c r="EA1371" s="209"/>
      <c r="EB1371" s="209"/>
      <c r="EC1371" s="209"/>
      <c r="ED1371" s="209"/>
      <c r="EE1371" s="209"/>
      <c r="EF1371" s="209"/>
      <c r="EG1371" s="209"/>
      <c r="EH1371" s="209"/>
      <c r="EI1371" s="209"/>
      <c r="EJ1371" s="209"/>
      <c r="EK1371" s="209"/>
      <c r="EL1371" s="209"/>
      <c r="EM1371" s="209"/>
      <c r="EN1371" s="209"/>
      <c r="EO1371" s="209"/>
      <c r="EP1371" s="209"/>
      <c r="EQ1371" s="209"/>
      <c r="ER1371" s="209"/>
      <c r="ES1371" s="209"/>
      <c r="ET1371" s="209"/>
      <c r="EU1371" s="209"/>
      <c r="EV1371" s="209"/>
      <c r="EW1371" s="209"/>
      <c r="EX1371" s="209"/>
      <c r="EY1371" s="209"/>
      <c r="EZ1371" s="209"/>
      <c r="FA1371" s="209"/>
      <c r="FB1371" s="209"/>
      <c r="FC1371" s="209"/>
      <c r="FD1371" s="209"/>
      <c r="FE1371" s="209"/>
      <c r="FF1371" s="209"/>
      <c r="FG1371" s="209"/>
      <c r="FH1371" s="209"/>
      <c r="FI1371" s="209"/>
      <c r="FJ1371" s="209"/>
      <c r="FK1371" s="209"/>
      <c r="FL1371" s="209"/>
      <c r="FM1371" s="209"/>
      <c r="FN1371" s="209"/>
      <c r="FO1371" s="209"/>
      <c r="FP1371" s="209"/>
      <c r="FQ1371" s="209"/>
      <c r="FR1371" s="209"/>
      <c r="FS1371" s="209"/>
      <c r="FT1371" s="209"/>
      <c r="FU1371" s="209"/>
      <c r="FV1371" s="209"/>
      <c r="FW1371" s="209"/>
      <c r="FX1371" s="209"/>
      <c r="FY1371" s="209"/>
      <c r="FZ1371" s="209"/>
      <c r="GA1371" s="209"/>
      <c r="GB1371" s="209"/>
      <c r="GC1371" s="209"/>
      <c r="GD1371" s="209"/>
      <c r="GE1371" s="209"/>
      <c r="GF1371" s="209"/>
      <c r="GG1371" s="209"/>
      <c r="GH1371" s="209"/>
      <c r="GI1371" s="209"/>
    </row>
    <row r="1372" spans="1:191" ht="30" hidden="1" customHeight="1">
      <c r="A1372" s="64"/>
      <c r="B1372" s="53"/>
      <c r="C1372" s="56"/>
      <c r="D1372" s="57"/>
      <c r="E1372" s="9" t="s">
        <v>538</v>
      </c>
      <c r="F1372" s="10">
        <v>4637</v>
      </c>
      <c r="G1372" s="10"/>
      <c r="H1372" s="10"/>
      <c r="I1372" s="7">
        <v>10499</v>
      </c>
      <c r="J1372" s="7">
        <v>25347</v>
      </c>
      <c r="K1372" s="7">
        <v>38540</v>
      </c>
      <c r="L1372" s="7">
        <v>55658.2</v>
      </c>
      <c r="M1372" s="41">
        <f t="shared" si="288"/>
        <v>18.899999999999999</v>
      </c>
      <c r="N1372" s="41">
        <f t="shared" si="289"/>
        <v>45.5</v>
      </c>
      <c r="O1372" s="41">
        <f t="shared" si="290"/>
        <v>69.2</v>
      </c>
      <c r="P1372" s="15"/>
      <c r="Q1372" s="15"/>
      <c r="R1372" s="167"/>
      <c r="S1372" s="15"/>
      <c r="T1372" s="15"/>
      <c r="U1372" s="4">
        <f>SUM(L1372-T1372)</f>
        <v>55658.2</v>
      </c>
    </row>
    <row r="1373" spans="1:191" ht="33">
      <c r="A1373" s="225"/>
      <c r="B1373" s="196"/>
      <c r="C1373" s="200"/>
      <c r="D1373" s="201" t="s">
        <v>304</v>
      </c>
      <c r="E1373" s="226" t="s">
        <v>500</v>
      </c>
      <c r="F1373" s="19"/>
      <c r="G1373" s="19"/>
      <c r="H1373" s="10" t="s">
        <v>394</v>
      </c>
      <c r="I1373" s="204">
        <f>SUM(I1374)</f>
        <v>15108.5</v>
      </c>
      <c r="J1373" s="204">
        <f>SUM(J1374)</f>
        <v>40186</v>
      </c>
      <c r="K1373" s="204">
        <f>SUM(K1374)</f>
        <v>80062</v>
      </c>
      <c r="L1373" s="205">
        <f>SUM(L1374)</f>
        <v>100000</v>
      </c>
      <c r="M1373" s="41">
        <f t="shared" si="288"/>
        <v>15.1</v>
      </c>
      <c r="N1373" s="41">
        <f t="shared" si="289"/>
        <v>40.200000000000003</v>
      </c>
      <c r="O1373" s="41">
        <f t="shared" si="290"/>
        <v>80.099999999999994</v>
      </c>
      <c r="P1373" s="14"/>
      <c r="Q1373" s="14"/>
      <c r="R1373" s="167"/>
      <c r="S1373" s="14"/>
      <c r="T1373" s="14"/>
      <c r="U1373" s="4">
        <f>SUM(L1373-T1373)</f>
        <v>100000</v>
      </c>
      <c r="W1373" s="43" t="s">
        <v>394</v>
      </c>
      <c r="AA1373" s="209"/>
      <c r="AB1373" s="209"/>
      <c r="AC1373" s="209"/>
      <c r="AD1373" s="209"/>
      <c r="AE1373" s="209"/>
      <c r="AF1373" s="209"/>
      <c r="AG1373" s="209"/>
      <c r="AH1373" s="209"/>
      <c r="AI1373" s="209"/>
      <c r="AJ1373" s="209"/>
      <c r="AK1373" s="209"/>
      <c r="AL1373" s="209"/>
      <c r="AM1373" s="209"/>
      <c r="AN1373" s="209"/>
      <c r="AO1373" s="209"/>
      <c r="AP1373" s="209"/>
      <c r="AQ1373" s="209"/>
      <c r="AR1373" s="209"/>
      <c r="AS1373" s="209"/>
      <c r="AT1373" s="209"/>
      <c r="AU1373" s="209"/>
      <c r="AV1373" s="209"/>
      <c r="AW1373" s="209"/>
      <c r="AX1373" s="209"/>
      <c r="AY1373" s="209"/>
      <c r="AZ1373" s="209"/>
      <c r="BA1373" s="209"/>
      <c r="BB1373" s="209"/>
      <c r="BC1373" s="209"/>
      <c r="BD1373" s="209"/>
      <c r="BE1373" s="209"/>
      <c r="BF1373" s="209"/>
      <c r="BG1373" s="209"/>
      <c r="BH1373" s="209"/>
      <c r="BI1373" s="209"/>
      <c r="BJ1373" s="209"/>
      <c r="BK1373" s="209"/>
      <c r="BL1373" s="209"/>
      <c r="BM1373" s="209"/>
      <c r="BN1373" s="209"/>
      <c r="BO1373" s="209"/>
      <c r="BP1373" s="209"/>
      <c r="BQ1373" s="209"/>
      <c r="BR1373" s="209"/>
      <c r="BS1373" s="209"/>
      <c r="BT1373" s="209"/>
      <c r="BU1373" s="209"/>
      <c r="BV1373" s="209"/>
      <c r="BW1373" s="209"/>
      <c r="BX1373" s="209"/>
      <c r="BY1373" s="209"/>
      <c r="BZ1373" s="209"/>
      <c r="CA1373" s="209"/>
      <c r="CB1373" s="209"/>
      <c r="CC1373" s="209"/>
      <c r="CD1373" s="209"/>
      <c r="CE1373" s="209"/>
      <c r="CF1373" s="209"/>
      <c r="CG1373" s="209"/>
      <c r="CH1373" s="209"/>
      <c r="CI1373" s="209"/>
      <c r="CJ1373" s="209"/>
      <c r="CK1373" s="209"/>
      <c r="CL1373" s="209"/>
      <c r="CM1373" s="209"/>
      <c r="CN1373" s="209"/>
      <c r="CO1373" s="209"/>
      <c r="CP1373" s="209"/>
      <c r="CQ1373" s="209"/>
      <c r="CR1373" s="209"/>
      <c r="CS1373" s="209"/>
      <c r="CT1373" s="209"/>
      <c r="CU1373" s="209"/>
      <c r="CV1373" s="209"/>
      <c r="CW1373" s="209"/>
      <c r="CX1373" s="209"/>
      <c r="CY1373" s="209"/>
      <c r="CZ1373" s="209"/>
      <c r="DA1373" s="209"/>
      <c r="DB1373" s="209"/>
      <c r="DC1373" s="209"/>
      <c r="DD1373" s="209"/>
      <c r="DE1373" s="209"/>
      <c r="DF1373" s="209"/>
      <c r="DG1373" s="209"/>
      <c r="DH1373" s="209"/>
      <c r="DI1373" s="209"/>
      <c r="DJ1373" s="209"/>
      <c r="DK1373" s="209"/>
      <c r="DL1373" s="209"/>
      <c r="DM1373" s="209"/>
      <c r="DN1373" s="209"/>
      <c r="DO1373" s="209"/>
      <c r="DP1373" s="209"/>
      <c r="DQ1373" s="209"/>
      <c r="DR1373" s="209"/>
      <c r="DS1373" s="209"/>
      <c r="DT1373" s="209"/>
      <c r="DU1373" s="209"/>
      <c r="DV1373" s="209"/>
      <c r="DW1373" s="209"/>
      <c r="DX1373" s="209"/>
      <c r="DY1373" s="209"/>
      <c r="DZ1373" s="209"/>
      <c r="EA1373" s="209"/>
      <c r="EB1373" s="209"/>
      <c r="EC1373" s="209"/>
      <c r="ED1373" s="209"/>
      <c r="EE1373" s="209"/>
      <c r="EF1373" s="209"/>
      <c r="EG1373" s="209"/>
      <c r="EH1373" s="209"/>
      <c r="EI1373" s="209"/>
      <c r="EJ1373" s="209"/>
      <c r="EK1373" s="209"/>
      <c r="EL1373" s="209"/>
      <c r="EM1373" s="209"/>
      <c r="EN1373" s="209"/>
      <c r="EO1373" s="209"/>
      <c r="EP1373" s="209"/>
      <c r="EQ1373" s="209"/>
      <c r="ER1373" s="209"/>
      <c r="ES1373" s="209"/>
      <c r="ET1373" s="209"/>
      <c r="EU1373" s="209"/>
      <c r="EV1373" s="209"/>
      <c r="EW1373" s="209"/>
      <c r="EX1373" s="209"/>
      <c r="EY1373" s="209"/>
      <c r="EZ1373" s="209"/>
      <c r="FA1373" s="209"/>
      <c r="FB1373" s="209"/>
      <c r="FC1373" s="209"/>
      <c r="FD1373" s="209"/>
      <c r="FE1373" s="209"/>
      <c r="FF1373" s="209"/>
      <c r="FG1373" s="209"/>
      <c r="FH1373" s="209"/>
      <c r="FI1373" s="209"/>
      <c r="FJ1373" s="209"/>
      <c r="FK1373" s="209"/>
      <c r="FL1373" s="209"/>
      <c r="FM1373" s="209"/>
      <c r="FN1373" s="209"/>
      <c r="FO1373" s="209"/>
      <c r="FP1373" s="209"/>
      <c r="FQ1373" s="209"/>
      <c r="FR1373" s="209"/>
      <c r="FS1373" s="209"/>
      <c r="FT1373" s="209"/>
      <c r="FU1373" s="209"/>
      <c r="FV1373" s="209"/>
      <c r="FW1373" s="209"/>
      <c r="FX1373" s="209"/>
      <c r="FY1373" s="209"/>
      <c r="FZ1373" s="209"/>
      <c r="GA1373" s="209"/>
      <c r="GB1373" s="209"/>
      <c r="GC1373" s="209"/>
      <c r="GD1373" s="209"/>
      <c r="GE1373" s="209"/>
      <c r="GF1373" s="209"/>
      <c r="GG1373" s="209"/>
      <c r="GH1373" s="209"/>
      <c r="GI1373" s="209"/>
    </row>
    <row r="1374" spans="1:191">
      <c r="A1374" s="225"/>
      <c r="B1374" s="196"/>
      <c r="C1374" s="200"/>
      <c r="D1374" s="201"/>
      <c r="E1374" s="80" t="s">
        <v>643</v>
      </c>
      <c r="F1374" s="18" t="s">
        <v>398</v>
      </c>
      <c r="G1374" s="18"/>
      <c r="H1374" s="10" t="s">
        <v>394</v>
      </c>
      <c r="I1374" s="206">
        <f>SUM(I1375:I1378)</f>
        <v>15108.5</v>
      </c>
      <c r="J1374" s="206">
        <f>SUM(J1375:J1378)</f>
        <v>40186</v>
      </c>
      <c r="K1374" s="206">
        <f>SUM(K1375:K1378)</f>
        <v>80062</v>
      </c>
      <c r="L1374" s="207">
        <f>SUM(L1375:L1378)</f>
        <v>100000</v>
      </c>
      <c r="M1374" s="41">
        <f t="shared" si="288"/>
        <v>15.1</v>
      </c>
      <c r="N1374" s="41">
        <f t="shared" si="289"/>
        <v>40.200000000000003</v>
      </c>
      <c r="O1374" s="41">
        <f t="shared" si="290"/>
        <v>80.099999999999994</v>
      </c>
      <c r="P1374" s="15"/>
      <c r="Q1374" s="15"/>
      <c r="R1374" s="167"/>
      <c r="S1374" s="15"/>
      <c r="T1374" s="15"/>
      <c r="U1374" s="4">
        <f>SUM(L1374-T1374)</f>
        <v>100000</v>
      </c>
      <c r="AA1374" s="209"/>
      <c r="AB1374" s="209"/>
      <c r="AC1374" s="209"/>
      <c r="AD1374" s="209"/>
      <c r="AE1374" s="209"/>
      <c r="AF1374" s="209"/>
      <c r="AG1374" s="209"/>
      <c r="AH1374" s="209"/>
      <c r="AI1374" s="209"/>
      <c r="AJ1374" s="209"/>
      <c r="AK1374" s="209"/>
      <c r="AL1374" s="209"/>
      <c r="AM1374" s="209"/>
      <c r="AN1374" s="209"/>
      <c r="AO1374" s="209"/>
      <c r="AP1374" s="209"/>
      <c r="AQ1374" s="209"/>
      <c r="AR1374" s="209"/>
      <c r="AS1374" s="209"/>
      <c r="AT1374" s="209"/>
      <c r="AU1374" s="209"/>
      <c r="AV1374" s="209"/>
      <c r="AW1374" s="209"/>
      <c r="AX1374" s="209"/>
      <c r="AY1374" s="209"/>
      <c r="AZ1374" s="209"/>
      <c r="BA1374" s="209"/>
      <c r="BB1374" s="209"/>
      <c r="BC1374" s="209"/>
      <c r="BD1374" s="209"/>
      <c r="BE1374" s="209"/>
      <c r="BF1374" s="209"/>
      <c r="BG1374" s="209"/>
      <c r="BH1374" s="209"/>
      <c r="BI1374" s="209"/>
      <c r="BJ1374" s="209"/>
      <c r="BK1374" s="209"/>
      <c r="BL1374" s="209"/>
      <c r="BM1374" s="209"/>
      <c r="BN1374" s="209"/>
      <c r="BO1374" s="209"/>
      <c r="BP1374" s="209"/>
      <c r="BQ1374" s="209"/>
      <c r="BR1374" s="209"/>
      <c r="BS1374" s="209"/>
      <c r="BT1374" s="209"/>
      <c r="BU1374" s="209"/>
      <c r="BV1374" s="209"/>
      <c r="BW1374" s="209"/>
      <c r="BX1374" s="209"/>
      <c r="BY1374" s="209"/>
      <c r="BZ1374" s="209"/>
      <c r="CA1374" s="209"/>
      <c r="CB1374" s="209"/>
      <c r="CC1374" s="209"/>
      <c r="CD1374" s="209"/>
      <c r="CE1374" s="209"/>
      <c r="CF1374" s="209"/>
      <c r="CG1374" s="209"/>
      <c r="CH1374" s="209"/>
      <c r="CI1374" s="209"/>
      <c r="CJ1374" s="209"/>
      <c r="CK1374" s="209"/>
      <c r="CL1374" s="209"/>
      <c r="CM1374" s="209"/>
      <c r="CN1374" s="209"/>
      <c r="CO1374" s="209"/>
      <c r="CP1374" s="209"/>
      <c r="CQ1374" s="209"/>
      <c r="CR1374" s="209"/>
      <c r="CS1374" s="209"/>
      <c r="CT1374" s="209"/>
      <c r="CU1374" s="209"/>
      <c r="CV1374" s="209"/>
      <c r="CW1374" s="209"/>
      <c r="CX1374" s="209"/>
      <c r="CY1374" s="209"/>
      <c r="CZ1374" s="209"/>
      <c r="DA1374" s="209"/>
      <c r="DB1374" s="209"/>
      <c r="DC1374" s="209"/>
      <c r="DD1374" s="209"/>
      <c r="DE1374" s="209"/>
      <c r="DF1374" s="209"/>
      <c r="DG1374" s="209"/>
      <c r="DH1374" s="209"/>
      <c r="DI1374" s="209"/>
      <c r="DJ1374" s="209"/>
      <c r="DK1374" s="209"/>
      <c r="DL1374" s="209"/>
      <c r="DM1374" s="209"/>
      <c r="DN1374" s="209"/>
      <c r="DO1374" s="209"/>
      <c r="DP1374" s="209"/>
      <c r="DQ1374" s="209"/>
      <c r="DR1374" s="209"/>
      <c r="DS1374" s="209"/>
      <c r="DT1374" s="209"/>
      <c r="DU1374" s="209"/>
      <c r="DV1374" s="209"/>
      <c r="DW1374" s="209"/>
      <c r="DX1374" s="209"/>
      <c r="DY1374" s="209"/>
      <c r="DZ1374" s="209"/>
      <c r="EA1374" s="209"/>
      <c r="EB1374" s="209"/>
      <c r="EC1374" s="209"/>
      <c r="ED1374" s="209"/>
      <c r="EE1374" s="209"/>
      <c r="EF1374" s="209"/>
      <c r="EG1374" s="209"/>
      <c r="EH1374" s="209"/>
      <c r="EI1374" s="209"/>
      <c r="EJ1374" s="209"/>
      <c r="EK1374" s="209"/>
      <c r="EL1374" s="209"/>
      <c r="EM1374" s="209"/>
      <c r="EN1374" s="209"/>
      <c r="EO1374" s="209"/>
      <c r="EP1374" s="209"/>
      <c r="EQ1374" s="209"/>
      <c r="ER1374" s="209"/>
      <c r="ES1374" s="209"/>
      <c r="ET1374" s="209"/>
      <c r="EU1374" s="209"/>
      <c r="EV1374" s="209"/>
      <c r="EW1374" s="209"/>
      <c r="EX1374" s="209"/>
      <c r="EY1374" s="209"/>
      <c r="EZ1374" s="209"/>
      <c r="FA1374" s="209"/>
      <c r="FB1374" s="209"/>
      <c r="FC1374" s="209"/>
      <c r="FD1374" s="209"/>
      <c r="FE1374" s="209"/>
      <c r="FF1374" s="209"/>
      <c r="FG1374" s="209"/>
      <c r="FH1374" s="209"/>
      <c r="FI1374" s="209"/>
      <c r="FJ1374" s="209"/>
      <c r="FK1374" s="209"/>
      <c r="FL1374" s="209"/>
      <c r="FM1374" s="209"/>
      <c r="FN1374" s="209"/>
      <c r="FO1374" s="209"/>
      <c r="FP1374" s="209"/>
      <c r="FQ1374" s="209"/>
      <c r="FR1374" s="209"/>
      <c r="FS1374" s="209"/>
      <c r="FT1374" s="209"/>
      <c r="FU1374" s="209"/>
      <c r="FV1374" s="209"/>
      <c r="FW1374" s="209"/>
      <c r="FX1374" s="209"/>
      <c r="FY1374" s="209"/>
      <c r="FZ1374" s="209"/>
      <c r="GA1374" s="209"/>
      <c r="GB1374" s="209"/>
      <c r="GC1374" s="209"/>
      <c r="GD1374" s="209"/>
      <c r="GE1374" s="209"/>
      <c r="GF1374" s="209"/>
      <c r="GG1374" s="209"/>
      <c r="GH1374" s="209"/>
      <c r="GI1374" s="209"/>
    </row>
    <row r="1375" spans="1:191" hidden="1">
      <c r="A1375" s="64"/>
      <c r="B1375" s="53"/>
      <c r="C1375" s="56"/>
      <c r="D1375" s="57"/>
      <c r="E1375" s="16" t="s">
        <v>443</v>
      </c>
      <c r="F1375" s="10">
        <v>4221</v>
      </c>
      <c r="G1375" s="18"/>
      <c r="H1375" s="10"/>
      <c r="I1375" s="8">
        <v>39</v>
      </c>
      <c r="J1375" s="8">
        <v>99</v>
      </c>
      <c r="K1375" s="8">
        <v>204</v>
      </c>
      <c r="L1375" s="7">
        <v>270</v>
      </c>
      <c r="M1375" s="41">
        <f t="shared" si="288"/>
        <v>14.4</v>
      </c>
      <c r="N1375" s="41">
        <f t="shared" si="289"/>
        <v>36.700000000000003</v>
      </c>
      <c r="O1375" s="41">
        <f t="shared" si="290"/>
        <v>75.599999999999994</v>
      </c>
      <c r="P1375" s="15"/>
      <c r="Q1375" s="15"/>
      <c r="R1375" s="167"/>
      <c r="S1375" s="15"/>
      <c r="T1375" s="15"/>
      <c r="U1375" s="4"/>
    </row>
    <row r="1376" spans="1:191" hidden="1">
      <c r="A1376" s="64"/>
      <c r="B1376" s="53"/>
      <c r="C1376" s="56"/>
      <c r="D1376" s="57"/>
      <c r="E1376" s="16" t="s">
        <v>519</v>
      </c>
      <c r="F1376" s="10" t="s">
        <v>175</v>
      </c>
      <c r="G1376" s="18"/>
      <c r="H1376" s="10"/>
      <c r="I1376" s="8">
        <v>43.5</v>
      </c>
      <c r="J1376" s="8">
        <v>121</v>
      </c>
      <c r="K1376" s="8">
        <v>236</v>
      </c>
      <c r="L1376" s="7">
        <v>280</v>
      </c>
      <c r="M1376" s="41">
        <f t="shared" si="288"/>
        <v>15.5</v>
      </c>
      <c r="N1376" s="41">
        <f t="shared" si="289"/>
        <v>43.2</v>
      </c>
      <c r="O1376" s="41">
        <f t="shared" si="290"/>
        <v>84.3</v>
      </c>
      <c r="P1376" s="15"/>
      <c r="Q1376" s="15"/>
      <c r="R1376" s="167"/>
      <c r="S1376" s="15"/>
      <c r="T1376" s="15"/>
      <c r="U1376" s="4"/>
    </row>
    <row r="1377" spans="1:191" hidden="1">
      <c r="A1377" s="64"/>
      <c r="B1377" s="53"/>
      <c r="C1377" s="56"/>
      <c r="D1377" s="57"/>
      <c r="E1377" s="9" t="s">
        <v>549</v>
      </c>
      <c r="F1377" s="10" t="s">
        <v>267</v>
      </c>
      <c r="G1377" s="10"/>
      <c r="H1377" s="10"/>
      <c r="I1377" s="8">
        <v>14550</v>
      </c>
      <c r="J1377" s="8">
        <v>38800</v>
      </c>
      <c r="K1377" s="8">
        <v>77600</v>
      </c>
      <c r="L1377" s="7">
        <v>97000</v>
      </c>
      <c r="M1377" s="41">
        <f t="shared" si="288"/>
        <v>15</v>
      </c>
      <c r="N1377" s="41">
        <f t="shared" si="289"/>
        <v>40</v>
      </c>
      <c r="O1377" s="41">
        <f t="shared" si="290"/>
        <v>80</v>
      </c>
      <c r="P1377" s="15"/>
      <c r="Q1377" s="15"/>
      <c r="R1377" s="167"/>
      <c r="S1377" s="15"/>
      <c r="T1377" s="15"/>
      <c r="U1377" s="4">
        <f>SUM(L1377-T1377)</f>
        <v>97000</v>
      </c>
    </row>
    <row r="1378" spans="1:191" hidden="1">
      <c r="A1378" s="64"/>
      <c r="B1378" s="53"/>
      <c r="C1378" s="56"/>
      <c r="D1378" s="57"/>
      <c r="E1378" s="9" t="s">
        <v>565</v>
      </c>
      <c r="F1378" s="11">
        <v>5134</v>
      </c>
      <c r="G1378" s="10"/>
      <c r="H1378" s="10"/>
      <c r="I1378" s="7">
        <f>321+155</f>
        <v>476</v>
      </c>
      <c r="J1378" s="7">
        <f>856+310</f>
        <v>1166</v>
      </c>
      <c r="K1378" s="7">
        <f>1712+310</f>
        <v>2022</v>
      </c>
      <c r="L1378" s="7">
        <v>2450</v>
      </c>
      <c r="M1378" s="41">
        <f t="shared" ref="M1378:M1460" si="291">ROUND(I1378/L1378*100,1)</f>
        <v>19.399999999999999</v>
      </c>
      <c r="N1378" s="41">
        <f t="shared" ref="N1378:N1460" si="292">ROUND(J1378/L1378*100,1)</f>
        <v>47.6</v>
      </c>
      <c r="O1378" s="41">
        <f t="shared" ref="O1378:O1460" si="293">ROUND(K1378/L1378*100,1)</f>
        <v>82.5</v>
      </c>
      <c r="P1378" s="15"/>
      <c r="Q1378" s="15"/>
      <c r="R1378" s="167"/>
      <c r="S1378" s="15"/>
      <c r="T1378" s="15"/>
      <c r="U1378" s="4">
        <f>SUM(L1378-T1378)</f>
        <v>2450</v>
      </c>
    </row>
    <row r="1379" spans="1:191" ht="33">
      <c r="A1379" s="225"/>
      <c r="B1379" s="196"/>
      <c r="C1379" s="200"/>
      <c r="D1379" s="201" t="s">
        <v>305</v>
      </c>
      <c r="E1379" s="226" t="s">
        <v>644</v>
      </c>
      <c r="F1379" s="19"/>
      <c r="G1379" s="19"/>
      <c r="H1379" s="10" t="s">
        <v>394</v>
      </c>
      <c r="I1379" s="204">
        <f>SUM(I1380)</f>
        <v>14329.5</v>
      </c>
      <c r="J1379" s="204">
        <f>SUM(J1380)</f>
        <v>36330</v>
      </c>
      <c r="K1379" s="204">
        <f>SUM(K1380)</f>
        <v>80120</v>
      </c>
      <c r="L1379" s="205">
        <f>SUM(L1380)</f>
        <v>100000</v>
      </c>
      <c r="M1379" s="41">
        <f t="shared" si="291"/>
        <v>14.3</v>
      </c>
      <c r="N1379" s="41">
        <f t="shared" si="292"/>
        <v>36.299999999999997</v>
      </c>
      <c r="O1379" s="41">
        <f t="shared" si="293"/>
        <v>80.099999999999994</v>
      </c>
      <c r="P1379" s="14"/>
      <c r="Q1379" s="14"/>
      <c r="R1379" s="167"/>
      <c r="S1379" s="14"/>
      <c r="T1379" s="14"/>
      <c r="U1379" s="4">
        <f>SUM(L1379-T1379)</f>
        <v>100000</v>
      </c>
      <c r="W1379" s="43" t="s">
        <v>394</v>
      </c>
      <c r="AA1379" s="209"/>
      <c r="AB1379" s="209"/>
      <c r="AC1379" s="209"/>
      <c r="AD1379" s="209"/>
      <c r="AE1379" s="209"/>
      <c r="AF1379" s="209"/>
      <c r="AG1379" s="209"/>
      <c r="AH1379" s="209"/>
      <c r="AI1379" s="209"/>
      <c r="AJ1379" s="209"/>
      <c r="AK1379" s="209"/>
      <c r="AL1379" s="209"/>
      <c r="AM1379" s="209"/>
      <c r="AN1379" s="209"/>
      <c r="AO1379" s="209"/>
      <c r="AP1379" s="209"/>
      <c r="AQ1379" s="209"/>
      <c r="AR1379" s="209"/>
      <c r="AS1379" s="209"/>
      <c r="AT1379" s="209"/>
      <c r="AU1379" s="209"/>
      <c r="AV1379" s="209"/>
      <c r="AW1379" s="209"/>
      <c r="AX1379" s="209"/>
      <c r="AY1379" s="209"/>
      <c r="AZ1379" s="209"/>
      <c r="BA1379" s="209"/>
      <c r="BB1379" s="209"/>
      <c r="BC1379" s="209"/>
      <c r="BD1379" s="209"/>
      <c r="BE1379" s="209"/>
      <c r="BF1379" s="209"/>
      <c r="BG1379" s="209"/>
      <c r="BH1379" s="209"/>
      <c r="BI1379" s="209"/>
      <c r="BJ1379" s="209"/>
      <c r="BK1379" s="209"/>
      <c r="BL1379" s="209"/>
      <c r="BM1379" s="209"/>
      <c r="BN1379" s="209"/>
      <c r="BO1379" s="209"/>
      <c r="BP1379" s="209"/>
      <c r="BQ1379" s="209"/>
      <c r="BR1379" s="209"/>
      <c r="BS1379" s="209"/>
      <c r="BT1379" s="209"/>
      <c r="BU1379" s="209"/>
      <c r="BV1379" s="209"/>
      <c r="BW1379" s="209"/>
      <c r="BX1379" s="209"/>
      <c r="BY1379" s="209"/>
      <c r="BZ1379" s="209"/>
      <c r="CA1379" s="209"/>
      <c r="CB1379" s="209"/>
      <c r="CC1379" s="209"/>
      <c r="CD1379" s="209"/>
      <c r="CE1379" s="209"/>
      <c r="CF1379" s="209"/>
      <c r="CG1379" s="209"/>
      <c r="CH1379" s="209"/>
      <c r="CI1379" s="209"/>
      <c r="CJ1379" s="209"/>
      <c r="CK1379" s="209"/>
      <c r="CL1379" s="209"/>
      <c r="CM1379" s="209"/>
      <c r="CN1379" s="209"/>
      <c r="CO1379" s="209"/>
      <c r="CP1379" s="209"/>
      <c r="CQ1379" s="209"/>
      <c r="CR1379" s="209"/>
      <c r="CS1379" s="209"/>
      <c r="CT1379" s="209"/>
      <c r="CU1379" s="209"/>
      <c r="CV1379" s="209"/>
      <c r="CW1379" s="209"/>
      <c r="CX1379" s="209"/>
      <c r="CY1379" s="209"/>
      <c r="CZ1379" s="209"/>
      <c r="DA1379" s="209"/>
      <c r="DB1379" s="209"/>
      <c r="DC1379" s="209"/>
      <c r="DD1379" s="209"/>
      <c r="DE1379" s="209"/>
      <c r="DF1379" s="209"/>
      <c r="DG1379" s="209"/>
      <c r="DH1379" s="209"/>
      <c r="DI1379" s="209"/>
      <c r="DJ1379" s="209"/>
      <c r="DK1379" s="209"/>
      <c r="DL1379" s="209"/>
      <c r="DM1379" s="209"/>
      <c r="DN1379" s="209"/>
      <c r="DO1379" s="209"/>
      <c r="DP1379" s="209"/>
      <c r="DQ1379" s="209"/>
      <c r="DR1379" s="209"/>
      <c r="DS1379" s="209"/>
      <c r="DT1379" s="209"/>
      <c r="DU1379" s="209"/>
      <c r="DV1379" s="209"/>
      <c r="DW1379" s="209"/>
      <c r="DX1379" s="209"/>
      <c r="DY1379" s="209"/>
      <c r="DZ1379" s="209"/>
      <c r="EA1379" s="209"/>
      <c r="EB1379" s="209"/>
      <c r="EC1379" s="209"/>
      <c r="ED1379" s="209"/>
      <c r="EE1379" s="209"/>
      <c r="EF1379" s="209"/>
      <c r="EG1379" s="209"/>
      <c r="EH1379" s="209"/>
      <c r="EI1379" s="209"/>
      <c r="EJ1379" s="209"/>
      <c r="EK1379" s="209"/>
      <c r="EL1379" s="209"/>
      <c r="EM1379" s="209"/>
      <c r="EN1379" s="209"/>
      <c r="EO1379" s="209"/>
      <c r="EP1379" s="209"/>
      <c r="EQ1379" s="209"/>
      <c r="ER1379" s="209"/>
      <c r="ES1379" s="209"/>
      <c r="ET1379" s="209"/>
      <c r="EU1379" s="209"/>
      <c r="EV1379" s="209"/>
      <c r="EW1379" s="209"/>
      <c r="EX1379" s="209"/>
      <c r="EY1379" s="209"/>
      <c r="EZ1379" s="209"/>
      <c r="FA1379" s="209"/>
      <c r="FB1379" s="209"/>
      <c r="FC1379" s="209"/>
      <c r="FD1379" s="209"/>
      <c r="FE1379" s="209"/>
      <c r="FF1379" s="209"/>
      <c r="FG1379" s="209"/>
      <c r="FH1379" s="209"/>
      <c r="FI1379" s="209"/>
      <c r="FJ1379" s="209"/>
      <c r="FK1379" s="209"/>
      <c r="FL1379" s="209"/>
      <c r="FM1379" s="209"/>
      <c r="FN1379" s="209"/>
      <c r="FO1379" s="209"/>
      <c r="FP1379" s="209"/>
      <c r="FQ1379" s="209"/>
      <c r="FR1379" s="209"/>
      <c r="FS1379" s="209"/>
      <c r="FT1379" s="209"/>
      <c r="FU1379" s="209"/>
      <c r="FV1379" s="209"/>
      <c r="FW1379" s="209"/>
      <c r="FX1379" s="209"/>
      <c r="FY1379" s="209"/>
      <c r="FZ1379" s="209"/>
      <c r="GA1379" s="209"/>
      <c r="GB1379" s="209"/>
      <c r="GC1379" s="209"/>
      <c r="GD1379" s="209"/>
      <c r="GE1379" s="209"/>
      <c r="GF1379" s="209"/>
      <c r="GG1379" s="209"/>
      <c r="GH1379" s="209"/>
      <c r="GI1379" s="209"/>
    </row>
    <row r="1380" spans="1:191">
      <c r="A1380" s="225"/>
      <c r="B1380" s="196"/>
      <c r="C1380" s="200"/>
      <c r="D1380" s="201"/>
      <c r="E1380" s="80" t="s">
        <v>643</v>
      </c>
      <c r="F1380" s="18" t="s">
        <v>398</v>
      </c>
      <c r="G1380" s="18"/>
      <c r="H1380" s="10" t="s">
        <v>394</v>
      </c>
      <c r="I1380" s="206">
        <f>SUM(I1381:I1384)</f>
        <v>14329.5</v>
      </c>
      <c r="J1380" s="206">
        <f>SUM(J1381:J1384)</f>
        <v>36330</v>
      </c>
      <c r="K1380" s="206">
        <f>SUM(K1381:K1384)</f>
        <v>80120</v>
      </c>
      <c r="L1380" s="207">
        <f>SUM(L1381:L1384)</f>
        <v>100000</v>
      </c>
      <c r="M1380" s="41">
        <f t="shared" si="291"/>
        <v>14.3</v>
      </c>
      <c r="N1380" s="41">
        <f t="shared" si="292"/>
        <v>36.299999999999997</v>
      </c>
      <c r="O1380" s="41">
        <f t="shared" si="293"/>
        <v>80.099999999999994</v>
      </c>
      <c r="P1380" s="15"/>
      <c r="Q1380" s="15"/>
      <c r="R1380" s="167"/>
      <c r="S1380" s="15"/>
      <c r="T1380" s="15"/>
      <c r="U1380" s="4">
        <f>SUM(L1380-T1380)</f>
        <v>100000</v>
      </c>
      <c r="AA1380" s="209"/>
      <c r="AB1380" s="209"/>
      <c r="AC1380" s="209"/>
      <c r="AD1380" s="209"/>
      <c r="AE1380" s="209"/>
      <c r="AF1380" s="209"/>
      <c r="AG1380" s="209"/>
      <c r="AH1380" s="209"/>
      <c r="AI1380" s="209"/>
      <c r="AJ1380" s="209"/>
      <c r="AK1380" s="209"/>
      <c r="AL1380" s="209"/>
      <c r="AM1380" s="209"/>
      <c r="AN1380" s="209"/>
      <c r="AO1380" s="209"/>
      <c r="AP1380" s="209"/>
      <c r="AQ1380" s="209"/>
      <c r="AR1380" s="209"/>
      <c r="AS1380" s="209"/>
      <c r="AT1380" s="209"/>
      <c r="AU1380" s="209"/>
      <c r="AV1380" s="209"/>
      <c r="AW1380" s="209"/>
      <c r="AX1380" s="209"/>
      <c r="AY1380" s="209"/>
      <c r="AZ1380" s="209"/>
      <c r="BA1380" s="209"/>
      <c r="BB1380" s="209"/>
      <c r="BC1380" s="209"/>
      <c r="BD1380" s="209"/>
      <c r="BE1380" s="209"/>
      <c r="BF1380" s="209"/>
      <c r="BG1380" s="209"/>
      <c r="BH1380" s="209"/>
      <c r="BI1380" s="209"/>
      <c r="BJ1380" s="209"/>
      <c r="BK1380" s="209"/>
      <c r="BL1380" s="209"/>
      <c r="BM1380" s="209"/>
      <c r="BN1380" s="209"/>
      <c r="BO1380" s="209"/>
      <c r="BP1380" s="209"/>
      <c r="BQ1380" s="209"/>
      <c r="BR1380" s="209"/>
      <c r="BS1380" s="209"/>
      <c r="BT1380" s="209"/>
      <c r="BU1380" s="209"/>
      <c r="BV1380" s="209"/>
      <c r="BW1380" s="209"/>
      <c r="BX1380" s="209"/>
      <c r="BY1380" s="209"/>
      <c r="BZ1380" s="209"/>
      <c r="CA1380" s="209"/>
      <c r="CB1380" s="209"/>
      <c r="CC1380" s="209"/>
      <c r="CD1380" s="209"/>
      <c r="CE1380" s="209"/>
      <c r="CF1380" s="209"/>
      <c r="CG1380" s="209"/>
      <c r="CH1380" s="209"/>
      <c r="CI1380" s="209"/>
      <c r="CJ1380" s="209"/>
      <c r="CK1380" s="209"/>
      <c r="CL1380" s="209"/>
      <c r="CM1380" s="209"/>
      <c r="CN1380" s="209"/>
      <c r="CO1380" s="209"/>
      <c r="CP1380" s="209"/>
      <c r="CQ1380" s="209"/>
      <c r="CR1380" s="209"/>
      <c r="CS1380" s="209"/>
      <c r="CT1380" s="209"/>
      <c r="CU1380" s="209"/>
      <c r="CV1380" s="209"/>
      <c r="CW1380" s="209"/>
      <c r="CX1380" s="209"/>
      <c r="CY1380" s="209"/>
      <c r="CZ1380" s="209"/>
      <c r="DA1380" s="209"/>
      <c r="DB1380" s="209"/>
      <c r="DC1380" s="209"/>
      <c r="DD1380" s="209"/>
      <c r="DE1380" s="209"/>
      <c r="DF1380" s="209"/>
      <c r="DG1380" s="209"/>
      <c r="DH1380" s="209"/>
      <c r="DI1380" s="209"/>
      <c r="DJ1380" s="209"/>
      <c r="DK1380" s="209"/>
      <c r="DL1380" s="209"/>
      <c r="DM1380" s="209"/>
      <c r="DN1380" s="209"/>
      <c r="DO1380" s="209"/>
      <c r="DP1380" s="209"/>
      <c r="DQ1380" s="209"/>
      <c r="DR1380" s="209"/>
      <c r="DS1380" s="209"/>
      <c r="DT1380" s="209"/>
      <c r="DU1380" s="209"/>
      <c r="DV1380" s="209"/>
      <c r="DW1380" s="209"/>
      <c r="DX1380" s="209"/>
      <c r="DY1380" s="209"/>
      <c r="DZ1380" s="209"/>
      <c r="EA1380" s="209"/>
      <c r="EB1380" s="209"/>
      <c r="EC1380" s="209"/>
      <c r="ED1380" s="209"/>
      <c r="EE1380" s="209"/>
      <c r="EF1380" s="209"/>
      <c r="EG1380" s="209"/>
      <c r="EH1380" s="209"/>
      <c r="EI1380" s="209"/>
      <c r="EJ1380" s="209"/>
      <c r="EK1380" s="209"/>
      <c r="EL1380" s="209"/>
      <c r="EM1380" s="209"/>
      <c r="EN1380" s="209"/>
      <c r="EO1380" s="209"/>
      <c r="EP1380" s="209"/>
      <c r="EQ1380" s="209"/>
      <c r="ER1380" s="209"/>
      <c r="ES1380" s="209"/>
      <c r="ET1380" s="209"/>
      <c r="EU1380" s="209"/>
      <c r="EV1380" s="209"/>
      <c r="EW1380" s="209"/>
      <c r="EX1380" s="209"/>
      <c r="EY1380" s="209"/>
      <c r="EZ1380" s="209"/>
      <c r="FA1380" s="209"/>
      <c r="FB1380" s="209"/>
      <c r="FC1380" s="209"/>
      <c r="FD1380" s="209"/>
      <c r="FE1380" s="209"/>
      <c r="FF1380" s="209"/>
      <c r="FG1380" s="209"/>
      <c r="FH1380" s="209"/>
      <c r="FI1380" s="209"/>
      <c r="FJ1380" s="209"/>
      <c r="FK1380" s="209"/>
      <c r="FL1380" s="209"/>
      <c r="FM1380" s="209"/>
      <c r="FN1380" s="209"/>
      <c r="FO1380" s="209"/>
      <c r="FP1380" s="209"/>
      <c r="FQ1380" s="209"/>
      <c r="FR1380" s="209"/>
      <c r="FS1380" s="209"/>
      <c r="FT1380" s="209"/>
      <c r="FU1380" s="209"/>
      <c r="FV1380" s="209"/>
      <c r="FW1380" s="209"/>
      <c r="FX1380" s="209"/>
      <c r="FY1380" s="209"/>
      <c r="FZ1380" s="209"/>
      <c r="GA1380" s="209"/>
      <c r="GB1380" s="209"/>
      <c r="GC1380" s="209"/>
      <c r="GD1380" s="209"/>
      <c r="GE1380" s="209"/>
      <c r="GF1380" s="209"/>
      <c r="GG1380" s="209"/>
      <c r="GH1380" s="209"/>
      <c r="GI1380" s="209"/>
    </row>
    <row r="1381" spans="1:191" hidden="1">
      <c r="A1381" s="64"/>
      <c r="B1381" s="53"/>
      <c r="C1381" s="56"/>
      <c r="D1381" s="57"/>
      <c r="E1381" s="16" t="s">
        <v>443</v>
      </c>
      <c r="F1381" s="10">
        <v>4221</v>
      </c>
      <c r="G1381" s="18"/>
      <c r="H1381" s="10"/>
      <c r="I1381" s="8">
        <v>201</v>
      </c>
      <c r="J1381" s="8">
        <v>330</v>
      </c>
      <c r="K1381" s="8">
        <v>480</v>
      </c>
      <c r="L1381" s="7">
        <v>720</v>
      </c>
      <c r="M1381" s="41">
        <f t="shared" si="291"/>
        <v>27.9</v>
      </c>
      <c r="N1381" s="41">
        <f t="shared" si="292"/>
        <v>45.8</v>
      </c>
      <c r="O1381" s="41">
        <f t="shared" si="293"/>
        <v>66.7</v>
      </c>
      <c r="P1381" s="15"/>
      <c r="Q1381" s="15"/>
      <c r="R1381" s="167"/>
      <c r="S1381" s="15"/>
      <c r="T1381" s="15"/>
      <c r="U1381" s="4"/>
    </row>
    <row r="1382" spans="1:191" hidden="1">
      <c r="A1382" s="64"/>
      <c r="B1382" s="53"/>
      <c r="C1382" s="56"/>
      <c r="D1382" s="57"/>
      <c r="E1382" s="9" t="s">
        <v>514</v>
      </c>
      <c r="F1382" s="10" t="s">
        <v>410</v>
      </c>
      <c r="G1382" s="10"/>
      <c r="H1382" s="10"/>
      <c r="I1382" s="8">
        <v>12079.5</v>
      </c>
      <c r="J1382" s="8">
        <v>33810</v>
      </c>
      <c r="K1382" s="8">
        <v>77280</v>
      </c>
      <c r="L1382" s="7">
        <v>96600</v>
      </c>
      <c r="M1382" s="41">
        <f t="shared" si="291"/>
        <v>12.5</v>
      </c>
      <c r="N1382" s="41">
        <f t="shared" si="292"/>
        <v>35</v>
      </c>
      <c r="O1382" s="41">
        <f t="shared" si="293"/>
        <v>80</v>
      </c>
      <c r="P1382" s="15"/>
      <c r="Q1382" s="15"/>
      <c r="R1382" s="167"/>
      <c r="S1382" s="15"/>
      <c r="T1382" s="15"/>
      <c r="U1382" s="4">
        <f t="shared" ref="U1382:U1391" si="294">SUM(L1382-T1382)</f>
        <v>96600</v>
      </c>
    </row>
    <row r="1383" spans="1:191" hidden="1">
      <c r="A1383" s="64"/>
      <c r="B1383" s="53"/>
      <c r="C1383" s="56"/>
      <c r="D1383" s="57"/>
      <c r="E1383" s="16" t="s">
        <v>519</v>
      </c>
      <c r="F1383" s="10" t="s">
        <v>175</v>
      </c>
      <c r="G1383" s="10"/>
      <c r="H1383" s="10"/>
      <c r="I1383" s="8">
        <v>249</v>
      </c>
      <c r="J1383" s="8">
        <v>390</v>
      </c>
      <c r="K1383" s="8">
        <v>560</v>
      </c>
      <c r="L1383" s="7">
        <v>880</v>
      </c>
      <c r="M1383" s="41">
        <f t="shared" si="291"/>
        <v>28.3</v>
      </c>
      <c r="N1383" s="41">
        <f t="shared" si="292"/>
        <v>44.3</v>
      </c>
      <c r="O1383" s="41">
        <f t="shared" si="293"/>
        <v>63.6</v>
      </c>
      <c r="P1383" s="15"/>
      <c r="Q1383" s="15"/>
      <c r="R1383" s="167"/>
      <c r="S1383" s="15"/>
      <c r="T1383" s="15"/>
      <c r="U1383" s="4">
        <f t="shared" si="294"/>
        <v>880</v>
      </c>
    </row>
    <row r="1384" spans="1:191" hidden="1">
      <c r="A1384" s="64"/>
      <c r="B1384" s="53"/>
      <c r="C1384" s="56"/>
      <c r="D1384" s="57"/>
      <c r="E1384" s="9" t="s">
        <v>565</v>
      </c>
      <c r="F1384" s="10" t="s">
        <v>167</v>
      </c>
      <c r="G1384" s="10"/>
      <c r="H1384" s="10"/>
      <c r="I1384" s="8">
        <v>1800</v>
      </c>
      <c r="J1384" s="8">
        <v>1800</v>
      </c>
      <c r="K1384" s="8">
        <v>1800</v>
      </c>
      <c r="L1384" s="7">
        <v>1800</v>
      </c>
      <c r="M1384" s="41">
        <f t="shared" si="291"/>
        <v>100</v>
      </c>
      <c r="N1384" s="41">
        <f t="shared" si="292"/>
        <v>100</v>
      </c>
      <c r="O1384" s="41">
        <f t="shared" si="293"/>
        <v>100</v>
      </c>
      <c r="P1384" s="15"/>
      <c r="Q1384" s="15"/>
      <c r="R1384" s="167"/>
      <c r="S1384" s="15"/>
      <c r="T1384" s="15"/>
      <c r="U1384" s="4">
        <f t="shared" si="294"/>
        <v>1800</v>
      </c>
    </row>
    <row r="1385" spans="1:191" ht="33">
      <c r="A1385" s="225"/>
      <c r="B1385" s="196"/>
      <c r="C1385" s="200"/>
      <c r="D1385" s="201" t="s">
        <v>306</v>
      </c>
      <c r="E1385" s="226" t="s">
        <v>488</v>
      </c>
      <c r="F1385" s="19"/>
      <c r="G1385" s="19"/>
      <c r="H1385" s="10" t="s">
        <v>394</v>
      </c>
      <c r="I1385" s="204">
        <f>SUM(I1386)</f>
        <v>0</v>
      </c>
      <c r="J1385" s="204">
        <f>SUM(J1386)</f>
        <v>5000</v>
      </c>
      <c r="K1385" s="204">
        <f>SUM(K1386)</f>
        <v>5000</v>
      </c>
      <c r="L1385" s="205">
        <f>SUM(L1386)</f>
        <v>5000</v>
      </c>
      <c r="M1385" s="41">
        <f t="shared" si="291"/>
        <v>0</v>
      </c>
      <c r="N1385" s="41">
        <f t="shared" si="292"/>
        <v>100</v>
      </c>
      <c r="O1385" s="41">
        <f t="shared" si="293"/>
        <v>100</v>
      </c>
      <c r="P1385" s="14"/>
      <c r="Q1385" s="14"/>
      <c r="R1385" s="167"/>
      <c r="S1385" s="14"/>
      <c r="T1385" s="14"/>
      <c r="U1385" s="4">
        <f t="shared" si="294"/>
        <v>5000</v>
      </c>
      <c r="W1385" s="43" t="s">
        <v>394</v>
      </c>
      <c r="AA1385" s="209"/>
      <c r="AB1385" s="209"/>
      <c r="AC1385" s="209"/>
      <c r="AD1385" s="209"/>
      <c r="AE1385" s="209"/>
      <c r="AF1385" s="209"/>
      <c r="AG1385" s="209"/>
      <c r="AH1385" s="209"/>
      <c r="AI1385" s="209"/>
      <c r="AJ1385" s="209"/>
      <c r="AK1385" s="209"/>
      <c r="AL1385" s="209"/>
      <c r="AM1385" s="209"/>
      <c r="AN1385" s="209"/>
      <c r="AO1385" s="209"/>
      <c r="AP1385" s="209"/>
      <c r="AQ1385" s="209"/>
      <c r="AR1385" s="209"/>
      <c r="AS1385" s="209"/>
      <c r="AT1385" s="209"/>
      <c r="AU1385" s="209"/>
      <c r="AV1385" s="209"/>
      <c r="AW1385" s="209"/>
      <c r="AX1385" s="209"/>
      <c r="AY1385" s="209"/>
      <c r="AZ1385" s="209"/>
      <c r="BA1385" s="209"/>
      <c r="BB1385" s="209"/>
      <c r="BC1385" s="209"/>
      <c r="BD1385" s="209"/>
      <c r="BE1385" s="209"/>
      <c r="BF1385" s="209"/>
      <c r="BG1385" s="209"/>
      <c r="BH1385" s="209"/>
      <c r="BI1385" s="209"/>
      <c r="BJ1385" s="209"/>
      <c r="BK1385" s="209"/>
      <c r="BL1385" s="209"/>
      <c r="BM1385" s="209"/>
      <c r="BN1385" s="209"/>
      <c r="BO1385" s="209"/>
      <c r="BP1385" s="209"/>
      <c r="BQ1385" s="209"/>
      <c r="BR1385" s="209"/>
      <c r="BS1385" s="209"/>
      <c r="BT1385" s="209"/>
      <c r="BU1385" s="209"/>
      <c r="BV1385" s="209"/>
      <c r="BW1385" s="209"/>
      <c r="BX1385" s="209"/>
      <c r="BY1385" s="209"/>
      <c r="BZ1385" s="209"/>
      <c r="CA1385" s="209"/>
      <c r="CB1385" s="209"/>
      <c r="CC1385" s="209"/>
      <c r="CD1385" s="209"/>
      <c r="CE1385" s="209"/>
      <c r="CF1385" s="209"/>
      <c r="CG1385" s="209"/>
      <c r="CH1385" s="209"/>
      <c r="CI1385" s="209"/>
      <c r="CJ1385" s="209"/>
      <c r="CK1385" s="209"/>
      <c r="CL1385" s="209"/>
      <c r="CM1385" s="209"/>
      <c r="CN1385" s="209"/>
      <c r="CO1385" s="209"/>
      <c r="CP1385" s="209"/>
      <c r="CQ1385" s="209"/>
      <c r="CR1385" s="209"/>
      <c r="CS1385" s="209"/>
      <c r="CT1385" s="209"/>
      <c r="CU1385" s="209"/>
      <c r="CV1385" s="209"/>
      <c r="CW1385" s="209"/>
      <c r="CX1385" s="209"/>
      <c r="CY1385" s="209"/>
      <c r="CZ1385" s="209"/>
      <c r="DA1385" s="209"/>
      <c r="DB1385" s="209"/>
      <c r="DC1385" s="209"/>
      <c r="DD1385" s="209"/>
      <c r="DE1385" s="209"/>
      <c r="DF1385" s="209"/>
      <c r="DG1385" s="209"/>
      <c r="DH1385" s="209"/>
      <c r="DI1385" s="209"/>
      <c r="DJ1385" s="209"/>
      <c r="DK1385" s="209"/>
      <c r="DL1385" s="209"/>
      <c r="DM1385" s="209"/>
      <c r="DN1385" s="209"/>
      <c r="DO1385" s="209"/>
      <c r="DP1385" s="209"/>
      <c r="DQ1385" s="209"/>
      <c r="DR1385" s="209"/>
      <c r="DS1385" s="209"/>
      <c r="DT1385" s="209"/>
      <c r="DU1385" s="209"/>
      <c r="DV1385" s="209"/>
      <c r="DW1385" s="209"/>
      <c r="DX1385" s="209"/>
      <c r="DY1385" s="209"/>
      <c r="DZ1385" s="209"/>
      <c r="EA1385" s="209"/>
      <c r="EB1385" s="209"/>
      <c r="EC1385" s="209"/>
      <c r="ED1385" s="209"/>
      <c r="EE1385" s="209"/>
      <c r="EF1385" s="209"/>
      <c r="EG1385" s="209"/>
      <c r="EH1385" s="209"/>
      <c r="EI1385" s="209"/>
      <c r="EJ1385" s="209"/>
      <c r="EK1385" s="209"/>
      <c r="EL1385" s="209"/>
      <c r="EM1385" s="209"/>
      <c r="EN1385" s="209"/>
      <c r="EO1385" s="209"/>
      <c r="EP1385" s="209"/>
      <c r="EQ1385" s="209"/>
      <c r="ER1385" s="209"/>
      <c r="ES1385" s="209"/>
      <c r="ET1385" s="209"/>
      <c r="EU1385" s="209"/>
      <c r="EV1385" s="209"/>
      <c r="EW1385" s="209"/>
      <c r="EX1385" s="209"/>
      <c r="EY1385" s="209"/>
      <c r="EZ1385" s="209"/>
      <c r="FA1385" s="209"/>
      <c r="FB1385" s="209"/>
      <c r="FC1385" s="209"/>
      <c r="FD1385" s="209"/>
      <c r="FE1385" s="209"/>
      <c r="FF1385" s="209"/>
      <c r="FG1385" s="209"/>
      <c r="FH1385" s="209"/>
      <c r="FI1385" s="209"/>
      <c r="FJ1385" s="209"/>
      <c r="FK1385" s="209"/>
      <c r="FL1385" s="209"/>
      <c r="FM1385" s="209"/>
      <c r="FN1385" s="209"/>
      <c r="FO1385" s="209"/>
      <c r="FP1385" s="209"/>
      <c r="FQ1385" s="209"/>
      <c r="FR1385" s="209"/>
      <c r="FS1385" s="209"/>
      <c r="FT1385" s="209"/>
      <c r="FU1385" s="209"/>
      <c r="FV1385" s="209"/>
      <c r="FW1385" s="209"/>
      <c r="FX1385" s="209"/>
      <c r="FY1385" s="209"/>
      <c r="FZ1385" s="209"/>
      <c r="GA1385" s="209"/>
      <c r="GB1385" s="209"/>
      <c r="GC1385" s="209"/>
      <c r="GD1385" s="209"/>
      <c r="GE1385" s="209"/>
      <c r="GF1385" s="209"/>
      <c r="GG1385" s="209"/>
      <c r="GH1385" s="209"/>
      <c r="GI1385" s="209"/>
    </row>
    <row r="1386" spans="1:191">
      <c r="A1386" s="225"/>
      <c r="B1386" s="196"/>
      <c r="C1386" s="200"/>
      <c r="D1386" s="201"/>
      <c r="E1386" s="80" t="s">
        <v>643</v>
      </c>
      <c r="F1386" s="18" t="s">
        <v>398</v>
      </c>
      <c r="G1386" s="18"/>
      <c r="H1386" s="10" t="s">
        <v>394</v>
      </c>
      <c r="I1386" s="206">
        <f>SUM(I1387:I1389)</f>
        <v>0</v>
      </c>
      <c r="J1386" s="206">
        <f>SUM(J1387:J1389)</f>
        <v>5000</v>
      </c>
      <c r="K1386" s="206">
        <f>SUM(K1387:K1389)</f>
        <v>5000</v>
      </c>
      <c r="L1386" s="207">
        <f>SUM(L1387:L1389)</f>
        <v>5000</v>
      </c>
      <c r="M1386" s="41">
        <f t="shared" si="291"/>
        <v>0</v>
      </c>
      <c r="N1386" s="41">
        <f t="shared" si="292"/>
        <v>100</v>
      </c>
      <c r="O1386" s="41">
        <f t="shared" si="293"/>
        <v>100</v>
      </c>
      <c r="P1386" s="15"/>
      <c r="Q1386" s="15"/>
      <c r="R1386" s="167"/>
      <c r="S1386" s="15"/>
      <c r="T1386" s="15"/>
      <c r="U1386" s="4">
        <f t="shared" si="294"/>
        <v>5000</v>
      </c>
      <c r="AA1386" s="209"/>
      <c r="AB1386" s="209"/>
      <c r="AC1386" s="209"/>
      <c r="AD1386" s="209"/>
      <c r="AE1386" s="209"/>
      <c r="AF1386" s="209"/>
      <c r="AG1386" s="209"/>
      <c r="AH1386" s="209"/>
      <c r="AI1386" s="209"/>
      <c r="AJ1386" s="209"/>
      <c r="AK1386" s="209"/>
      <c r="AL1386" s="209"/>
      <c r="AM1386" s="209"/>
      <c r="AN1386" s="209"/>
      <c r="AO1386" s="209"/>
      <c r="AP1386" s="209"/>
      <c r="AQ1386" s="209"/>
      <c r="AR1386" s="209"/>
      <c r="AS1386" s="209"/>
      <c r="AT1386" s="209"/>
      <c r="AU1386" s="209"/>
      <c r="AV1386" s="209"/>
      <c r="AW1386" s="209"/>
      <c r="AX1386" s="209"/>
      <c r="AY1386" s="209"/>
      <c r="AZ1386" s="209"/>
      <c r="BA1386" s="209"/>
      <c r="BB1386" s="209"/>
      <c r="BC1386" s="209"/>
      <c r="BD1386" s="209"/>
      <c r="BE1386" s="209"/>
      <c r="BF1386" s="209"/>
      <c r="BG1386" s="209"/>
      <c r="BH1386" s="209"/>
      <c r="BI1386" s="209"/>
      <c r="BJ1386" s="209"/>
      <c r="BK1386" s="209"/>
      <c r="BL1386" s="209"/>
      <c r="BM1386" s="209"/>
      <c r="BN1386" s="209"/>
      <c r="BO1386" s="209"/>
      <c r="BP1386" s="209"/>
      <c r="BQ1386" s="209"/>
      <c r="BR1386" s="209"/>
      <c r="BS1386" s="209"/>
      <c r="BT1386" s="209"/>
      <c r="BU1386" s="209"/>
      <c r="BV1386" s="209"/>
      <c r="BW1386" s="209"/>
      <c r="BX1386" s="209"/>
      <c r="BY1386" s="209"/>
      <c r="BZ1386" s="209"/>
      <c r="CA1386" s="209"/>
      <c r="CB1386" s="209"/>
      <c r="CC1386" s="209"/>
      <c r="CD1386" s="209"/>
      <c r="CE1386" s="209"/>
      <c r="CF1386" s="209"/>
      <c r="CG1386" s="209"/>
      <c r="CH1386" s="209"/>
      <c r="CI1386" s="209"/>
      <c r="CJ1386" s="209"/>
      <c r="CK1386" s="209"/>
      <c r="CL1386" s="209"/>
      <c r="CM1386" s="209"/>
      <c r="CN1386" s="209"/>
      <c r="CO1386" s="209"/>
      <c r="CP1386" s="209"/>
      <c r="CQ1386" s="209"/>
      <c r="CR1386" s="209"/>
      <c r="CS1386" s="209"/>
      <c r="CT1386" s="209"/>
      <c r="CU1386" s="209"/>
      <c r="CV1386" s="209"/>
      <c r="CW1386" s="209"/>
      <c r="CX1386" s="209"/>
      <c r="CY1386" s="209"/>
      <c r="CZ1386" s="209"/>
      <c r="DA1386" s="209"/>
      <c r="DB1386" s="209"/>
      <c r="DC1386" s="209"/>
      <c r="DD1386" s="209"/>
      <c r="DE1386" s="209"/>
      <c r="DF1386" s="209"/>
      <c r="DG1386" s="209"/>
      <c r="DH1386" s="209"/>
      <c r="DI1386" s="209"/>
      <c r="DJ1386" s="209"/>
      <c r="DK1386" s="209"/>
      <c r="DL1386" s="209"/>
      <c r="DM1386" s="209"/>
      <c r="DN1386" s="209"/>
      <c r="DO1386" s="209"/>
      <c r="DP1386" s="209"/>
      <c r="DQ1386" s="209"/>
      <c r="DR1386" s="209"/>
      <c r="DS1386" s="209"/>
      <c r="DT1386" s="209"/>
      <c r="DU1386" s="209"/>
      <c r="DV1386" s="209"/>
      <c r="DW1386" s="209"/>
      <c r="DX1386" s="209"/>
      <c r="DY1386" s="209"/>
      <c r="DZ1386" s="209"/>
      <c r="EA1386" s="209"/>
      <c r="EB1386" s="209"/>
      <c r="EC1386" s="209"/>
      <c r="ED1386" s="209"/>
      <c r="EE1386" s="209"/>
      <c r="EF1386" s="209"/>
      <c r="EG1386" s="209"/>
      <c r="EH1386" s="209"/>
      <c r="EI1386" s="209"/>
      <c r="EJ1386" s="209"/>
      <c r="EK1386" s="209"/>
      <c r="EL1386" s="209"/>
      <c r="EM1386" s="209"/>
      <c r="EN1386" s="209"/>
      <c r="EO1386" s="209"/>
      <c r="EP1386" s="209"/>
      <c r="EQ1386" s="209"/>
      <c r="ER1386" s="209"/>
      <c r="ES1386" s="209"/>
      <c r="ET1386" s="209"/>
      <c r="EU1386" s="209"/>
      <c r="EV1386" s="209"/>
      <c r="EW1386" s="209"/>
      <c r="EX1386" s="209"/>
      <c r="EY1386" s="209"/>
      <c r="EZ1386" s="209"/>
      <c r="FA1386" s="209"/>
      <c r="FB1386" s="209"/>
      <c r="FC1386" s="209"/>
      <c r="FD1386" s="209"/>
      <c r="FE1386" s="209"/>
      <c r="FF1386" s="209"/>
      <c r="FG1386" s="209"/>
      <c r="FH1386" s="209"/>
      <c r="FI1386" s="209"/>
      <c r="FJ1386" s="209"/>
      <c r="FK1386" s="209"/>
      <c r="FL1386" s="209"/>
      <c r="FM1386" s="209"/>
      <c r="FN1386" s="209"/>
      <c r="FO1386" s="209"/>
      <c r="FP1386" s="209"/>
      <c r="FQ1386" s="209"/>
      <c r="FR1386" s="209"/>
      <c r="FS1386" s="209"/>
      <c r="FT1386" s="209"/>
      <c r="FU1386" s="209"/>
      <c r="FV1386" s="209"/>
      <c r="FW1386" s="209"/>
      <c r="FX1386" s="209"/>
      <c r="FY1386" s="209"/>
      <c r="FZ1386" s="209"/>
      <c r="GA1386" s="209"/>
      <c r="GB1386" s="209"/>
      <c r="GC1386" s="209"/>
      <c r="GD1386" s="209"/>
      <c r="GE1386" s="209"/>
      <c r="GF1386" s="209"/>
      <c r="GG1386" s="209"/>
      <c r="GH1386" s="209"/>
      <c r="GI1386" s="209"/>
    </row>
    <row r="1387" spans="1:191" hidden="1">
      <c r="A1387" s="64"/>
      <c r="B1387" s="53"/>
      <c r="C1387" s="56"/>
      <c r="D1387" s="57"/>
      <c r="E1387" s="9" t="s">
        <v>553</v>
      </c>
      <c r="F1387" s="10">
        <v>4823</v>
      </c>
      <c r="G1387" s="10"/>
      <c r="H1387" s="10"/>
      <c r="I1387" s="7"/>
      <c r="J1387" s="7">
        <v>50</v>
      </c>
      <c r="K1387" s="7">
        <v>50</v>
      </c>
      <c r="L1387" s="7">
        <v>50</v>
      </c>
      <c r="M1387" s="41">
        <f t="shared" si="291"/>
        <v>0</v>
      </c>
      <c r="N1387" s="41">
        <f t="shared" si="292"/>
        <v>100</v>
      </c>
      <c r="O1387" s="41">
        <f t="shared" si="293"/>
        <v>100</v>
      </c>
      <c r="P1387" s="15"/>
      <c r="Q1387" s="15"/>
      <c r="R1387" s="167"/>
      <c r="S1387" s="15"/>
      <c r="T1387" s="15"/>
      <c r="U1387" s="4">
        <f t="shared" si="294"/>
        <v>50</v>
      </c>
    </row>
    <row r="1388" spans="1:191" hidden="1">
      <c r="A1388" s="64"/>
      <c r="B1388" s="53"/>
      <c r="C1388" s="56"/>
      <c r="D1388" s="57"/>
      <c r="E1388" s="9" t="s">
        <v>557</v>
      </c>
      <c r="F1388" s="10" t="s">
        <v>397</v>
      </c>
      <c r="G1388" s="10"/>
      <c r="H1388" s="10"/>
      <c r="I1388" s="7"/>
      <c r="J1388" s="7">
        <v>4690</v>
      </c>
      <c r="K1388" s="7">
        <v>4690</v>
      </c>
      <c r="L1388" s="7">
        <v>4690</v>
      </c>
      <c r="M1388" s="41">
        <f t="shared" si="291"/>
        <v>0</v>
      </c>
      <c r="N1388" s="41">
        <f t="shared" si="292"/>
        <v>100</v>
      </c>
      <c r="O1388" s="41">
        <f t="shared" si="293"/>
        <v>100</v>
      </c>
      <c r="P1388" s="15"/>
      <c r="Q1388" s="15"/>
      <c r="R1388" s="167"/>
      <c r="S1388" s="15"/>
      <c r="T1388" s="15"/>
      <c r="U1388" s="4">
        <f t="shared" si="294"/>
        <v>4690</v>
      </c>
    </row>
    <row r="1389" spans="1:191" hidden="1">
      <c r="A1389" s="64"/>
      <c r="B1389" s="53"/>
      <c r="C1389" s="56"/>
      <c r="D1389" s="57"/>
      <c r="E1389" s="9" t="s">
        <v>565</v>
      </c>
      <c r="F1389" s="11">
        <v>5134</v>
      </c>
      <c r="G1389" s="10"/>
      <c r="H1389" s="10"/>
      <c r="I1389" s="7"/>
      <c r="J1389" s="7">
        <f>144+94+22</f>
        <v>260</v>
      </c>
      <c r="K1389" s="7">
        <f>144+94+22</f>
        <v>260</v>
      </c>
      <c r="L1389" s="7">
        <v>260</v>
      </c>
      <c r="M1389" s="41">
        <f t="shared" si="291"/>
        <v>0</v>
      </c>
      <c r="N1389" s="41">
        <f t="shared" si="292"/>
        <v>100</v>
      </c>
      <c r="O1389" s="41">
        <f t="shared" si="293"/>
        <v>100</v>
      </c>
      <c r="P1389" s="15"/>
      <c r="Q1389" s="15"/>
      <c r="R1389" s="167"/>
      <c r="S1389" s="15"/>
      <c r="T1389" s="15"/>
      <c r="U1389" s="4">
        <f t="shared" si="294"/>
        <v>260</v>
      </c>
    </row>
    <row r="1390" spans="1:191" ht="33">
      <c r="A1390" s="225"/>
      <c r="B1390" s="196"/>
      <c r="C1390" s="200"/>
      <c r="D1390" s="201" t="s">
        <v>307</v>
      </c>
      <c r="E1390" s="81" t="s">
        <v>593</v>
      </c>
      <c r="F1390" s="19"/>
      <c r="G1390" s="19"/>
      <c r="H1390" s="10" t="s">
        <v>394</v>
      </c>
      <c r="I1390" s="204">
        <f>SUM(I1391)</f>
        <v>245000</v>
      </c>
      <c r="J1390" s="204">
        <f>SUM(J1391)</f>
        <v>245000</v>
      </c>
      <c r="K1390" s="204">
        <f>SUM(K1391)</f>
        <v>300000</v>
      </c>
      <c r="L1390" s="205">
        <f>SUM(L1391)</f>
        <v>500000</v>
      </c>
      <c r="M1390" s="41">
        <f t="shared" si="291"/>
        <v>49</v>
      </c>
      <c r="N1390" s="41">
        <f t="shared" si="292"/>
        <v>49</v>
      </c>
      <c r="O1390" s="41">
        <f t="shared" si="293"/>
        <v>60</v>
      </c>
      <c r="P1390" s="14"/>
      <c r="Q1390" s="14"/>
      <c r="R1390" s="167"/>
      <c r="S1390" s="14"/>
      <c r="T1390" s="14"/>
      <c r="U1390" s="4">
        <f t="shared" si="294"/>
        <v>500000</v>
      </c>
      <c r="W1390" s="43" t="s">
        <v>394</v>
      </c>
      <c r="AA1390" s="209"/>
      <c r="AB1390" s="209"/>
      <c r="AC1390" s="209"/>
      <c r="AD1390" s="209"/>
      <c r="AE1390" s="209"/>
      <c r="AF1390" s="209"/>
      <c r="AG1390" s="209"/>
      <c r="AH1390" s="209"/>
      <c r="AI1390" s="209"/>
      <c r="AJ1390" s="209"/>
      <c r="AK1390" s="209"/>
      <c r="AL1390" s="209"/>
      <c r="AM1390" s="209"/>
      <c r="AN1390" s="209"/>
      <c r="AO1390" s="209"/>
      <c r="AP1390" s="209"/>
      <c r="AQ1390" s="209"/>
      <c r="AR1390" s="209"/>
      <c r="AS1390" s="209"/>
      <c r="AT1390" s="209"/>
      <c r="AU1390" s="209"/>
      <c r="AV1390" s="209"/>
      <c r="AW1390" s="209"/>
      <c r="AX1390" s="209"/>
      <c r="AY1390" s="209"/>
      <c r="AZ1390" s="209"/>
      <c r="BA1390" s="209"/>
      <c r="BB1390" s="209"/>
      <c r="BC1390" s="209"/>
      <c r="BD1390" s="209"/>
      <c r="BE1390" s="209"/>
      <c r="BF1390" s="209"/>
      <c r="BG1390" s="209"/>
      <c r="BH1390" s="209"/>
      <c r="BI1390" s="209"/>
      <c r="BJ1390" s="209"/>
      <c r="BK1390" s="209"/>
      <c r="BL1390" s="209"/>
      <c r="BM1390" s="209"/>
      <c r="BN1390" s="209"/>
      <c r="BO1390" s="209"/>
      <c r="BP1390" s="209"/>
      <c r="BQ1390" s="209"/>
      <c r="BR1390" s="209"/>
      <c r="BS1390" s="209"/>
      <c r="BT1390" s="209"/>
      <c r="BU1390" s="209"/>
      <c r="BV1390" s="209"/>
      <c r="BW1390" s="209"/>
      <c r="BX1390" s="209"/>
      <c r="BY1390" s="209"/>
      <c r="BZ1390" s="209"/>
      <c r="CA1390" s="209"/>
      <c r="CB1390" s="209"/>
      <c r="CC1390" s="209"/>
      <c r="CD1390" s="209"/>
      <c r="CE1390" s="209"/>
      <c r="CF1390" s="209"/>
      <c r="CG1390" s="209"/>
      <c r="CH1390" s="209"/>
      <c r="CI1390" s="209"/>
      <c r="CJ1390" s="209"/>
      <c r="CK1390" s="209"/>
      <c r="CL1390" s="209"/>
      <c r="CM1390" s="209"/>
      <c r="CN1390" s="209"/>
      <c r="CO1390" s="209"/>
      <c r="CP1390" s="209"/>
      <c r="CQ1390" s="209"/>
      <c r="CR1390" s="209"/>
      <c r="CS1390" s="209"/>
      <c r="CT1390" s="209"/>
      <c r="CU1390" s="209"/>
      <c r="CV1390" s="209"/>
      <c r="CW1390" s="209"/>
      <c r="CX1390" s="209"/>
      <c r="CY1390" s="209"/>
      <c r="CZ1390" s="209"/>
      <c r="DA1390" s="209"/>
      <c r="DB1390" s="209"/>
      <c r="DC1390" s="209"/>
      <c r="DD1390" s="209"/>
      <c r="DE1390" s="209"/>
      <c r="DF1390" s="209"/>
      <c r="DG1390" s="209"/>
      <c r="DH1390" s="209"/>
      <c r="DI1390" s="209"/>
      <c r="DJ1390" s="209"/>
      <c r="DK1390" s="209"/>
      <c r="DL1390" s="209"/>
      <c r="DM1390" s="209"/>
      <c r="DN1390" s="209"/>
      <c r="DO1390" s="209"/>
      <c r="DP1390" s="209"/>
      <c r="DQ1390" s="209"/>
      <c r="DR1390" s="209"/>
      <c r="DS1390" s="209"/>
      <c r="DT1390" s="209"/>
      <c r="DU1390" s="209"/>
      <c r="DV1390" s="209"/>
      <c r="DW1390" s="209"/>
      <c r="DX1390" s="209"/>
      <c r="DY1390" s="209"/>
      <c r="DZ1390" s="209"/>
      <c r="EA1390" s="209"/>
      <c r="EB1390" s="209"/>
      <c r="EC1390" s="209"/>
      <c r="ED1390" s="209"/>
      <c r="EE1390" s="209"/>
      <c r="EF1390" s="209"/>
      <c r="EG1390" s="209"/>
      <c r="EH1390" s="209"/>
      <c r="EI1390" s="209"/>
      <c r="EJ1390" s="209"/>
      <c r="EK1390" s="209"/>
      <c r="EL1390" s="209"/>
      <c r="EM1390" s="209"/>
      <c r="EN1390" s="209"/>
      <c r="EO1390" s="209"/>
      <c r="EP1390" s="209"/>
      <c r="EQ1390" s="209"/>
      <c r="ER1390" s="209"/>
      <c r="ES1390" s="209"/>
      <c r="ET1390" s="209"/>
      <c r="EU1390" s="209"/>
      <c r="EV1390" s="209"/>
      <c r="EW1390" s="209"/>
      <c r="EX1390" s="209"/>
      <c r="EY1390" s="209"/>
      <c r="EZ1390" s="209"/>
      <c r="FA1390" s="209"/>
      <c r="FB1390" s="209"/>
      <c r="FC1390" s="209"/>
      <c r="FD1390" s="209"/>
      <c r="FE1390" s="209"/>
      <c r="FF1390" s="209"/>
      <c r="FG1390" s="209"/>
      <c r="FH1390" s="209"/>
      <c r="FI1390" s="209"/>
      <c r="FJ1390" s="209"/>
      <c r="FK1390" s="209"/>
      <c r="FL1390" s="209"/>
      <c r="FM1390" s="209"/>
      <c r="FN1390" s="209"/>
      <c r="FO1390" s="209"/>
      <c r="FP1390" s="209"/>
      <c r="FQ1390" s="209"/>
      <c r="FR1390" s="209"/>
      <c r="FS1390" s="209"/>
      <c r="FT1390" s="209"/>
      <c r="FU1390" s="209"/>
      <c r="FV1390" s="209"/>
      <c r="FW1390" s="209"/>
      <c r="FX1390" s="209"/>
      <c r="FY1390" s="209"/>
      <c r="FZ1390" s="209"/>
      <c r="GA1390" s="209"/>
      <c r="GB1390" s="209"/>
      <c r="GC1390" s="209"/>
      <c r="GD1390" s="209"/>
      <c r="GE1390" s="209"/>
      <c r="GF1390" s="209"/>
      <c r="GG1390" s="209"/>
      <c r="GH1390" s="209"/>
      <c r="GI1390" s="209"/>
    </row>
    <row r="1391" spans="1:191">
      <c r="A1391" s="225"/>
      <c r="B1391" s="196"/>
      <c r="C1391" s="200"/>
      <c r="D1391" s="201"/>
      <c r="E1391" s="80" t="s">
        <v>612</v>
      </c>
      <c r="F1391" s="18" t="s">
        <v>398</v>
      </c>
      <c r="G1391" s="18"/>
      <c r="H1391" s="10" t="s">
        <v>394</v>
      </c>
      <c r="I1391" s="206">
        <f>SUM(I1392:I1393)</f>
        <v>245000</v>
      </c>
      <c r="J1391" s="206">
        <f>SUM(J1392:J1393)</f>
        <v>245000</v>
      </c>
      <c r="K1391" s="206">
        <f>SUM(K1392:K1393)</f>
        <v>300000</v>
      </c>
      <c r="L1391" s="207">
        <f>SUM(L1392:L1393)</f>
        <v>500000</v>
      </c>
      <c r="M1391" s="41">
        <f t="shared" si="291"/>
        <v>49</v>
      </c>
      <c r="N1391" s="41">
        <f t="shared" si="292"/>
        <v>49</v>
      </c>
      <c r="O1391" s="41">
        <f t="shared" si="293"/>
        <v>60</v>
      </c>
      <c r="P1391" s="15"/>
      <c r="Q1391" s="15"/>
      <c r="R1391" s="167"/>
      <c r="S1391" s="15"/>
      <c r="T1391" s="15"/>
      <c r="U1391" s="4">
        <f t="shared" si="294"/>
        <v>500000</v>
      </c>
      <c r="AA1391" s="209"/>
      <c r="AB1391" s="209"/>
      <c r="AC1391" s="209"/>
      <c r="AD1391" s="209"/>
      <c r="AE1391" s="209"/>
      <c r="AF1391" s="209"/>
      <c r="AG1391" s="209"/>
      <c r="AH1391" s="209"/>
      <c r="AI1391" s="209"/>
      <c r="AJ1391" s="209"/>
      <c r="AK1391" s="209"/>
      <c r="AL1391" s="209"/>
      <c r="AM1391" s="209"/>
      <c r="AN1391" s="209"/>
      <c r="AO1391" s="209"/>
      <c r="AP1391" s="209"/>
      <c r="AQ1391" s="209"/>
      <c r="AR1391" s="209"/>
      <c r="AS1391" s="209"/>
      <c r="AT1391" s="209"/>
      <c r="AU1391" s="209"/>
      <c r="AV1391" s="209"/>
      <c r="AW1391" s="209"/>
      <c r="AX1391" s="209"/>
      <c r="AY1391" s="209"/>
      <c r="AZ1391" s="209"/>
      <c r="BA1391" s="209"/>
      <c r="BB1391" s="209"/>
      <c r="BC1391" s="209"/>
      <c r="BD1391" s="209"/>
      <c r="BE1391" s="209"/>
      <c r="BF1391" s="209"/>
      <c r="BG1391" s="209"/>
      <c r="BH1391" s="209"/>
      <c r="BI1391" s="209"/>
      <c r="BJ1391" s="209"/>
      <c r="BK1391" s="209"/>
      <c r="BL1391" s="209"/>
      <c r="BM1391" s="209"/>
      <c r="BN1391" s="209"/>
      <c r="BO1391" s="209"/>
      <c r="BP1391" s="209"/>
      <c r="BQ1391" s="209"/>
      <c r="BR1391" s="209"/>
      <c r="BS1391" s="209"/>
      <c r="BT1391" s="209"/>
      <c r="BU1391" s="209"/>
      <c r="BV1391" s="209"/>
      <c r="BW1391" s="209"/>
      <c r="BX1391" s="209"/>
      <c r="BY1391" s="209"/>
      <c r="BZ1391" s="209"/>
      <c r="CA1391" s="209"/>
      <c r="CB1391" s="209"/>
      <c r="CC1391" s="209"/>
      <c r="CD1391" s="209"/>
      <c r="CE1391" s="209"/>
      <c r="CF1391" s="209"/>
      <c r="CG1391" s="209"/>
      <c r="CH1391" s="209"/>
      <c r="CI1391" s="209"/>
      <c r="CJ1391" s="209"/>
      <c r="CK1391" s="209"/>
      <c r="CL1391" s="209"/>
      <c r="CM1391" s="209"/>
      <c r="CN1391" s="209"/>
      <c r="CO1391" s="209"/>
      <c r="CP1391" s="209"/>
      <c r="CQ1391" s="209"/>
      <c r="CR1391" s="209"/>
      <c r="CS1391" s="209"/>
      <c r="CT1391" s="209"/>
      <c r="CU1391" s="209"/>
      <c r="CV1391" s="209"/>
      <c r="CW1391" s="209"/>
      <c r="CX1391" s="209"/>
      <c r="CY1391" s="209"/>
      <c r="CZ1391" s="209"/>
      <c r="DA1391" s="209"/>
      <c r="DB1391" s="209"/>
      <c r="DC1391" s="209"/>
      <c r="DD1391" s="209"/>
      <c r="DE1391" s="209"/>
      <c r="DF1391" s="209"/>
      <c r="DG1391" s="209"/>
      <c r="DH1391" s="209"/>
      <c r="DI1391" s="209"/>
      <c r="DJ1391" s="209"/>
      <c r="DK1391" s="209"/>
      <c r="DL1391" s="209"/>
      <c r="DM1391" s="209"/>
      <c r="DN1391" s="209"/>
      <c r="DO1391" s="209"/>
      <c r="DP1391" s="209"/>
      <c r="DQ1391" s="209"/>
      <c r="DR1391" s="209"/>
      <c r="DS1391" s="209"/>
      <c r="DT1391" s="209"/>
      <c r="DU1391" s="209"/>
      <c r="DV1391" s="209"/>
      <c r="DW1391" s="209"/>
      <c r="DX1391" s="209"/>
      <c r="DY1391" s="209"/>
      <c r="DZ1391" s="209"/>
      <c r="EA1391" s="209"/>
      <c r="EB1391" s="209"/>
      <c r="EC1391" s="209"/>
      <c r="ED1391" s="209"/>
      <c r="EE1391" s="209"/>
      <c r="EF1391" s="209"/>
      <c r="EG1391" s="209"/>
      <c r="EH1391" s="209"/>
      <c r="EI1391" s="209"/>
      <c r="EJ1391" s="209"/>
      <c r="EK1391" s="209"/>
      <c r="EL1391" s="209"/>
      <c r="EM1391" s="209"/>
      <c r="EN1391" s="209"/>
      <c r="EO1391" s="209"/>
      <c r="EP1391" s="209"/>
      <c r="EQ1391" s="209"/>
      <c r="ER1391" s="209"/>
      <c r="ES1391" s="209"/>
      <c r="ET1391" s="209"/>
      <c r="EU1391" s="209"/>
      <c r="EV1391" s="209"/>
      <c r="EW1391" s="209"/>
      <c r="EX1391" s="209"/>
      <c r="EY1391" s="209"/>
      <c r="EZ1391" s="209"/>
      <c r="FA1391" s="209"/>
      <c r="FB1391" s="209"/>
      <c r="FC1391" s="209"/>
      <c r="FD1391" s="209"/>
      <c r="FE1391" s="209"/>
      <c r="FF1391" s="209"/>
      <c r="FG1391" s="209"/>
      <c r="FH1391" s="209"/>
      <c r="FI1391" s="209"/>
      <c r="FJ1391" s="209"/>
      <c r="FK1391" s="209"/>
      <c r="FL1391" s="209"/>
      <c r="FM1391" s="209"/>
      <c r="FN1391" s="209"/>
      <c r="FO1391" s="209"/>
      <c r="FP1391" s="209"/>
      <c r="FQ1391" s="209"/>
      <c r="FR1391" s="209"/>
      <c r="FS1391" s="209"/>
      <c r="FT1391" s="209"/>
      <c r="FU1391" s="209"/>
      <c r="FV1391" s="209"/>
      <c r="FW1391" s="209"/>
      <c r="FX1391" s="209"/>
      <c r="FY1391" s="209"/>
      <c r="FZ1391" s="209"/>
      <c r="GA1391" s="209"/>
      <c r="GB1391" s="209"/>
      <c r="GC1391" s="209"/>
      <c r="GD1391" s="209"/>
      <c r="GE1391" s="209"/>
      <c r="GF1391" s="209"/>
      <c r="GG1391" s="209"/>
      <c r="GH1391" s="209"/>
      <c r="GI1391" s="209"/>
    </row>
    <row r="1392" spans="1:191" ht="19.5" hidden="1" customHeight="1">
      <c r="A1392" s="64"/>
      <c r="B1392" s="53"/>
      <c r="C1392" s="56"/>
      <c r="D1392" s="57"/>
      <c r="E1392" s="16" t="s">
        <v>549</v>
      </c>
      <c r="F1392" s="10" t="s">
        <v>267</v>
      </c>
      <c r="G1392" s="10"/>
      <c r="H1392" s="10"/>
      <c r="I1392" s="171">
        <f>199500+45000</f>
        <v>244500</v>
      </c>
      <c r="J1392" s="171">
        <f>199500+45000</f>
        <v>244500</v>
      </c>
      <c r="K1392" s="7">
        <v>299250</v>
      </c>
      <c r="L1392" s="7">
        <v>499000</v>
      </c>
      <c r="M1392" s="41">
        <f t="shared" si="291"/>
        <v>49</v>
      </c>
      <c r="N1392" s="41">
        <f t="shared" si="292"/>
        <v>49</v>
      </c>
      <c r="O1392" s="41">
        <f t="shared" si="293"/>
        <v>60</v>
      </c>
      <c r="P1392" s="15"/>
      <c r="Q1392" s="15"/>
      <c r="R1392" s="167"/>
      <c r="S1392" s="15"/>
      <c r="T1392" s="15"/>
      <c r="U1392" s="4"/>
    </row>
    <row r="1393" spans="1:191" ht="18" hidden="1" customHeight="1">
      <c r="A1393" s="64"/>
      <c r="B1393" s="53"/>
      <c r="C1393" s="56"/>
      <c r="D1393" s="57"/>
      <c r="E1393" s="9" t="s">
        <v>565</v>
      </c>
      <c r="F1393" s="10" t="s">
        <v>167</v>
      </c>
      <c r="G1393" s="10"/>
      <c r="H1393" s="10"/>
      <c r="I1393" s="7">
        <v>500</v>
      </c>
      <c r="J1393" s="7">
        <v>500</v>
      </c>
      <c r="K1393" s="7">
        <v>750</v>
      </c>
      <c r="L1393" s="7">
        <v>1000</v>
      </c>
      <c r="M1393" s="41">
        <f t="shared" si="291"/>
        <v>50</v>
      </c>
      <c r="N1393" s="41">
        <f t="shared" si="292"/>
        <v>50</v>
      </c>
      <c r="O1393" s="41">
        <f t="shared" si="293"/>
        <v>75</v>
      </c>
      <c r="P1393" s="15"/>
      <c r="Q1393" s="15"/>
      <c r="R1393" s="167"/>
      <c r="S1393" s="15"/>
      <c r="T1393" s="15"/>
      <c r="U1393" s="4"/>
      <c r="V1393" s="43"/>
    </row>
    <row r="1394" spans="1:191" ht="55.5" customHeight="1">
      <c r="A1394" s="225"/>
      <c r="B1394" s="196"/>
      <c r="C1394" s="200"/>
      <c r="D1394" s="201" t="s">
        <v>412</v>
      </c>
      <c r="E1394" s="81" t="s">
        <v>645</v>
      </c>
      <c r="F1394" s="10"/>
      <c r="G1394" s="10"/>
      <c r="H1394" s="10" t="s">
        <v>394</v>
      </c>
      <c r="I1394" s="204">
        <f t="shared" ref="I1394:K1395" si="295">SUM(I1395)</f>
        <v>300</v>
      </c>
      <c r="J1394" s="204">
        <f t="shared" si="295"/>
        <v>2000</v>
      </c>
      <c r="K1394" s="204">
        <f t="shared" si="295"/>
        <v>2000</v>
      </c>
      <c r="L1394" s="205">
        <f>SUM(L1395)</f>
        <v>2000</v>
      </c>
      <c r="M1394" s="41">
        <f t="shared" si="291"/>
        <v>15</v>
      </c>
      <c r="N1394" s="41">
        <f t="shared" si="292"/>
        <v>100</v>
      </c>
      <c r="O1394" s="41">
        <f t="shared" si="293"/>
        <v>100</v>
      </c>
      <c r="P1394" s="15"/>
      <c r="Q1394" s="15"/>
      <c r="R1394" s="167"/>
      <c r="S1394" s="15"/>
      <c r="T1394" s="15"/>
      <c r="U1394" s="4"/>
      <c r="V1394" s="43"/>
      <c r="AA1394" s="209"/>
      <c r="AB1394" s="209"/>
      <c r="AC1394" s="209"/>
      <c r="AD1394" s="209"/>
      <c r="AE1394" s="209"/>
      <c r="AF1394" s="209"/>
      <c r="AG1394" s="209"/>
      <c r="AH1394" s="209"/>
      <c r="AI1394" s="209"/>
      <c r="AJ1394" s="209"/>
      <c r="AK1394" s="209"/>
      <c r="AL1394" s="209"/>
      <c r="AM1394" s="209"/>
      <c r="AN1394" s="209"/>
      <c r="AO1394" s="209"/>
      <c r="AP1394" s="209"/>
      <c r="AQ1394" s="209"/>
      <c r="AR1394" s="209"/>
      <c r="AS1394" s="209"/>
      <c r="AT1394" s="209"/>
      <c r="AU1394" s="209"/>
      <c r="AV1394" s="209"/>
      <c r="AW1394" s="209"/>
      <c r="AX1394" s="209"/>
      <c r="AY1394" s="209"/>
      <c r="AZ1394" s="209"/>
      <c r="BA1394" s="209"/>
      <c r="BB1394" s="209"/>
      <c r="BC1394" s="209"/>
      <c r="BD1394" s="209"/>
      <c r="BE1394" s="209"/>
      <c r="BF1394" s="209"/>
      <c r="BG1394" s="209"/>
      <c r="BH1394" s="209"/>
      <c r="BI1394" s="209"/>
      <c r="BJ1394" s="209"/>
      <c r="BK1394" s="209"/>
      <c r="BL1394" s="209"/>
      <c r="BM1394" s="209"/>
      <c r="BN1394" s="209"/>
      <c r="BO1394" s="209"/>
      <c r="BP1394" s="209"/>
      <c r="BQ1394" s="209"/>
      <c r="BR1394" s="209"/>
      <c r="BS1394" s="209"/>
      <c r="BT1394" s="209"/>
      <c r="BU1394" s="209"/>
      <c r="BV1394" s="209"/>
      <c r="BW1394" s="209"/>
      <c r="BX1394" s="209"/>
      <c r="BY1394" s="209"/>
      <c r="BZ1394" s="209"/>
      <c r="CA1394" s="209"/>
      <c r="CB1394" s="209"/>
      <c r="CC1394" s="209"/>
      <c r="CD1394" s="209"/>
      <c r="CE1394" s="209"/>
      <c r="CF1394" s="209"/>
      <c r="CG1394" s="209"/>
      <c r="CH1394" s="209"/>
      <c r="CI1394" s="209"/>
      <c r="CJ1394" s="209"/>
      <c r="CK1394" s="209"/>
      <c r="CL1394" s="209"/>
      <c r="CM1394" s="209"/>
      <c r="CN1394" s="209"/>
      <c r="CO1394" s="209"/>
      <c r="CP1394" s="209"/>
      <c r="CQ1394" s="209"/>
      <c r="CR1394" s="209"/>
      <c r="CS1394" s="209"/>
      <c r="CT1394" s="209"/>
      <c r="CU1394" s="209"/>
      <c r="CV1394" s="209"/>
      <c r="CW1394" s="209"/>
      <c r="CX1394" s="209"/>
      <c r="CY1394" s="209"/>
      <c r="CZ1394" s="209"/>
      <c r="DA1394" s="209"/>
      <c r="DB1394" s="209"/>
      <c r="DC1394" s="209"/>
      <c r="DD1394" s="209"/>
      <c r="DE1394" s="209"/>
      <c r="DF1394" s="209"/>
      <c r="DG1394" s="209"/>
      <c r="DH1394" s="209"/>
      <c r="DI1394" s="209"/>
      <c r="DJ1394" s="209"/>
      <c r="DK1394" s="209"/>
      <c r="DL1394" s="209"/>
      <c r="DM1394" s="209"/>
      <c r="DN1394" s="209"/>
      <c r="DO1394" s="209"/>
      <c r="DP1394" s="209"/>
      <c r="DQ1394" s="209"/>
      <c r="DR1394" s="209"/>
      <c r="DS1394" s="209"/>
      <c r="DT1394" s="209"/>
      <c r="DU1394" s="209"/>
      <c r="DV1394" s="209"/>
      <c r="DW1394" s="209"/>
      <c r="DX1394" s="209"/>
      <c r="DY1394" s="209"/>
      <c r="DZ1394" s="209"/>
      <c r="EA1394" s="209"/>
      <c r="EB1394" s="209"/>
      <c r="EC1394" s="209"/>
      <c r="ED1394" s="209"/>
      <c r="EE1394" s="209"/>
      <c r="EF1394" s="209"/>
      <c r="EG1394" s="209"/>
      <c r="EH1394" s="209"/>
      <c r="EI1394" s="209"/>
      <c r="EJ1394" s="209"/>
      <c r="EK1394" s="209"/>
      <c r="EL1394" s="209"/>
      <c r="EM1394" s="209"/>
      <c r="EN1394" s="209"/>
      <c r="EO1394" s="209"/>
      <c r="EP1394" s="209"/>
      <c r="EQ1394" s="209"/>
      <c r="ER1394" s="209"/>
      <c r="ES1394" s="209"/>
      <c r="ET1394" s="209"/>
      <c r="EU1394" s="209"/>
      <c r="EV1394" s="209"/>
      <c r="EW1394" s="209"/>
      <c r="EX1394" s="209"/>
      <c r="EY1394" s="209"/>
      <c r="EZ1394" s="209"/>
      <c r="FA1394" s="209"/>
      <c r="FB1394" s="209"/>
      <c r="FC1394" s="209"/>
      <c r="FD1394" s="209"/>
      <c r="FE1394" s="209"/>
      <c r="FF1394" s="209"/>
      <c r="FG1394" s="209"/>
      <c r="FH1394" s="209"/>
      <c r="FI1394" s="209"/>
      <c r="FJ1394" s="209"/>
      <c r="FK1394" s="209"/>
      <c r="FL1394" s="209"/>
      <c r="FM1394" s="209"/>
      <c r="FN1394" s="209"/>
      <c r="FO1394" s="209"/>
      <c r="FP1394" s="209"/>
      <c r="FQ1394" s="209"/>
      <c r="FR1394" s="209"/>
      <c r="FS1394" s="209"/>
      <c r="FT1394" s="209"/>
      <c r="FU1394" s="209"/>
      <c r="FV1394" s="209"/>
      <c r="FW1394" s="209"/>
      <c r="FX1394" s="209"/>
      <c r="FY1394" s="209"/>
      <c r="FZ1394" s="209"/>
      <c r="GA1394" s="209"/>
      <c r="GB1394" s="209"/>
      <c r="GC1394" s="209"/>
      <c r="GD1394" s="209"/>
      <c r="GE1394" s="209"/>
      <c r="GF1394" s="209"/>
      <c r="GG1394" s="209"/>
      <c r="GH1394" s="209"/>
      <c r="GI1394" s="209"/>
    </row>
    <row r="1395" spans="1:191">
      <c r="A1395" s="225"/>
      <c r="B1395" s="196"/>
      <c r="C1395" s="200"/>
      <c r="D1395" s="201"/>
      <c r="E1395" s="80" t="s">
        <v>643</v>
      </c>
      <c r="F1395" s="18" t="s">
        <v>398</v>
      </c>
      <c r="G1395" s="10"/>
      <c r="H1395" s="10" t="s">
        <v>394</v>
      </c>
      <c r="I1395" s="206">
        <f t="shared" si="295"/>
        <v>300</v>
      </c>
      <c r="J1395" s="206">
        <f t="shared" si="295"/>
        <v>2000</v>
      </c>
      <c r="K1395" s="206">
        <f t="shared" si="295"/>
        <v>2000</v>
      </c>
      <c r="L1395" s="207">
        <f>SUM(L1396)</f>
        <v>2000</v>
      </c>
      <c r="M1395" s="41">
        <f t="shared" si="291"/>
        <v>15</v>
      </c>
      <c r="N1395" s="41">
        <f t="shared" si="292"/>
        <v>100</v>
      </c>
      <c r="O1395" s="41">
        <f t="shared" si="293"/>
        <v>100</v>
      </c>
      <c r="P1395" s="15"/>
      <c r="Q1395" s="15"/>
      <c r="R1395" s="167"/>
      <c r="S1395" s="15"/>
      <c r="T1395" s="15"/>
      <c r="U1395" s="4"/>
      <c r="V1395" s="43"/>
      <c r="AA1395" s="209"/>
      <c r="AB1395" s="209"/>
      <c r="AC1395" s="209"/>
      <c r="AD1395" s="209"/>
      <c r="AE1395" s="209"/>
      <c r="AF1395" s="209"/>
      <c r="AG1395" s="209"/>
      <c r="AH1395" s="209"/>
      <c r="AI1395" s="209"/>
      <c r="AJ1395" s="209"/>
      <c r="AK1395" s="209"/>
      <c r="AL1395" s="209"/>
      <c r="AM1395" s="209"/>
      <c r="AN1395" s="209"/>
      <c r="AO1395" s="209"/>
      <c r="AP1395" s="209"/>
      <c r="AQ1395" s="209"/>
      <c r="AR1395" s="209"/>
      <c r="AS1395" s="209"/>
      <c r="AT1395" s="209"/>
      <c r="AU1395" s="209"/>
      <c r="AV1395" s="209"/>
      <c r="AW1395" s="209"/>
      <c r="AX1395" s="209"/>
      <c r="AY1395" s="209"/>
      <c r="AZ1395" s="209"/>
      <c r="BA1395" s="209"/>
      <c r="BB1395" s="209"/>
      <c r="BC1395" s="209"/>
      <c r="BD1395" s="209"/>
      <c r="BE1395" s="209"/>
      <c r="BF1395" s="209"/>
      <c r="BG1395" s="209"/>
      <c r="BH1395" s="209"/>
      <c r="BI1395" s="209"/>
      <c r="BJ1395" s="209"/>
      <c r="BK1395" s="209"/>
      <c r="BL1395" s="209"/>
      <c r="BM1395" s="209"/>
      <c r="BN1395" s="209"/>
      <c r="BO1395" s="209"/>
      <c r="BP1395" s="209"/>
      <c r="BQ1395" s="209"/>
      <c r="BR1395" s="209"/>
      <c r="BS1395" s="209"/>
      <c r="BT1395" s="209"/>
      <c r="BU1395" s="209"/>
      <c r="BV1395" s="209"/>
      <c r="BW1395" s="209"/>
      <c r="BX1395" s="209"/>
      <c r="BY1395" s="209"/>
      <c r="BZ1395" s="209"/>
      <c r="CA1395" s="209"/>
      <c r="CB1395" s="209"/>
      <c r="CC1395" s="209"/>
      <c r="CD1395" s="209"/>
      <c r="CE1395" s="209"/>
      <c r="CF1395" s="209"/>
      <c r="CG1395" s="209"/>
      <c r="CH1395" s="209"/>
      <c r="CI1395" s="209"/>
      <c r="CJ1395" s="209"/>
      <c r="CK1395" s="209"/>
      <c r="CL1395" s="209"/>
      <c r="CM1395" s="209"/>
      <c r="CN1395" s="209"/>
      <c r="CO1395" s="209"/>
      <c r="CP1395" s="209"/>
      <c r="CQ1395" s="209"/>
      <c r="CR1395" s="209"/>
      <c r="CS1395" s="209"/>
      <c r="CT1395" s="209"/>
      <c r="CU1395" s="209"/>
      <c r="CV1395" s="209"/>
      <c r="CW1395" s="209"/>
      <c r="CX1395" s="209"/>
      <c r="CY1395" s="209"/>
      <c r="CZ1395" s="209"/>
      <c r="DA1395" s="209"/>
      <c r="DB1395" s="209"/>
      <c r="DC1395" s="209"/>
      <c r="DD1395" s="209"/>
      <c r="DE1395" s="209"/>
      <c r="DF1395" s="209"/>
      <c r="DG1395" s="209"/>
      <c r="DH1395" s="209"/>
      <c r="DI1395" s="209"/>
      <c r="DJ1395" s="209"/>
      <c r="DK1395" s="209"/>
      <c r="DL1395" s="209"/>
      <c r="DM1395" s="209"/>
      <c r="DN1395" s="209"/>
      <c r="DO1395" s="209"/>
      <c r="DP1395" s="209"/>
      <c r="DQ1395" s="209"/>
      <c r="DR1395" s="209"/>
      <c r="DS1395" s="209"/>
      <c r="DT1395" s="209"/>
      <c r="DU1395" s="209"/>
      <c r="DV1395" s="209"/>
      <c r="DW1395" s="209"/>
      <c r="DX1395" s="209"/>
      <c r="DY1395" s="209"/>
      <c r="DZ1395" s="209"/>
      <c r="EA1395" s="209"/>
      <c r="EB1395" s="209"/>
      <c r="EC1395" s="209"/>
      <c r="ED1395" s="209"/>
      <c r="EE1395" s="209"/>
      <c r="EF1395" s="209"/>
      <c r="EG1395" s="209"/>
      <c r="EH1395" s="209"/>
      <c r="EI1395" s="209"/>
      <c r="EJ1395" s="209"/>
      <c r="EK1395" s="209"/>
      <c r="EL1395" s="209"/>
      <c r="EM1395" s="209"/>
      <c r="EN1395" s="209"/>
      <c r="EO1395" s="209"/>
      <c r="EP1395" s="209"/>
      <c r="EQ1395" s="209"/>
      <c r="ER1395" s="209"/>
      <c r="ES1395" s="209"/>
      <c r="ET1395" s="209"/>
      <c r="EU1395" s="209"/>
      <c r="EV1395" s="209"/>
      <c r="EW1395" s="209"/>
      <c r="EX1395" s="209"/>
      <c r="EY1395" s="209"/>
      <c r="EZ1395" s="209"/>
      <c r="FA1395" s="209"/>
      <c r="FB1395" s="209"/>
      <c r="FC1395" s="209"/>
      <c r="FD1395" s="209"/>
      <c r="FE1395" s="209"/>
      <c r="FF1395" s="209"/>
      <c r="FG1395" s="209"/>
      <c r="FH1395" s="209"/>
      <c r="FI1395" s="209"/>
      <c r="FJ1395" s="209"/>
      <c r="FK1395" s="209"/>
      <c r="FL1395" s="209"/>
      <c r="FM1395" s="209"/>
      <c r="FN1395" s="209"/>
      <c r="FO1395" s="209"/>
      <c r="FP1395" s="209"/>
      <c r="FQ1395" s="209"/>
      <c r="FR1395" s="209"/>
      <c r="FS1395" s="209"/>
      <c r="FT1395" s="209"/>
      <c r="FU1395" s="209"/>
      <c r="FV1395" s="209"/>
      <c r="FW1395" s="209"/>
      <c r="FX1395" s="209"/>
      <c r="FY1395" s="209"/>
      <c r="FZ1395" s="209"/>
      <c r="GA1395" s="209"/>
      <c r="GB1395" s="209"/>
      <c r="GC1395" s="209"/>
      <c r="GD1395" s="209"/>
      <c r="GE1395" s="209"/>
      <c r="GF1395" s="209"/>
      <c r="GG1395" s="209"/>
      <c r="GH1395" s="209"/>
      <c r="GI1395" s="209"/>
    </row>
    <row r="1396" spans="1:191" hidden="1">
      <c r="A1396" s="64"/>
      <c r="B1396" s="53"/>
      <c r="C1396" s="56"/>
      <c r="D1396" s="57"/>
      <c r="E1396" s="9" t="s">
        <v>560</v>
      </c>
      <c r="F1396" s="10" t="s">
        <v>178</v>
      </c>
      <c r="G1396" s="10"/>
      <c r="H1396" s="10"/>
      <c r="I1396" s="7">
        <v>300</v>
      </c>
      <c r="J1396" s="7">
        <v>2000</v>
      </c>
      <c r="K1396" s="7">
        <v>2000</v>
      </c>
      <c r="L1396" s="7">
        <v>2000</v>
      </c>
      <c r="M1396" s="41">
        <f t="shared" si="291"/>
        <v>15</v>
      </c>
      <c r="N1396" s="41">
        <f t="shared" si="292"/>
        <v>100</v>
      </c>
      <c r="O1396" s="41">
        <f t="shared" si="293"/>
        <v>100</v>
      </c>
      <c r="P1396" s="15"/>
      <c r="Q1396" s="15"/>
      <c r="R1396" s="167"/>
      <c r="S1396" s="15"/>
      <c r="T1396" s="15"/>
      <c r="U1396" s="4"/>
      <c r="V1396" s="43"/>
    </row>
    <row r="1397" spans="1:191" ht="33">
      <c r="A1397" s="225"/>
      <c r="B1397" s="196"/>
      <c r="C1397" s="200"/>
      <c r="D1397" s="201" t="s">
        <v>533</v>
      </c>
      <c r="E1397" s="81" t="s">
        <v>613</v>
      </c>
      <c r="F1397" s="10"/>
      <c r="G1397" s="10"/>
      <c r="H1397" s="10" t="s">
        <v>394</v>
      </c>
      <c r="I1397" s="204">
        <f t="shared" ref="I1397:K1398" si="296">SUM(I1398)</f>
        <v>0</v>
      </c>
      <c r="J1397" s="204">
        <f t="shared" si="296"/>
        <v>1500</v>
      </c>
      <c r="K1397" s="204">
        <f t="shared" si="296"/>
        <v>1500</v>
      </c>
      <c r="L1397" s="205">
        <f>SUM(L1398)</f>
        <v>5000</v>
      </c>
      <c r="M1397" s="41">
        <f t="shared" si="291"/>
        <v>0</v>
      </c>
      <c r="N1397" s="41">
        <f t="shared" si="292"/>
        <v>30</v>
      </c>
      <c r="O1397" s="41">
        <f t="shared" si="293"/>
        <v>30</v>
      </c>
      <c r="P1397" s="15"/>
      <c r="Q1397" s="15"/>
      <c r="R1397" s="167"/>
      <c r="S1397" s="15"/>
      <c r="T1397" s="15"/>
      <c r="U1397" s="4"/>
      <c r="V1397" s="43"/>
      <c r="AA1397" s="209"/>
      <c r="AB1397" s="209"/>
      <c r="AC1397" s="209"/>
      <c r="AD1397" s="209"/>
      <c r="AE1397" s="209"/>
      <c r="AF1397" s="209"/>
      <c r="AG1397" s="209"/>
      <c r="AH1397" s="209"/>
      <c r="AI1397" s="209"/>
      <c r="AJ1397" s="209"/>
      <c r="AK1397" s="209"/>
      <c r="AL1397" s="209"/>
      <c r="AM1397" s="209"/>
      <c r="AN1397" s="209"/>
      <c r="AO1397" s="209"/>
      <c r="AP1397" s="209"/>
      <c r="AQ1397" s="209"/>
      <c r="AR1397" s="209"/>
      <c r="AS1397" s="209"/>
      <c r="AT1397" s="209"/>
      <c r="AU1397" s="209"/>
      <c r="AV1397" s="209"/>
      <c r="AW1397" s="209"/>
      <c r="AX1397" s="209"/>
      <c r="AY1397" s="209"/>
      <c r="AZ1397" s="209"/>
      <c r="BA1397" s="209"/>
      <c r="BB1397" s="209"/>
      <c r="BC1397" s="209"/>
      <c r="BD1397" s="209"/>
      <c r="BE1397" s="209"/>
      <c r="BF1397" s="209"/>
      <c r="BG1397" s="209"/>
      <c r="BH1397" s="209"/>
      <c r="BI1397" s="209"/>
      <c r="BJ1397" s="209"/>
      <c r="BK1397" s="209"/>
      <c r="BL1397" s="209"/>
      <c r="BM1397" s="209"/>
      <c r="BN1397" s="209"/>
      <c r="BO1397" s="209"/>
      <c r="BP1397" s="209"/>
      <c r="BQ1397" s="209"/>
      <c r="BR1397" s="209"/>
      <c r="BS1397" s="209"/>
      <c r="BT1397" s="209"/>
      <c r="BU1397" s="209"/>
      <c r="BV1397" s="209"/>
      <c r="BW1397" s="209"/>
      <c r="BX1397" s="209"/>
      <c r="BY1397" s="209"/>
      <c r="BZ1397" s="209"/>
      <c r="CA1397" s="209"/>
      <c r="CB1397" s="209"/>
      <c r="CC1397" s="209"/>
      <c r="CD1397" s="209"/>
      <c r="CE1397" s="209"/>
      <c r="CF1397" s="209"/>
      <c r="CG1397" s="209"/>
      <c r="CH1397" s="209"/>
      <c r="CI1397" s="209"/>
      <c r="CJ1397" s="209"/>
      <c r="CK1397" s="209"/>
      <c r="CL1397" s="209"/>
      <c r="CM1397" s="209"/>
      <c r="CN1397" s="209"/>
      <c r="CO1397" s="209"/>
      <c r="CP1397" s="209"/>
      <c r="CQ1397" s="209"/>
      <c r="CR1397" s="209"/>
      <c r="CS1397" s="209"/>
      <c r="CT1397" s="209"/>
      <c r="CU1397" s="209"/>
      <c r="CV1397" s="209"/>
      <c r="CW1397" s="209"/>
      <c r="CX1397" s="209"/>
      <c r="CY1397" s="209"/>
      <c r="CZ1397" s="209"/>
      <c r="DA1397" s="209"/>
      <c r="DB1397" s="209"/>
      <c r="DC1397" s="209"/>
      <c r="DD1397" s="209"/>
      <c r="DE1397" s="209"/>
      <c r="DF1397" s="209"/>
      <c r="DG1397" s="209"/>
      <c r="DH1397" s="209"/>
      <c r="DI1397" s="209"/>
      <c r="DJ1397" s="209"/>
      <c r="DK1397" s="209"/>
      <c r="DL1397" s="209"/>
      <c r="DM1397" s="209"/>
      <c r="DN1397" s="209"/>
      <c r="DO1397" s="209"/>
      <c r="DP1397" s="209"/>
      <c r="DQ1397" s="209"/>
      <c r="DR1397" s="209"/>
      <c r="DS1397" s="209"/>
      <c r="DT1397" s="209"/>
      <c r="DU1397" s="209"/>
      <c r="DV1397" s="209"/>
      <c r="DW1397" s="209"/>
      <c r="DX1397" s="209"/>
      <c r="DY1397" s="209"/>
      <c r="DZ1397" s="209"/>
      <c r="EA1397" s="209"/>
      <c r="EB1397" s="209"/>
      <c r="EC1397" s="209"/>
      <c r="ED1397" s="209"/>
      <c r="EE1397" s="209"/>
      <c r="EF1397" s="209"/>
      <c r="EG1397" s="209"/>
      <c r="EH1397" s="209"/>
      <c r="EI1397" s="209"/>
      <c r="EJ1397" s="209"/>
      <c r="EK1397" s="209"/>
      <c r="EL1397" s="209"/>
      <c r="EM1397" s="209"/>
      <c r="EN1397" s="209"/>
      <c r="EO1397" s="209"/>
      <c r="EP1397" s="209"/>
      <c r="EQ1397" s="209"/>
      <c r="ER1397" s="209"/>
      <c r="ES1397" s="209"/>
      <c r="ET1397" s="209"/>
      <c r="EU1397" s="209"/>
      <c r="EV1397" s="209"/>
      <c r="EW1397" s="209"/>
      <c r="EX1397" s="209"/>
      <c r="EY1397" s="209"/>
      <c r="EZ1397" s="209"/>
      <c r="FA1397" s="209"/>
      <c r="FB1397" s="209"/>
      <c r="FC1397" s="209"/>
      <c r="FD1397" s="209"/>
      <c r="FE1397" s="209"/>
      <c r="FF1397" s="209"/>
      <c r="FG1397" s="209"/>
      <c r="FH1397" s="209"/>
      <c r="FI1397" s="209"/>
      <c r="FJ1397" s="209"/>
      <c r="FK1397" s="209"/>
      <c r="FL1397" s="209"/>
      <c r="FM1397" s="209"/>
      <c r="FN1397" s="209"/>
      <c r="FO1397" s="209"/>
      <c r="FP1397" s="209"/>
      <c r="FQ1397" s="209"/>
      <c r="FR1397" s="209"/>
      <c r="FS1397" s="209"/>
      <c r="FT1397" s="209"/>
      <c r="FU1397" s="209"/>
      <c r="FV1397" s="209"/>
      <c r="FW1397" s="209"/>
      <c r="FX1397" s="209"/>
      <c r="FY1397" s="209"/>
      <c r="FZ1397" s="209"/>
      <c r="GA1397" s="209"/>
      <c r="GB1397" s="209"/>
      <c r="GC1397" s="209"/>
      <c r="GD1397" s="209"/>
      <c r="GE1397" s="209"/>
      <c r="GF1397" s="209"/>
      <c r="GG1397" s="209"/>
      <c r="GH1397" s="209"/>
      <c r="GI1397" s="209"/>
    </row>
    <row r="1398" spans="1:191">
      <c r="A1398" s="225"/>
      <c r="B1398" s="196"/>
      <c r="C1398" s="200"/>
      <c r="D1398" s="201"/>
      <c r="E1398" s="80" t="s">
        <v>643</v>
      </c>
      <c r="F1398" s="18" t="s">
        <v>398</v>
      </c>
      <c r="G1398" s="10"/>
      <c r="H1398" s="10" t="s">
        <v>394</v>
      </c>
      <c r="I1398" s="206">
        <f t="shared" si="296"/>
        <v>0</v>
      </c>
      <c r="J1398" s="206">
        <f t="shared" si="296"/>
        <v>1500</v>
      </c>
      <c r="K1398" s="206">
        <f t="shared" si="296"/>
        <v>1500</v>
      </c>
      <c r="L1398" s="207">
        <f>SUM(L1399)</f>
        <v>5000</v>
      </c>
      <c r="M1398" s="41">
        <f t="shared" si="291"/>
        <v>0</v>
      </c>
      <c r="N1398" s="41">
        <f t="shared" si="292"/>
        <v>30</v>
      </c>
      <c r="O1398" s="41">
        <f t="shared" si="293"/>
        <v>30</v>
      </c>
      <c r="P1398" s="15"/>
      <c r="Q1398" s="15"/>
      <c r="R1398" s="167"/>
      <c r="S1398" s="15"/>
      <c r="T1398" s="15"/>
      <c r="U1398" s="4"/>
      <c r="V1398" s="43"/>
      <c r="AA1398" s="209"/>
      <c r="AB1398" s="209"/>
      <c r="AC1398" s="209"/>
      <c r="AD1398" s="209"/>
      <c r="AE1398" s="209"/>
      <c r="AF1398" s="209"/>
      <c r="AG1398" s="209"/>
      <c r="AH1398" s="209"/>
      <c r="AI1398" s="209"/>
      <c r="AJ1398" s="209"/>
      <c r="AK1398" s="209"/>
      <c r="AL1398" s="209"/>
      <c r="AM1398" s="209"/>
      <c r="AN1398" s="209"/>
      <c r="AO1398" s="209"/>
      <c r="AP1398" s="209"/>
      <c r="AQ1398" s="209"/>
      <c r="AR1398" s="209"/>
      <c r="AS1398" s="209"/>
      <c r="AT1398" s="209"/>
      <c r="AU1398" s="209"/>
      <c r="AV1398" s="209"/>
      <c r="AW1398" s="209"/>
      <c r="AX1398" s="209"/>
      <c r="AY1398" s="209"/>
      <c r="AZ1398" s="209"/>
      <c r="BA1398" s="209"/>
      <c r="BB1398" s="209"/>
      <c r="BC1398" s="209"/>
      <c r="BD1398" s="209"/>
      <c r="BE1398" s="209"/>
      <c r="BF1398" s="209"/>
      <c r="BG1398" s="209"/>
      <c r="BH1398" s="209"/>
      <c r="BI1398" s="209"/>
      <c r="BJ1398" s="209"/>
      <c r="BK1398" s="209"/>
      <c r="BL1398" s="209"/>
      <c r="BM1398" s="209"/>
      <c r="BN1398" s="209"/>
      <c r="BO1398" s="209"/>
      <c r="BP1398" s="209"/>
      <c r="BQ1398" s="209"/>
      <c r="BR1398" s="209"/>
      <c r="BS1398" s="209"/>
      <c r="BT1398" s="209"/>
      <c r="BU1398" s="209"/>
      <c r="BV1398" s="209"/>
      <c r="BW1398" s="209"/>
      <c r="BX1398" s="209"/>
      <c r="BY1398" s="209"/>
      <c r="BZ1398" s="209"/>
      <c r="CA1398" s="209"/>
      <c r="CB1398" s="209"/>
      <c r="CC1398" s="209"/>
      <c r="CD1398" s="209"/>
      <c r="CE1398" s="209"/>
      <c r="CF1398" s="209"/>
      <c r="CG1398" s="209"/>
      <c r="CH1398" s="209"/>
      <c r="CI1398" s="209"/>
      <c r="CJ1398" s="209"/>
      <c r="CK1398" s="209"/>
      <c r="CL1398" s="209"/>
      <c r="CM1398" s="209"/>
      <c r="CN1398" s="209"/>
      <c r="CO1398" s="209"/>
      <c r="CP1398" s="209"/>
      <c r="CQ1398" s="209"/>
      <c r="CR1398" s="209"/>
      <c r="CS1398" s="209"/>
      <c r="CT1398" s="209"/>
      <c r="CU1398" s="209"/>
      <c r="CV1398" s="209"/>
      <c r="CW1398" s="209"/>
      <c r="CX1398" s="209"/>
      <c r="CY1398" s="209"/>
      <c r="CZ1398" s="209"/>
      <c r="DA1398" s="209"/>
      <c r="DB1398" s="209"/>
      <c r="DC1398" s="209"/>
      <c r="DD1398" s="209"/>
      <c r="DE1398" s="209"/>
      <c r="DF1398" s="209"/>
      <c r="DG1398" s="209"/>
      <c r="DH1398" s="209"/>
      <c r="DI1398" s="209"/>
      <c r="DJ1398" s="209"/>
      <c r="DK1398" s="209"/>
      <c r="DL1398" s="209"/>
      <c r="DM1398" s="209"/>
      <c r="DN1398" s="209"/>
      <c r="DO1398" s="209"/>
      <c r="DP1398" s="209"/>
      <c r="DQ1398" s="209"/>
      <c r="DR1398" s="209"/>
      <c r="DS1398" s="209"/>
      <c r="DT1398" s="209"/>
      <c r="DU1398" s="209"/>
      <c r="DV1398" s="209"/>
      <c r="DW1398" s="209"/>
      <c r="DX1398" s="209"/>
      <c r="DY1398" s="209"/>
      <c r="DZ1398" s="209"/>
      <c r="EA1398" s="209"/>
      <c r="EB1398" s="209"/>
      <c r="EC1398" s="209"/>
      <c r="ED1398" s="209"/>
      <c r="EE1398" s="209"/>
      <c r="EF1398" s="209"/>
      <c r="EG1398" s="209"/>
      <c r="EH1398" s="209"/>
      <c r="EI1398" s="209"/>
      <c r="EJ1398" s="209"/>
      <c r="EK1398" s="209"/>
      <c r="EL1398" s="209"/>
      <c r="EM1398" s="209"/>
      <c r="EN1398" s="209"/>
      <c r="EO1398" s="209"/>
      <c r="EP1398" s="209"/>
      <c r="EQ1398" s="209"/>
      <c r="ER1398" s="209"/>
      <c r="ES1398" s="209"/>
      <c r="ET1398" s="209"/>
      <c r="EU1398" s="209"/>
      <c r="EV1398" s="209"/>
      <c r="EW1398" s="209"/>
      <c r="EX1398" s="209"/>
      <c r="EY1398" s="209"/>
      <c r="EZ1398" s="209"/>
      <c r="FA1398" s="209"/>
      <c r="FB1398" s="209"/>
      <c r="FC1398" s="209"/>
      <c r="FD1398" s="209"/>
      <c r="FE1398" s="209"/>
      <c r="FF1398" s="209"/>
      <c r="FG1398" s="209"/>
      <c r="FH1398" s="209"/>
      <c r="FI1398" s="209"/>
      <c r="FJ1398" s="209"/>
      <c r="FK1398" s="209"/>
      <c r="FL1398" s="209"/>
      <c r="FM1398" s="209"/>
      <c r="FN1398" s="209"/>
      <c r="FO1398" s="209"/>
      <c r="FP1398" s="209"/>
      <c r="FQ1398" s="209"/>
      <c r="FR1398" s="209"/>
      <c r="FS1398" s="209"/>
      <c r="FT1398" s="209"/>
      <c r="FU1398" s="209"/>
      <c r="FV1398" s="209"/>
      <c r="FW1398" s="209"/>
      <c r="FX1398" s="209"/>
      <c r="FY1398" s="209"/>
      <c r="FZ1398" s="209"/>
      <c r="GA1398" s="209"/>
      <c r="GB1398" s="209"/>
      <c r="GC1398" s="209"/>
      <c r="GD1398" s="209"/>
      <c r="GE1398" s="209"/>
      <c r="GF1398" s="209"/>
      <c r="GG1398" s="209"/>
      <c r="GH1398" s="209"/>
      <c r="GI1398" s="209"/>
    </row>
    <row r="1399" spans="1:191" ht="27" hidden="1">
      <c r="A1399" s="64"/>
      <c r="B1399" s="53"/>
      <c r="C1399" s="56"/>
      <c r="D1399" s="57"/>
      <c r="E1399" s="9" t="s">
        <v>458</v>
      </c>
      <c r="F1399" s="10" t="s">
        <v>276</v>
      </c>
      <c r="G1399" s="10"/>
      <c r="H1399" s="10"/>
      <c r="I1399" s="7"/>
      <c r="J1399" s="7">
        <v>1500</v>
      </c>
      <c r="K1399" s="7">
        <v>1500</v>
      </c>
      <c r="L1399" s="7">
        <v>5000</v>
      </c>
      <c r="M1399" s="41">
        <f t="shared" si="291"/>
        <v>0</v>
      </c>
      <c r="N1399" s="41">
        <f t="shared" si="292"/>
        <v>30</v>
      </c>
      <c r="O1399" s="41">
        <f t="shared" si="293"/>
        <v>30</v>
      </c>
      <c r="P1399" s="15"/>
      <c r="Q1399" s="15"/>
      <c r="R1399" s="167"/>
      <c r="S1399" s="15"/>
      <c r="T1399" s="15"/>
      <c r="U1399" s="4"/>
      <c r="V1399" s="43"/>
    </row>
    <row r="1400" spans="1:191">
      <c r="A1400" s="225"/>
      <c r="B1400" s="197"/>
      <c r="C1400" s="201" t="s">
        <v>526</v>
      </c>
      <c r="D1400" s="227"/>
      <c r="E1400" s="199" t="s">
        <v>614</v>
      </c>
      <c r="F1400" s="10"/>
      <c r="G1400" s="10"/>
      <c r="H1400" s="10" t="s">
        <v>394</v>
      </c>
      <c r="I1400" s="202">
        <f>SUM(I1401)</f>
        <v>12937.9</v>
      </c>
      <c r="J1400" s="202">
        <f>SUM(J1401)</f>
        <v>30242.9</v>
      </c>
      <c r="K1400" s="202">
        <f>SUM(K1401)</f>
        <v>49820.800000000003</v>
      </c>
      <c r="L1400" s="203">
        <f>SUM(L1401)</f>
        <v>71544.2</v>
      </c>
      <c r="M1400" s="41">
        <f t="shared" si="291"/>
        <v>18.100000000000001</v>
      </c>
      <c r="N1400" s="41">
        <f t="shared" si="292"/>
        <v>42.3</v>
      </c>
      <c r="O1400" s="41">
        <f t="shared" si="293"/>
        <v>69.599999999999994</v>
      </c>
      <c r="P1400" s="15"/>
      <c r="Q1400" s="15"/>
      <c r="R1400" s="167"/>
      <c r="S1400" s="15"/>
      <c r="T1400" s="15"/>
      <c r="U1400" s="4"/>
      <c r="V1400" s="43"/>
      <c r="AA1400" s="209"/>
      <c r="AB1400" s="209"/>
      <c r="AC1400" s="209"/>
      <c r="AD1400" s="209"/>
      <c r="AE1400" s="209"/>
      <c r="AF1400" s="209"/>
      <c r="AG1400" s="209"/>
      <c r="AH1400" s="209"/>
      <c r="AI1400" s="209"/>
      <c r="AJ1400" s="209"/>
      <c r="AK1400" s="209"/>
      <c r="AL1400" s="209"/>
      <c r="AM1400" s="209"/>
      <c r="AN1400" s="209"/>
      <c r="AO1400" s="209"/>
      <c r="AP1400" s="209"/>
      <c r="AQ1400" s="209"/>
      <c r="AR1400" s="209"/>
      <c r="AS1400" s="209"/>
      <c r="AT1400" s="209"/>
      <c r="AU1400" s="209"/>
      <c r="AV1400" s="209"/>
      <c r="AW1400" s="209"/>
      <c r="AX1400" s="209"/>
      <c r="AY1400" s="209"/>
      <c r="AZ1400" s="209"/>
      <c r="BA1400" s="209"/>
      <c r="BB1400" s="209"/>
      <c r="BC1400" s="209"/>
      <c r="BD1400" s="209"/>
      <c r="BE1400" s="209"/>
      <c r="BF1400" s="209"/>
      <c r="BG1400" s="209"/>
      <c r="BH1400" s="209"/>
      <c r="BI1400" s="209"/>
      <c r="BJ1400" s="209"/>
      <c r="BK1400" s="209"/>
      <c r="BL1400" s="209"/>
      <c r="BM1400" s="209"/>
      <c r="BN1400" s="209"/>
      <c r="BO1400" s="209"/>
      <c r="BP1400" s="209"/>
      <c r="BQ1400" s="209"/>
      <c r="BR1400" s="209"/>
      <c r="BS1400" s="209"/>
      <c r="BT1400" s="209"/>
      <c r="BU1400" s="209"/>
      <c r="BV1400" s="209"/>
      <c r="BW1400" s="209"/>
      <c r="BX1400" s="209"/>
      <c r="BY1400" s="209"/>
      <c r="BZ1400" s="209"/>
      <c r="CA1400" s="209"/>
      <c r="CB1400" s="209"/>
      <c r="CC1400" s="209"/>
      <c r="CD1400" s="209"/>
      <c r="CE1400" s="209"/>
      <c r="CF1400" s="209"/>
      <c r="CG1400" s="209"/>
      <c r="CH1400" s="209"/>
      <c r="CI1400" s="209"/>
      <c r="CJ1400" s="209"/>
      <c r="CK1400" s="209"/>
      <c r="CL1400" s="209"/>
      <c r="CM1400" s="209"/>
      <c r="CN1400" s="209"/>
      <c r="CO1400" s="209"/>
      <c r="CP1400" s="209"/>
      <c r="CQ1400" s="209"/>
      <c r="CR1400" s="209"/>
      <c r="CS1400" s="209"/>
      <c r="CT1400" s="209"/>
      <c r="CU1400" s="209"/>
      <c r="CV1400" s="209"/>
      <c r="CW1400" s="209"/>
      <c r="CX1400" s="209"/>
      <c r="CY1400" s="209"/>
      <c r="CZ1400" s="209"/>
      <c r="DA1400" s="209"/>
      <c r="DB1400" s="209"/>
      <c r="DC1400" s="209"/>
      <c r="DD1400" s="209"/>
      <c r="DE1400" s="209"/>
      <c r="DF1400" s="209"/>
      <c r="DG1400" s="209"/>
      <c r="DH1400" s="209"/>
      <c r="DI1400" s="209"/>
      <c r="DJ1400" s="209"/>
      <c r="DK1400" s="209"/>
      <c r="DL1400" s="209"/>
      <c r="DM1400" s="209"/>
      <c r="DN1400" s="209"/>
      <c r="DO1400" s="209"/>
      <c r="DP1400" s="209"/>
      <c r="DQ1400" s="209"/>
      <c r="DR1400" s="209"/>
      <c r="DS1400" s="209"/>
      <c r="DT1400" s="209"/>
      <c r="DU1400" s="209"/>
      <c r="DV1400" s="209"/>
      <c r="DW1400" s="209"/>
      <c r="DX1400" s="209"/>
      <c r="DY1400" s="209"/>
      <c r="DZ1400" s="209"/>
      <c r="EA1400" s="209"/>
      <c r="EB1400" s="209"/>
      <c r="EC1400" s="209"/>
      <c r="ED1400" s="209"/>
      <c r="EE1400" s="209"/>
      <c r="EF1400" s="209"/>
      <c r="EG1400" s="209"/>
      <c r="EH1400" s="209"/>
      <c r="EI1400" s="209"/>
      <c r="EJ1400" s="209"/>
      <c r="EK1400" s="209"/>
      <c r="EL1400" s="209"/>
      <c r="EM1400" s="209"/>
      <c r="EN1400" s="209"/>
      <c r="EO1400" s="209"/>
      <c r="EP1400" s="209"/>
      <c r="EQ1400" s="209"/>
      <c r="ER1400" s="209"/>
      <c r="ES1400" s="209"/>
      <c r="ET1400" s="209"/>
      <c r="EU1400" s="209"/>
      <c r="EV1400" s="209"/>
      <c r="EW1400" s="209"/>
      <c r="EX1400" s="209"/>
      <c r="EY1400" s="209"/>
      <c r="EZ1400" s="209"/>
      <c r="FA1400" s="209"/>
      <c r="FB1400" s="209"/>
      <c r="FC1400" s="209"/>
      <c r="FD1400" s="209"/>
      <c r="FE1400" s="209"/>
      <c r="FF1400" s="209"/>
      <c r="FG1400" s="209"/>
      <c r="FH1400" s="209"/>
      <c r="FI1400" s="209"/>
      <c r="FJ1400" s="209"/>
      <c r="FK1400" s="209"/>
      <c r="FL1400" s="209"/>
      <c r="FM1400" s="209"/>
      <c r="FN1400" s="209"/>
      <c r="FO1400" s="209"/>
      <c r="FP1400" s="209"/>
      <c r="FQ1400" s="209"/>
      <c r="FR1400" s="209"/>
      <c r="FS1400" s="209"/>
      <c r="FT1400" s="209"/>
      <c r="FU1400" s="209"/>
      <c r="FV1400" s="209"/>
      <c r="FW1400" s="209"/>
      <c r="FX1400" s="209"/>
      <c r="FY1400" s="209"/>
      <c r="FZ1400" s="209"/>
      <c r="GA1400" s="209"/>
      <c r="GB1400" s="209"/>
      <c r="GC1400" s="209"/>
      <c r="GD1400" s="209"/>
      <c r="GE1400" s="209"/>
      <c r="GF1400" s="209"/>
      <c r="GG1400" s="209"/>
      <c r="GH1400" s="209"/>
      <c r="GI1400" s="209"/>
    </row>
    <row r="1401" spans="1:191" ht="57" customHeight="1">
      <c r="A1401" s="225"/>
      <c r="B1401" s="200"/>
      <c r="C1401" s="201"/>
      <c r="D1401" s="201" t="s">
        <v>280</v>
      </c>
      <c r="E1401" s="81" t="s">
        <v>122</v>
      </c>
      <c r="F1401" s="10"/>
      <c r="G1401" s="10"/>
      <c r="H1401" s="10" t="s">
        <v>394</v>
      </c>
      <c r="I1401" s="204">
        <f>I1402</f>
        <v>12937.9</v>
      </c>
      <c r="J1401" s="204">
        <f>J1402</f>
        <v>30242.9</v>
      </c>
      <c r="K1401" s="204">
        <f>K1402</f>
        <v>49820.800000000003</v>
      </c>
      <c r="L1401" s="205">
        <f>L1402</f>
        <v>71544.2</v>
      </c>
      <c r="M1401" s="41">
        <f t="shared" si="291"/>
        <v>18.100000000000001</v>
      </c>
      <c r="N1401" s="41">
        <f t="shared" si="292"/>
        <v>42.3</v>
      </c>
      <c r="O1401" s="41">
        <f t="shared" si="293"/>
        <v>69.599999999999994</v>
      </c>
      <c r="P1401" s="15"/>
      <c r="Q1401" s="15"/>
      <c r="R1401" s="167"/>
      <c r="S1401" s="15"/>
      <c r="T1401" s="15"/>
      <c r="U1401" s="4"/>
      <c r="V1401" s="43"/>
      <c r="AA1401" s="209"/>
      <c r="AB1401" s="209"/>
      <c r="AC1401" s="209"/>
      <c r="AD1401" s="209"/>
      <c r="AE1401" s="209"/>
      <c r="AF1401" s="209"/>
      <c r="AG1401" s="209"/>
      <c r="AH1401" s="209"/>
      <c r="AI1401" s="209"/>
      <c r="AJ1401" s="209"/>
      <c r="AK1401" s="209"/>
      <c r="AL1401" s="209"/>
      <c r="AM1401" s="209"/>
      <c r="AN1401" s="209"/>
      <c r="AO1401" s="209"/>
      <c r="AP1401" s="209"/>
      <c r="AQ1401" s="209"/>
      <c r="AR1401" s="209"/>
      <c r="AS1401" s="209"/>
      <c r="AT1401" s="209"/>
      <c r="AU1401" s="209"/>
      <c r="AV1401" s="209"/>
      <c r="AW1401" s="209"/>
      <c r="AX1401" s="209"/>
      <c r="AY1401" s="209"/>
      <c r="AZ1401" s="209"/>
      <c r="BA1401" s="209"/>
      <c r="BB1401" s="209"/>
      <c r="BC1401" s="209"/>
      <c r="BD1401" s="209"/>
      <c r="BE1401" s="209"/>
      <c r="BF1401" s="209"/>
      <c r="BG1401" s="209"/>
      <c r="BH1401" s="209"/>
      <c r="BI1401" s="209"/>
      <c r="BJ1401" s="209"/>
      <c r="BK1401" s="209"/>
      <c r="BL1401" s="209"/>
      <c r="BM1401" s="209"/>
      <c r="BN1401" s="209"/>
      <c r="BO1401" s="209"/>
      <c r="BP1401" s="209"/>
      <c r="BQ1401" s="209"/>
      <c r="BR1401" s="209"/>
      <c r="BS1401" s="209"/>
      <c r="BT1401" s="209"/>
      <c r="BU1401" s="209"/>
      <c r="BV1401" s="209"/>
      <c r="BW1401" s="209"/>
      <c r="BX1401" s="209"/>
      <c r="BY1401" s="209"/>
      <c r="BZ1401" s="209"/>
      <c r="CA1401" s="209"/>
      <c r="CB1401" s="209"/>
      <c r="CC1401" s="209"/>
      <c r="CD1401" s="209"/>
      <c r="CE1401" s="209"/>
      <c r="CF1401" s="209"/>
      <c r="CG1401" s="209"/>
      <c r="CH1401" s="209"/>
      <c r="CI1401" s="209"/>
      <c r="CJ1401" s="209"/>
      <c r="CK1401" s="209"/>
      <c r="CL1401" s="209"/>
      <c r="CM1401" s="209"/>
      <c r="CN1401" s="209"/>
      <c r="CO1401" s="209"/>
      <c r="CP1401" s="209"/>
      <c r="CQ1401" s="209"/>
      <c r="CR1401" s="209"/>
      <c r="CS1401" s="209"/>
      <c r="CT1401" s="209"/>
      <c r="CU1401" s="209"/>
      <c r="CV1401" s="209"/>
      <c r="CW1401" s="209"/>
      <c r="CX1401" s="209"/>
      <c r="CY1401" s="209"/>
      <c r="CZ1401" s="209"/>
      <c r="DA1401" s="209"/>
      <c r="DB1401" s="209"/>
      <c r="DC1401" s="209"/>
      <c r="DD1401" s="209"/>
      <c r="DE1401" s="209"/>
      <c r="DF1401" s="209"/>
      <c r="DG1401" s="209"/>
      <c r="DH1401" s="209"/>
      <c r="DI1401" s="209"/>
      <c r="DJ1401" s="209"/>
      <c r="DK1401" s="209"/>
      <c r="DL1401" s="209"/>
      <c r="DM1401" s="209"/>
      <c r="DN1401" s="209"/>
      <c r="DO1401" s="209"/>
      <c r="DP1401" s="209"/>
      <c r="DQ1401" s="209"/>
      <c r="DR1401" s="209"/>
      <c r="DS1401" s="209"/>
      <c r="DT1401" s="209"/>
      <c r="DU1401" s="209"/>
      <c r="DV1401" s="209"/>
      <c r="DW1401" s="209"/>
      <c r="DX1401" s="209"/>
      <c r="DY1401" s="209"/>
      <c r="DZ1401" s="209"/>
      <c r="EA1401" s="209"/>
      <c r="EB1401" s="209"/>
      <c r="EC1401" s="209"/>
      <c r="ED1401" s="209"/>
      <c r="EE1401" s="209"/>
      <c r="EF1401" s="209"/>
      <c r="EG1401" s="209"/>
      <c r="EH1401" s="209"/>
      <c r="EI1401" s="209"/>
      <c r="EJ1401" s="209"/>
      <c r="EK1401" s="209"/>
      <c r="EL1401" s="209"/>
      <c r="EM1401" s="209"/>
      <c r="EN1401" s="209"/>
      <c r="EO1401" s="209"/>
      <c r="EP1401" s="209"/>
      <c r="EQ1401" s="209"/>
      <c r="ER1401" s="209"/>
      <c r="ES1401" s="209"/>
      <c r="ET1401" s="209"/>
      <c r="EU1401" s="209"/>
      <c r="EV1401" s="209"/>
      <c r="EW1401" s="209"/>
      <c r="EX1401" s="209"/>
      <c r="EY1401" s="209"/>
      <c r="EZ1401" s="209"/>
      <c r="FA1401" s="209"/>
      <c r="FB1401" s="209"/>
      <c r="FC1401" s="209"/>
      <c r="FD1401" s="209"/>
      <c r="FE1401" s="209"/>
      <c r="FF1401" s="209"/>
      <c r="FG1401" s="209"/>
      <c r="FH1401" s="209"/>
      <c r="FI1401" s="209"/>
      <c r="FJ1401" s="209"/>
      <c r="FK1401" s="209"/>
      <c r="FL1401" s="209"/>
      <c r="FM1401" s="209"/>
      <c r="FN1401" s="209"/>
      <c r="FO1401" s="209"/>
      <c r="FP1401" s="209"/>
      <c r="FQ1401" s="209"/>
      <c r="FR1401" s="209"/>
      <c r="FS1401" s="209"/>
      <c r="FT1401" s="209"/>
      <c r="FU1401" s="209"/>
      <c r="FV1401" s="209"/>
      <c r="FW1401" s="209"/>
      <c r="FX1401" s="209"/>
      <c r="FY1401" s="209"/>
      <c r="FZ1401" s="209"/>
      <c r="GA1401" s="209"/>
      <c r="GB1401" s="209"/>
      <c r="GC1401" s="209"/>
      <c r="GD1401" s="209"/>
      <c r="GE1401" s="209"/>
      <c r="GF1401" s="209"/>
      <c r="GG1401" s="209"/>
      <c r="GH1401" s="209"/>
      <c r="GI1401" s="209"/>
    </row>
    <row r="1402" spans="1:191">
      <c r="A1402" s="225"/>
      <c r="B1402" s="200"/>
      <c r="C1402" s="201"/>
      <c r="D1402" s="228"/>
      <c r="E1402" s="80" t="s">
        <v>646</v>
      </c>
      <c r="F1402" s="18" t="s">
        <v>398</v>
      </c>
      <c r="G1402" s="10"/>
      <c r="H1402" s="10" t="s">
        <v>394</v>
      </c>
      <c r="I1402" s="204">
        <f>SUM(I1403:I1420)</f>
        <v>12937.9</v>
      </c>
      <c r="J1402" s="204">
        <f>SUM(J1403:J1420)</f>
        <v>30242.9</v>
      </c>
      <c r="K1402" s="204">
        <f>SUM(K1403:K1420)</f>
        <v>49820.800000000003</v>
      </c>
      <c r="L1402" s="205">
        <f>SUM(L1403:L1420)</f>
        <v>71544.2</v>
      </c>
      <c r="M1402" s="41">
        <f t="shared" si="291"/>
        <v>18.100000000000001</v>
      </c>
      <c r="N1402" s="41">
        <f t="shared" si="292"/>
        <v>42.3</v>
      </c>
      <c r="O1402" s="41">
        <f t="shared" si="293"/>
        <v>69.599999999999994</v>
      </c>
      <c r="P1402" s="15"/>
      <c r="Q1402" s="15"/>
      <c r="R1402" s="167"/>
      <c r="S1402" s="15"/>
      <c r="T1402" s="15"/>
      <c r="U1402" s="4"/>
      <c r="V1402" s="43"/>
      <c r="AA1402" s="209"/>
      <c r="AB1402" s="209"/>
      <c r="AC1402" s="209"/>
      <c r="AD1402" s="209"/>
      <c r="AE1402" s="209"/>
      <c r="AF1402" s="209"/>
      <c r="AG1402" s="209"/>
      <c r="AH1402" s="209"/>
      <c r="AI1402" s="209"/>
      <c r="AJ1402" s="209"/>
      <c r="AK1402" s="209"/>
      <c r="AL1402" s="209"/>
      <c r="AM1402" s="209"/>
      <c r="AN1402" s="209"/>
      <c r="AO1402" s="209"/>
      <c r="AP1402" s="209"/>
      <c r="AQ1402" s="209"/>
      <c r="AR1402" s="209"/>
      <c r="AS1402" s="209"/>
      <c r="AT1402" s="209"/>
      <c r="AU1402" s="209"/>
      <c r="AV1402" s="209"/>
      <c r="AW1402" s="209"/>
      <c r="AX1402" s="209"/>
      <c r="AY1402" s="209"/>
      <c r="AZ1402" s="209"/>
      <c r="BA1402" s="209"/>
      <c r="BB1402" s="209"/>
      <c r="BC1402" s="209"/>
      <c r="BD1402" s="209"/>
      <c r="BE1402" s="209"/>
      <c r="BF1402" s="209"/>
      <c r="BG1402" s="209"/>
      <c r="BH1402" s="209"/>
      <c r="BI1402" s="209"/>
      <c r="BJ1402" s="209"/>
      <c r="BK1402" s="209"/>
      <c r="BL1402" s="209"/>
      <c r="BM1402" s="209"/>
      <c r="BN1402" s="209"/>
      <c r="BO1402" s="209"/>
      <c r="BP1402" s="209"/>
      <c r="BQ1402" s="209"/>
      <c r="BR1402" s="209"/>
      <c r="BS1402" s="209"/>
      <c r="BT1402" s="209"/>
      <c r="BU1402" s="209"/>
      <c r="BV1402" s="209"/>
      <c r="BW1402" s="209"/>
      <c r="BX1402" s="209"/>
      <c r="BY1402" s="209"/>
      <c r="BZ1402" s="209"/>
      <c r="CA1402" s="209"/>
      <c r="CB1402" s="209"/>
      <c r="CC1402" s="209"/>
      <c r="CD1402" s="209"/>
      <c r="CE1402" s="209"/>
      <c r="CF1402" s="209"/>
      <c r="CG1402" s="209"/>
      <c r="CH1402" s="209"/>
      <c r="CI1402" s="209"/>
      <c r="CJ1402" s="209"/>
      <c r="CK1402" s="209"/>
      <c r="CL1402" s="209"/>
      <c r="CM1402" s="209"/>
      <c r="CN1402" s="209"/>
      <c r="CO1402" s="209"/>
      <c r="CP1402" s="209"/>
      <c r="CQ1402" s="209"/>
      <c r="CR1402" s="209"/>
      <c r="CS1402" s="209"/>
      <c r="CT1402" s="209"/>
      <c r="CU1402" s="209"/>
      <c r="CV1402" s="209"/>
      <c r="CW1402" s="209"/>
      <c r="CX1402" s="209"/>
      <c r="CY1402" s="209"/>
      <c r="CZ1402" s="209"/>
      <c r="DA1402" s="209"/>
      <c r="DB1402" s="209"/>
      <c r="DC1402" s="209"/>
      <c r="DD1402" s="209"/>
      <c r="DE1402" s="209"/>
      <c r="DF1402" s="209"/>
      <c r="DG1402" s="209"/>
      <c r="DH1402" s="209"/>
      <c r="DI1402" s="209"/>
      <c r="DJ1402" s="209"/>
      <c r="DK1402" s="209"/>
      <c r="DL1402" s="209"/>
      <c r="DM1402" s="209"/>
      <c r="DN1402" s="209"/>
      <c r="DO1402" s="209"/>
      <c r="DP1402" s="209"/>
      <c r="DQ1402" s="209"/>
      <c r="DR1402" s="209"/>
      <c r="DS1402" s="209"/>
      <c r="DT1402" s="209"/>
      <c r="DU1402" s="209"/>
      <c r="DV1402" s="209"/>
      <c r="DW1402" s="209"/>
      <c r="DX1402" s="209"/>
      <c r="DY1402" s="209"/>
      <c r="DZ1402" s="209"/>
      <c r="EA1402" s="209"/>
      <c r="EB1402" s="209"/>
      <c r="EC1402" s="209"/>
      <c r="ED1402" s="209"/>
      <c r="EE1402" s="209"/>
      <c r="EF1402" s="209"/>
      <c r="EG1402" s="209"/>
      <c r="EH1402" s="209"/>
      <c r="EI1402" s="209"/>
      <c r="EJ1402" s="209"/>
      <c r="EK1402" s="209"/>
      <c r="EL1402" s="209"/>
      <c r="EM1402" s="209"/>
      <c r="EN1402" s="209"/>
      <c r="EO1402" s="209"/>
      <c r="EP1402" s="209"/>
      <c r="EQ1402" s="209"/>
      <c r="ER1402" s="209"/>
      <c r="ES1402" s="209"/>
      <c r="ET1402" s="209"/>
      <c r="EU1402" s="209"/>
      <c r="EV1402" s="209"/>
      <c r="EW1402" s="209"/>
      <c r="EX1402" s="209"/>
      <c r="EY1402" s="209"/>
      <c r="EZ1402" s="209"/>
      <c r="FA1402" s="209"/>
      <c r="FB1402" s="209"/>
      <c r="FC1402" s="209"/>
      <c r="FD1402" s="209"/>
      <c r="FE1402" s="209"/>
      <c r="FF1402" s="209"/>
      <c r="FG1402" s="209"/>
      <c r="FH1402" s="209"/>
      <c r="FI1402" s="209"/>
      <c r="FJ1402" s="209"/>
      <c r="FK1402" s="209"/>
      <c r="FL1402" s="209"/>
      <c r="FM1402" s="209"/>
      <c r="FN1402" s="209"/>
      <c r="FO1402" s="209"/>
      <c r="FP1402" s="209"/>
      <c r="FQ1402" s="209"/>
      <c r="FR1402" s="209"/>
      <c r="FS1402" s="209"/>
      <c r="FT1402" s="209"/>
      <c r="FU1402" s="209"/>
      <c r="FV1402" s="209"/>
      <c r="FW1402" s="209"/>
      <c r="FX1402" s="209"/>
      <c r="FY1402" s="209"/>
      <c r="FZ1402" s="209"/>
      <c r="GA1402" s="209"/>
      <c r="GB1402" s="209"/>
      <c r="GC1402" s="209"/>
      <c r="GD1402" s="209"/>
      <c r="GE1402" s="209"/>
      <c r="GF1402" s="209"/>
      <c r="GG1402" s="209"/>
      <c r="GH1402" s="209"/>
      <c r="GI1402" s="209"/>
    </row>
    <row r="1403" spans="1:191" ht="20.25" hidden="1" customHeight="1">
      <c r="A1403" s="64"/>
      <c r="B1403" s="53"/>
      <c r="C1403" s="56"/>
      <c r="D1403" s="57"/>
      <c r="E1403" s="16" t="s">
        <v>431</v>
      </c>
      <c r="F1403" s="10">
        <v>4111</v>
      </c>
      <c r="G1403" s="10"/>
      <c r="H1403" s="10"/>
      <c r="I1403" s="34">
        <v>11000</v>
      </c>
      <c r="J1403" s="8">
        <v>26000</v>
      </c>
      <c r="K1403" s="8">
        <v>42000</v>
      </c>
      <c r="L1403" s="34">
        <v>59167.1</v>
      </c>
      <c r="M1403" s="41">
        <f>ROUND(I1403/L1403*100,1)</f>
        <v>18.600000000000001</v>
      </c>
      <c r="N1403" s="41">
        <f>ROUND(J1403/L1403*100,1)</f>
        <v>43.9</v>
      </c>
      <c r="O1403" s="41">
        <f>ROUND(K1403/L1403*100,1)</f>
        <v>71</v>
      </c>
      <c r="P1403" s="15"/>
      <c r="Q1403" s="15"/>
      <c r="R1403" s="167"/>
      <c r="S1403" s="15"/>
      <c r="T1403" s="15"/>
      <c r="U1403" s="4">
        <f>SUM(L1403-T1403)</f>
        <v>59167.1</v>
      </c>
      <c r="V1403" s="43"/>
    </row>
    <row r="1404" spans="1:191" ht="27" hidden="1">
      <c r="A1404" s="64"/>
      <c r="B1404" s="53"/>
      <c r="C1404" s="56"/>
      <c r="D1404" s="57"/>
      <c r="E1404" s="16" t="s">
        <v>432</v>
      </c>
      <c r="F1404" s="10">
        <v>4112</v>
      </c>
      <c r="G1404" s="10"/>
      <c r="H1404" s="10"/>
      <c r="I1404" s="34"/>
      <c r="J1404" s="8">
        <v>1500</v>
      </c>
      <c r="K1404" s="8">
        <v>2800</v>
      </c>
      <c r="L1404" s="34">
        <v>5966.7</v>
      </c>
      <c r="M1404" s="41">
        <f t="shared" ref="M1404:M1420" si="297">ROUND(I1404/L1404*100,1)</f>
        <v>0</v>
      </c>
      <c r="N1404" s="41">
        <f t="shared" ref="N1404:N1420" si="298">ROUND(J1404/L1404*100,1)</f>
        <v>25.1</v>
      </c>
      <c r="O1404" s="41">
        <f t="shared" ref="O1404:O1420" si="299">ROUND(K1404/L1404*100,1)</f>
        <v>46.9</v>
      </c>
      <c r="P1404" s="15"/>
      <c r="Q1404" s="15"/>
      <c r="R1404" s="167"/>
      <c r="S1404" s="15"/>
      <c r="T1404" s="15"/>
      <c r="U1404" s="4">
        <f>SUM(L1404-T1404)</f>
        <v>5966.7</v>
      </c>
      <c r="V1404" s="43"/>
    </row>
    <row r="1405" spans="1:191" ht="27" hidden="1">
      <c r="A1405" s="64"/>
      <c r="B1405" s="53"/>
      <c r="C1405" s="56"/>
      <c r="D1405" s="57"/>
      <c r="E1405" s="16" t="s">
        <v>433</v>
      </c>
      <c r="F1405" s="10" t="s">
        <v>406</v>
      </c>
      <c r="G1405" s="10"/>
      <c r="H1405" s="10"/>
      <c r="I1405" s="8">
        <v>1137.9000000000001</v>
      </c>
      <c r="J1405" s="8">
        <v>1137.9000000000001</v>
      </c>
      <c r="K1405" s="8">
        <v>2275.8000000000002</v>
      </c>
      <c r="L1405" s="34">
        <v>2275.8000000000002</v>
      </c>
      <c r="M1405" s="41">
        <f t="shared" si="297"/>
        <v>50</v>
      </c>
      <c r="N1405" s="41">
        <f t="shared" si="298"/>
        <v>50</v>
      </c>
      <c r="O1405" s="41">
        <f t="shared" si="299"/>
        <v>100</v>
      </c>
      <c r="P1405" s="15"/>
      <c r="Q1405" s="15"/>
      <c r="R1405" s="167"/>
      <c r="S1405" s="15"/>
      <c r="T1405" s="15"/>
      <c r="U1405" s="4">
        <f>SUM(L1405-T1405)</f>
        <v>2275.8000000000002</v>
      </c>
      <c r="V1405" s="43"/>
    </row>
    <row r="1406" spans="1:191" ht="20.25" hidden="1" customHeight="1">
      <c r="A1406" s="64"/>
      <c r="B1406" s="53"/>
      <c r="C1406" s="56"/>
      <c r="D1406" s="57"/>
      <c r="E1406" s="21" t="s">
        <v>437</v>
      </c>
      <c r="F1406" s="10">
        <v>4212</v>
      </c>
      <c r="G1406" s="10"/>
      <c r="H1406" s="10"/>
      <c r="I1406" s="34">
        <v>200</v>
      </c>
      <c r="J1406" s="8">
        <v>350</v>
      </c>
      <c r="K1406" s="8">
        <v>400</v>
      </c>
      <c r="L1406" s="34">
        <v>577.6</v>
      </c>
      <c r="M1406" s="41">
        <f t="shared" si="297"/>
        <v>34.6</v>
      </c>
      <c r="N1406" s="41">
        <f t="shared" si="298"/>
        <v>60.6</v>
      </c>
      <c r="O1406" s="41">
        <f t="shared" si="299"/>
        <v>69.3</v>
      </c>
      <c r="P1406" s="15"/>
      <c r="Q1406" s="15"/>
      <c r="R1406" s="167"/>
      <c r="S1406" s="15"/>
      <c r="T1406" s="15"/>
      <c r="U1406" s="4"/>
      <c r="V1406" s="43"/>
    </row>
    <row r="1407" spans="1:191" ht="20.25" hidden="1" customHeight="1">
      <c r="A1407" s="64"/>
      <c r="B1407" s="53"/>
      <c r="C1407" s="56"/>
      <c r="D1407" s="57"/>
      <c r="E1407" s="21" t="s">
        <v>438</v>
      </c>
      <c r="F1407" s="10">
        <v>4213</v>
      </c>
      <c r="G1407" s="10"/>
      <c r="H1407" s="10"/>
      <c r="I1407" s="34">
        <v>5</v>
      </c>
      <c r="J1407" s="8">
        <v>10</v>
      </c>
      <c r="K1407" s="8">
        <v>15</v>
      </c>
      <c r="L1407" s="34">
        <v>22.2</v>
      </c>
      <c r="M1407" s="41">
        <f t="shared" si="297"/>
        <v>22.5</v>
      </c>
      <c r="N1407" s="41">
        <f t="shared" si="298"/>
        <v>45</v>
      </c>
      <c r="O1407" s="41">
        <f t="shared" si="299"/>
        <v>67.599999999999994</v>
      </c>
      <c r="P1407" s="15"/>
      <c r="Q1407" s="15"/>
      <c r="R1407" s="167"/>
      <c r="S1407" s="15"/>
      <c r="T1407" s="15"/>
      <c r="U1407" s="4"/>
      <c r="V1407" s="43"/>
    </row>
    <row r="1408" spans="1:191" ht="20.25" hidden="1" customHeight="1">
      <c r="A1408" s="64"/>
      <c r="B1408" s="53"/>
      <c r="C1408" s="56"/>
      <c r="D1408" s="57"/>
      <c r="E1408" s="9" t="s">
        <v>439</v>
      </c>
      <c r="F1408" s="10">
        <v>4214</v>
      </c>
      <c r="G1408" s="10"/>
      <c r="H1408" s="10"/>
      <c r="I1408" s="34">
        <v>100</v>
      </c>
      <c r="J1408" s="8">
        <v>250</v>
      </c>
      <c r="K1408" s="8">
        <v>300</v>
      </c>
      <c r="L1408" s="34">
        <v>604.79999999999995</v>
      </c>
      <c r="M1408" s="41">
        <f t="shared" si="297"/>
        <v>16.5</v>
      </c>
      <c r="N1408" s="41">
        <f t="shared" si="298"/>
        <v>41.3</v>
      </c>
      <c r="O1408" s="41">
        <f t="shared" si="299"/>
        <v>49.6</v>
      </c>
      <c r="P1408" s="15"/>
      <c r="Q1408" s="15"/>
      <c r="R1408" s="167"/>
      <c r="S1408" s="15"/>
      <c r="T1408" s="15"/>
      <c r="U1408" s="4">
        <f>SUM(L1408-T1408)</f>
        <v>604.79999999999995</v>
      </c>
      <c r="V1408" s="43"/>
    </row>
    <row r="1409" spans="1:191" ht="20.25" hidden="1" customHeight="1">
      <c r="A1409" s="64"/>
      <c r="B1409" s="53"/>
      <c r="C1409" s="56"/>
      <c r="D1409" s="57"/>
      <c r="E1409" s="9" t="s">
        <v>440</v>
      </c>
      <c r="F1409" s="10" t="s">
        <v>415</v>
      </c>
      <c r="G1409" s="10"/>
      <c r="H1409" s="10"/>
      <c r="I1409" s="34"/>
      <c r="J1409" s="34">
        <v>10</v>
      </c>
      <c r="K1409" s="34">
        <v>10</v>
      </c>
      <c r="L1409" s="34">
        <v>10</v>
      </c>
      <c r="M1409" s="41">
        <f t="shared" si="297"/>
        <v>0</v>
      </c>
      <c r="N1409" s="41">
        <f t="shared" si="298"/>
        <v>100</v>
      </c>
      <c r="O1409" s="41">
        <f t="shared" si="299"/>
        <v>100</v>
      </c>
      <c r="P1409" s="15"/>
      <c r="Q1409" s="15"/>
      <c r="R1409" s="167"/>
      <c r="S1409" s="15"/>
      <c r="T1409" s="15"/>
      <c r="U1409" s="4"/>
    </row>
    <row r="1410" spans="1:191" ht="20.25" hidden="1" customHeight="1">
      <c r="A1410" s="64"/>
      <c r="B1410" s="53"/>
      <c r="C1410" s="56"/>
      <c r="D1410" s="57"/>
      <c r="E1410" s="16" t="s">
        <v>443</v>
      </c>
      <c r="F1410" s="10">
        <v>4221</v>
      </c>
      <c r="G1410" s="10"/>
      <c r="H1410" s="10"/>
      <c r="I1410" s="34">
        <v>50</v>
      </c>
      <c r="J1410" s="8">
        <v>100</v>
      </c>
      <c r="K1410" s="8">
        <v>150</v>
      </c>
      <c r="L1410" s="34">
        <v>300</v>
      </c>
      <c r="M1410" s="41">
        <f t="shared" si="297"/>
        <v>16.7</v>
      </c>
      <c r="N1410" s="41">
        <f t="shared" si="298"/>
        <v>33.299999999999997</v>
      </c>
      <c r="O1410" s="41">
        <f t="shared" si="299"/>
        <v>50</v>
      </c>
      <c r="P1410" s="15"/>
      <c r="Q1410" s="15"/>
      <c r="R1410" s="167"/>
      <c r="S1410" s="15"/>
      <c r="T1410" s="15"/>
      <c r="U1410" s="4">
        <f>SUM(L1410-T1410)</f>
        <v>300</v>
      </c>
    </row>
    <row r="1411" spans="1:191" ht="20.25" hidden="1" customHeight="1">
      <c r="A1411" s="64"/>
      <c r="B1411" s="53"/>
      <c r="C1411" s="56"/>
      <c r="D1411" s="57"/>
      <c r="E1411" s="16" t="s">
        <v>457</v>
      </c>
      <c r="F1411" s="10">
        <v>4232</v>
      </c>
      <c r="G1411" s="10"/>
      <c r="H1411" s="10"/>
      <c r="I1411" s="34"/>
      <c r="J1411" s="8"/>
      <c r="K1411" s="8">
        <v>60</v>
      </c>
      <c r="L1411" s="34">
        <v>60</v>
      </c>
      <c r="M1411" s="41">
        <f t="shared" si="297"/>
        <v>0</v>
      </c>
      <c r="N1411" s="41">
        <f t="shared" si="298"/>
        <v>0</v>
      </c>
      <c r="O1411" s="41">
        <f t="shared" si="299"/>
        <v>100</v>
      </c>
      <c r="P1411" s="15"/>
      <c r="Q1411" s="15"/>
      <c r="R1411" s="167"/>
      <c r="S1411" s="15"/>
      <c r="T1411" s="15"/>
      <c r="U1411" s="4"/>
    </row>
    <row r="1412" spans="1:191" ht="20.25" hidden="1" customHeight="1">
      <c r="A1412" s="64"/>
      <c r="B1412" s="53"/>
      <c r="C1412" s="56"/>
      <c r="D1412" s="57"/>
      <c r="E1412" s="16" t="s">
        <v>459</v>
      </c>
      <c r="F1412" s="10">
        <v>4234</v>
      </c>
      <c r="G1412" s="10"/>
      <c r="H1412" s="10"/>
      <c r="I1412" s="34">
        <v>5</v>
      </c>
      <c r="J1412" s="8">
        <v>10</v>
      </c>
      <c r="K1412" s="8">
        <v>10</v>
      </c>
      <c r="L1412" s="34">
        <v>10</v>
      </c>
      <c r="M1412" s="41">
        <f t="shared" si="297"/>
        <v>50</v>
      </c>
      <c r="N1412" s="41">
        <f t="shared" si="298"/>
        <v>100</v>
      </c>
      <c r="O1412" s="41">
        <f t="shared" si="299"/>
        <v>100</v>
      </c>
      <c r="P1412" s="15"/>
      <c r="Q1412" s="15"/>
      <c r="R1412" s="167"/>
      <c r="S1412" s="15"/>
      <c r="T1412" s="15"/>
      <c r="U1412" s="4">
        <f t="shared" ref="U1412:U1417" si="300">SUM(L1412-T1412)</f>
        <v>10</v>
      </c>
    </row>
    <row r="1413" spans="1:191" ht="20.25" hidden="1" customHeight="1">
      <c r="A1413" s="64"/>
      <c r="B1413" s="53"/>
      <c r="C1413" s="56"/>
      <c r="D1413" s="57"/>
      <c r="E1413" s="16" t="s">
        <v>512</v>
      </c>
      <c r="F1413" s="10">
        <v>4237</v>
      </c>
      <c r="G1413" s="10"/>
      <c r="H1413" s="10"/>
      <c r="I1413" s="34">
        <v>50</v>
      </c>
      <c r="J1413" s="8">
        <v>100</v>
      </c>
      <c r="K1413" s="8">
        <v>200</v>
      </c>
      <c r="L1413" s="34">
        <v>300</v>
      </c>
      <c r="M1413" s="41">
        <f t="shared" si="297"/>
        <v>16.7</v>
      </c>
      <c r="N1413" s="41">
        <f t="shared" si="298"/>
        <v>33.299999999999997</v>
      </c>
      <c r="O1413" s="41">
        <f t="shared" si="299"/>
        <v>66.7</v>
      </c>
      <c r="P1413" s="15"/>
      <c r="Q1413" s="15"/>
      <c r="R1413" s="167"/>
      <c r="S1413" s="15"/>
      <c r="T1413" s="15"/>
      <c r="U1413" s="4">
        <f t="shared" si="300"/>
        <v>300</v>
      </c>
    </row>
    <row r="1414" spans="1:191" ht="27" hidden="1">
      <c r="A1414" s="64"/>
      <c r="B1414" s="53"/>
      <c r="C1414" s="56"/>
      <c r="D1414" s="57"/>
      <c r="E1414" s="16" t="s">
        <v>516</v>
      </c>
      <c r="F1414" s="10">
        <v>4252</v>
      </c>
      <c r="G1414" s="10"/>
      <c r="H1414" s="10"/>
      <c r="I1414" s="34">
        <v>100</v>
      </c>
      <c r="J1414" s="8">
        <v>200</v>
      </c>
      <c r="K1414" s="8">
        <v>350</v>
      </c>
      <c r="L1414" s="34">
        <v>500</v>
      </c>
      <c r="M1414" s="41">
        <f t="shared" si="297"/>
        <v>20</v>
      </c>
      <c r="N1414" s="41">
        <f t="shared" si="298"/>
        <v>40</v>
      </c>
      <c r="O1414" s="41">
        <f t="shared" si="299"/>
        <v>70</v>
      </c>
      <c r="P1414" s="15"/>
      <c r="Q1414" s="15"/>
      <c r="R1414" s="167"/>
      <c r="S1414" s="15"/>
      <c r="T1414" s="15"/>
      <c r="U1414" s="4">
        <f t="shared" si="300"/>
        <v>500</v>
      </c>
    </row>
    <row r="1415" spans="1:191" ht="20.25" hidden="1" customHeight="1">
      <c r="A1415" s="64"/>
      <c r="B1415" s="53"/>
      <c r="C1415" s="56"/>
      <c r="D1415" s="57"/>
      <c r="E1415" s="16" t="s">
        <v>517</v>
      </c>
      <c r="F1415" s="10">
        <v>4261</v>
      </c>
      <c r="G1415" s="10"/>
      <c r="H1415" s="10"/>
      <c r="I1415" s="34">
        <v>60</v>
      </c>
      <c r="J1415" s="8">
        <v>100</v>
      </c>
      <c r="K1415" s="8">
        <v>200</v>
      </c>
      <c r="L1415" s="34">
        <v>360</v>
      </c>
      <c r="M1415" s="41">
        <f t="shared" si="297"/>
        <v>16.7</v>
      </c>
      <c r="N1415" s="41">
        <f t="shared" si="298"/>
        <v>27.8</v>
      </c>
      <c r="O1415" s="41">
        <f t="shared" si="299"/>
        <v>55.6</v>
      </c>
      <c r="P1415" s="15"/>
      <c r="Q1415" s="15"/>
      <c r="R1415" s="167"/>
      <c r="S1415" s="15"/>
      <c r="T1415" s="15"/>
      <c r="U1415" s="4">
        <f t="shared" si="300"/>
        <v>360</v>
      </c>
    </row>
    <row r="1416" spans="1:191" ht="20.25" hidden="1" customHeight="1">
      <c r="A1416" s="64"/>
      <c r="B1416" s="53"/>
      <c r="C1416" s="56"/>
      <c r="D1416" s="57"/>
      <c r="E1416" s="16" t="s">
        <v>519</v>
      </c>
      <c r="F1416" s="10">
        <v>4264</v>
      </c>
      <c r="G1416" s="10"/>
      <c r="H1416" s="10"/>
      <c r="I1416" s="34">
        <v>200</v>
      </c>
      <c r="J1416" s="8">
        <v>400</v>
      </c>
      <c r="K1416" s="8">
        <v>450</v>
      </c>
      <c r="L1416" s="34">
        <v>770</v>
      </c>
      <c r="M1416" s="41">
        <f t="shared" si="297"/>
        <v>26</v>
      </c>
      <c r="N1416" s="41">
        <f t="shared" si="298"/>
        <v>51.9</v>
      </c>
      <c r="O1416" s="41">
        <f t="shared" si="299"/>
        <v>58.4</v>
      </c>
      <c r="P1416" s="15"/>
      <c r="Q1416" s="15"/>
      <c r="R1416" s="167"/>
      <c r="S1416" s="15"/>
      <c r="T1416" s="15"/>
      <c r="U1416" s="4">
        <f t="shared" si="300"/>
        <v>770</v>
      </c>
    </row>
    <row r="1417" spans="1:191" ht="20.25" hidden="1" customHeight="1">
      <c r="A1417" s="64"/>
      <c r="B1417" s="53"/>
      <c r="C1417" s="56"/>
      <c r="D1417" s="57"/>
      <c r="E1417" s="9" t="s">
        <v>521</v>
      </c>
      <c r="F1417" s="10">
        <v>4267</v>
      </c>
      <c r="G1417" s="10"/>
      <c r="H1417" s="10"/>
      <c r="I1417" s="34">
        <v>10</v>
      </c>
      <c r="J1417" s="8">
        <v>30</v>
      </c>
      <c r="K1417" s="8">
        <v>40</v>
      </c>
      <c r="L1417" s="34">
        <v>50</v>
      </c>
      <c r="M1417" s="41">
        <f t="shared" si="297"/>
        <v>20</v>
      </c>
      <c r="N1417" s="41">
        <f t="shared" si="298"/>
        <v>60</v>
      </c>
      <c r="O1417" s="41">
        <f t="shared" si="299"/>
        <v>80</v>
      </c>
      <c r="P1417" s="15"/>
      <c r="Q1417" s="15"/>
      <c r="R1417" s="167"/>
      <c r="S1417" s="15"/>
      <c r="T1417" s="15"/>
      <c r="U1417" s="4">
        <f t="shared" si="300"/>
        <v>50</v>
      </c>
    </row>
    <row r="1418" spans="1:191" ht="20.25" hidden="1" customHeight="1">
      <c r="A1418" s="64"/>
      <c r="B1418" s="53"/>
      <c r="C1418" s="56"/>
      <c r="D1418" s="57"/>
      <c r="E1418" s="9" t="s">
        <v>522</v>
      </c>
      <c r="F1418" s="10" t="s">
        <v>409</v>
      </c>
      <c r="G1418" s="10"/>
      <c r="H1418" s="10"/>
      <c r="I1418" s="34">
        <v>10</v>
      </c>
      <c r="J1418" s="8">
        <v>30</v>
      </c>
      <c r="K1418" s="8">
        <v>40</v>
      </c>
      <c r="L1418" s="34">
        <v>50</v>
      </c>
      <c r="M1418" s="41">
        <f t="shared" si="297"/>
        <v>20</v>
      </c>
      <c r="N1418" s="41">
        <f t="shared" si="298"/>
        <v>60</v>
      </c>
      <c r="O1418" s="41">
        <f t="shared" si="299"/>
        <v>80</v>
      </c>
      <c r="P1418" s="15"/>
      <c r="Q1418" s="15"/>
      <c r="R1418" s="167"/>
      <c r="S1418" s="15"/>
      <c r="T1418" s="15"/>
      <c r="U1418" s="4"/>
    </row>
    <row r="1419" spans="1:191" ht="20.25" hidden="1" customHeight="1">
      <c r="A1419" s="64"/>
      <c r="B1419" s="53"/>
      <c r="C1419" s="56"/>
      <c r="D1419" s="57"/>
      <c r="E1419" s="9" t="s">
        <v>553</v>
      </c>
      <c r="F1419" s="10">
        <v>4823</v>
      </c>
      <c r="G1419" s="10"/>
      <c r="H1419" s="10"/>
      <c r="I1419" s="34">
        <v>10</v>
      </c>
      <c r="J1419" s="8">
        <v>15</v>
      </c>
      <c r="K1419" s="8">
        <v>20</v>
      </c>
      <c r="L1419" s="34">
        <v>20</v>
      </c>
      <c r="M1419" s="41">
        <f t="shared" si="297"/>
        <v>50</v>
      </c>
      <c r="N1419" s="41">
        <f t="shared" si="298"/>
        <v>75</v>
      </c>
      <c r="O1419" s="41">
        <f t="shared" si="299"/>
        <v>100</v>
      </c>
      <c r="P1419" s="15"/>
      <c r="Q1419" s="15"/>
      <c r="R1419" s="167"/>
      <c r="S1419" s="15"/>
      <c r="T1419" s="15"/>
      <c r="U1419" s="4">
        <f t="shared" ref="U1419:U1424" si="301">SUM(L1419-T1419)</f>
        <v>20</v>
      </c>
    </row>
    <row r="1420" spans="1:191" hidden="1">
      <c r="A1420" s="64"/>
      <c r="B1420" s="53"/>
      <c r="C1420" s="56"/>
      <c r="D1420" s="57"/>
      <c r="E1420" s="9" t="s">
        <v>560</v>
      </c>
      <c r="F1420" s="10">
        <v>5122</v>
      </c>
      <c r="G1420" s="10"/>
      <c r="H1420" s="10"/>
      <c r="I1420" s="34"/>
      <c r="J1420" s="8"/>
      <c r="K1420" s="8">
        <v>500</v>
      </c>
      <c r="L1420" s="34">
        <v>500</v>
      </c>
      <c r="M1420" s="41">
        <f t="shared" si="297"/>
        <v>0</v>
      </c>
      <c r="N1420" s="41">
        <f t="shared" si="298"/>
        <v>0</v>
      </c>
      <c r="O1420" s="41">
        <f t="shared" si="299"/>
        <v>100</v>
      </c>
      <c r="P1420" s="15"/>
      <c r="Q1420" s="15"/>
      <c r="R1420" s="167"/>
      <c r="S1420" s="15"/>
      <c r="T1420" s="15"/>
      <c r="U1420" s="4">
        <f t="shared" si="301"/>
        <v>500</v>
      </c>
    </row>
    <row r="1421" spans="1:191" ht="24" customHeight="1">
      <c r="A1421" s="225"/>
      <c r="B1421" s="193" t="s">
        <v>393</v>
      </c>
      <c r="C1421" s="198"/>
      <c r="D1421" s="229" t="s">
        <v>327</v>
      </c>
      <c r="E1421" s="194" t="s">
        <v>27</v>
      </c>
      <c r="F1421" s="89"/>
      <c r="G1421" s="89"/>
      <c r="H1421" s="10" t="s">
        <v>394</v>
      </c>
      <c r="I1421" s="202">
        <f t="shared" ref="I1421:L1423" si="302">SUM(I1422)</f>
        <v>1157500</v>
      </c>
      <c r="J1421" s="202">
        <f t="shared" si="302"/>
        <v>2025000</v>
      </c>
      <c r="K1421" s="202">
        <f t="shared" si="302"/>
        <v>3037500</v>
      </c>
      <c r="L1421" s="203">
        <f t="shared" si="302"/>
        <v>4020000</v>
      </c>
      <c r="M1421" s="41">
        <f t="shared" si="291"/>
        <v>28.8</v>
      </c>
      <c r="N1421" s="41">
        <f t="shared" si="292"/>
        <v>50.4</v>
      </c>
      <c r="O1421" s="41">
        <f t="shared" si="293"/>
        <v>75.599999999999994</v>
      </c>
      <c r="P1421" s="120"/>
      <c r="Q1421" s="120"/>
      <c r="R1421" s="167"/>
      <c r="S1421" s="120"/>
      <c r="T1421" s="120"/>
      <c r="U1421" s="4">
        <f t="shared" si="301"/>
        <v>4020000</v>
      </c>
      <c r="W1421" s="43" t="s">
        <v>394</v>
      </c>
      <c r="AA1421" s="209"/>
      <c r="AB1421" s="209"/>
      <c r="AC1421" s="209"/>
      <c r="AD1421" s="209"/>
      <c r="AE1421" s="209"/>
      <c r="AF1421" s="209"/>
      <c r="AG1421" s="209"/>
      <c r="AH1421" s="209"/>
      <c r="AI1421" s="209"/>
      <c r="AJ1421" s="209"/>
      <c r="AK1421" s="209"/>
      <c r="AL1421" s="209"/>
      <c r="AM1421" s="209"/>
      <c r="AN1421" s="209"/>
      <c r="AO1421" s="209"/>
      <c r="AP1421" s="209"/>
      <c r="AQ1421" s="209"/>
      <c r="AR1421" s="209"/>
      <c r="AS1421" s="209"/>
      <c r="AT1421" s="209"/>
      <c r="AU1421" s="209"/>
      <c r="AV1421" s="209"/>
      <c r="AW1421" s="209"/>
      <c r="AX1421" s="209"/>
      <c r="AY1421" s="209"/>
      <c r="AZ1421" s="209"/>
      <c r="BA1421" s="209"/>
      <c r="BB1421" s="209"/>
      <c r="BC1421" s="209"/>
      <c r="BD1421" s="209"/>
      <c r="BE1421" s="209"/>
      <c r="BF1421" s="209"/>
      <c r="BG1421" s="209"/>
      <c r="BH1421" s="209"/>
      <c r="BI1421" s="209"/>
      <c r="BJ1421" s="209"/>
      <c r="BK1421" s="209"/>
      <c r="BL1421" s="209"/>
      <c r="BM1421" s="209"/>
      <c r="BN1421" s="209"/>
      <c r="BO1421" s="209"/>
      <c r="BP1421" s="209"/>
      <c r="BQ1421" s="209"/>
      <c r="BR1421" s="209"/>
      <c r="BS1421" s="209"/>
      <c r="BT1421" s="209"/>
      <c r="BU1421" s="209"/>
      <c r="BV1421" s="209"/>
      <c r="BW1421" s="209"/>
      <c r="BX1421" s="209"/>
      <c r="BY1421" s="209"/>
      <c r="BZ1421" s="209"/>
      <c r="CA1421" s="209"/>
      <c r="CB1421" s="209"/>
      <c r="CC1421" s="209"/>
      <c r="CD1421" s="209"/>
      <c r="CE1421" s="209"/>
      <c r="CF1421" s="209"/>
      <c r="CG1421" s="209"/>
      <c r="CH1421" s="209"/>
      <c r="CI1421" s="209"/>
      <c r="CJ1421" s="209"/>
      <c r="CK1421" s="209"/>
      <c r="CL1421" s="209"/>
      <c r="CM1421" s="209"/>
      <c r="CN1421" s="209"/>
      <c r="CO1421" s="209"/>
      <c r="CP1421" s="209"/>
      <c r="CQ1421" s="209"/>
      <c r="CR1421" s="209"/>
      <c r="CS1421" s="209"/>
      <c r="CT1421" s="209"/>
      <c r="CU1421" s="209"/>
      <c r="CV1421" s="209"/>
      <c r="CW1421" s="209"/>
      <c r="CX1421" s="209"/>
      <c r="CY1421" s="209"/>
      <c r="CZ1421" s="209"/>
      <c r="DA1421" s="209"/>
      <c r="DB1421" s="209"/>
      <c r="DC1421" s="209"/>
      <c r="DD1421" s="209"/>
      <c r="DE1421" s="209"/>
      <c r="DF1421" s="209"/>
      <c r="DG1421" s="209"/>
      <c r="DH1421" s="209"/>
      <c r="DI1421" s="209"/>
      <c r="DJ1421" s="209"/>
      <c r="DK1421" s="209"/>
      <c r="DL1421" s="209"/>
      <c r="DM1421" s="209"/>
      <c r="DN1421" s="209"/>
      <c r="DO1421" s="209"/>
      <c r="DP1421" s="209"/>
      <c r="DQ1421" s="209"/>
      <c r="DR1421" s="209"/>
      <c r="DS1421" s="209"/>
      <c r="DT1421" s="209"/>
      <c r="DU1421" s="209"/>
      <c r="DV1421" s="209"/>
      <c r="DW1421" s="209"/>
      <c r="DX1421" s="209"/>
      <c r="DY1421" s="209"/>
      <c r="DZ1421" s="209"/>
      <c r="EA1421" s="209"/>
      <c r="EB1421" s="209"/>
      <c r="EC1421" s="209"/>
      <c r="ED1421" s="209"/>
      <c r="EE1421" s="209"/>
      <c r="EF1421" s="209"/>
      <c r="EG1421" s="209"/>
      <c r="EH1421" s="209"/>
      <c r="EI1421" s="209"/>
      <c r="EJ1421" s="209"/>
      <c r="EK1421" s="209"/>
      <c r="EL1421" s="209"/>
      <c r="EM1421" s="209"/>
      <c r="EN1421" s="209"/>
      <c r="EO1421" s="209"/>
      <c r="EP1421" s="209"/>
      <c r="EQ1421" s="209"/>
      <c r="ER1421" s="209"/>
      <c r="ES1421" s="209"/>
      <c r="ET1421" s="209"/>
      <c r="EU1421" s="209"/>
      <c r="EV1421" s="209"/>
      <c r="EW1421" s="209"/>
      <c r="EX1421" s="209"/>
      <c r="EY1421" s="209"/>
      <c r="EZ1421" s="209"/>
      <c r="FA1421" s="209"/>
      <c r="FB1421" s="209"/>
      <c r="FC1421" s="209"/>
      <c r="FD1421" s="209"/>
      <c r="FE1421" s="209"/>
      <c r="FF1421" s="209"/>
      <c r="FG1421" s="209"/>
      <c r="FH1421" s="209"/>
      <c r="FI1421" s="209"/>
      <c r="FJ1421" s="209"/>
      <c r="FK1421" s="209"/>
      <c r="FL1421" s="209"/>
      <c r="FM1421" s="209"/>
      <c r="FN1421" s="209"/>
      <c r="FO1421" s="209"/>
      <c r="FP1421" s="209"/>
      <c r="FQ1421" s="209"/>
      <c r="FR1421" s="209"/>
      <c r="FS1421" s="209"/>
      <c r="FT1421" s="209"/>
      <c r="FU1421" s="209"/>
      <c r="FV1421" s="209"/>
      <c r="FW1421" s="209"/>
      <c r="FX1421" s="209"/>
      <c r="FY1421" s="209"/>
      <c r="FZ1421" s="209"/>
      <c r="GA1421" s="209"/>
      <c r="GB1421" s="209"/>
      <c r="GC1421" s="209"/>
      <c r="GD1421" s="209"/>
      <c r="GE1421" s="209"/>
      <c r="GF1421" s="209"/>
      <c r="GG1421" s="209"/>
      <c r="GH1421" s="209"/>
      <c r="GI1421" s="209"/>
    </row>
    <row r="1422" spans="1:191">
      <c r="A1422" s="225"/>
      <c r="B1422" s="199"/>
      <c r="C1422" s="197" t="s">
        <v>531</v>
      </c>
      <c r="D1422" s="198" t="s">
        <v>328</v>
      </c>
      <c r="E1422" s="199" t="s">
        <v>28</v>
      </c>
      <c r="F1422" s="13"/>
      <c r="G1422" s="13"/>
      <c r="H1422" s="10" t="s">
        <v>394</v>
      </c>
      <c r="I1422" s="204">
        <f t="shared" si="302"/>
        <v>1157500</v>
      </c>
      <c r="J1422" s="204">
        <f t="shared" si="302"/>
        <v>2025000</v>
      </c>
      <c r="K1422" s="204">
        <f t="shared" si="302"/>
        <v>3037500</v>
      </c>
      <c r="L1422" s="205">
        <f t="shared" si="302"/>
        <v>4020000</v>
      </c>
      <c r="M1422" s="41">
        <f t="shared" si="291"/>
        <v>28.8</v>
      </c>
      <c r="N1422" s="41">
        <f t="shared" si="292"/>
        <v>50.4</v>
      </c>
      <c r="O1422" s="41">
        <f t="shared" si="293"/>
        <v>75.599999999999994</v>
      </c>
      <c r="P1422" s="14"/>
      <c r="Q1422" s="14"/>
      <c r="R1422" s="167"/>
      <c r="S1422" s="14"/>
      <c r="T1422" s="14"/>
      <c r="U1422" s="4">
        <f t="shared" si="301"/>
        <v>4020000</v>
      </c>
      <c r="AA1422" s="209"/>
      <c r="AB1422" s="209"/>
      <c r="AC1422" s="209"/>
      <c r="AD1422" s="209"/>
      <c r="AE1422" s="209"/>
      <c r="AF1422" s="209"/>
      <c r="AG1422" s="209"/>
      <c r="AH1422" s="209"/>
      <c r="AI1422" s="209"/>
      <c r="AJ1422" s="209"/>
      <c r="AK1422" s="209"/>
      <c r="AL1422" s="209"/>
      <c r="AM1422" s="209"/>
      <c r="AN1422" s="209"/>
      <c r="AO1422" s="209"/>
      <c r="AP1422" s="209"/>
      <c r="AQ1422" s="209"/>
      <c r="AR1422" s="209"/>
      <c r="AS1422" s="209"/>
      <c r="AT1422" s="209"/>
      <c r="AU1422" s="209"/>
      <c r="AV1422" s="209"/>
      <c r="AW1422" s="209"/>
      <c r="AX1422" s="209"/>
      <c r="AY1422" s="209"/>
      <c r="AZ1422" s="209"/>
      <c r="BA1422" s="209"/>
      <c r="BB1422" s="209"/>
      <c r="BC1422" s="209"/>
      <c r="BD1422" s="209"/>
      <c r="BE1422" s="209"/>
      <c r="BF1422" s="209"/>
      <c r="BG1422" s="209"/>
      <c r="BH1422" s="209"/>
      <c r="BI1422" s="209"/>
      <c r="BJ1422" s="209"/>
      <c r="BK1422" s="209"/>
      <c r="BL1422" s="209"/>
      <c r="BM1422" s="209"/>
      <c r="BN1422" s="209"/>
      <c r="BO1422" s="209"/>
      <c r="BP1422" s="209"/>
      <c r="BQ1422" s="209"/>
      <c r="BR1422" s="209"/>
      <c r="BS1422" s="209"/>
      <c r="BT1422" s="209"/>
      <c r="BU1422" s="209"/>
      <c r="BV1422" s="209"/>
      <c r="BW1422" s="209"/>
      <c r="BX1422" s="209"/>
      <c r="BY1422" s="209"/>
      <c r="BZ1422" s="209"/>
      <c r="CA1422" s="209"/>
      <c r="CB1422" s="209"/>
      <c r="CC1422" s="209"/>
      <c r="CD1422" s="209"/>
      <c r="CE1422" s="209"/>
      <c r="CF1422" s="209"/>
      <c r="CG1422" s="209"/>
      <c r="CH1422" s="209"/>
      <c r="CI1422" s="209"/>
      <c r="CJ1422" s="209"/>
      <c r="CK1422" s="209"/>
      <c r="CL1422" s="209"/>
      <c r="CM1422" s="209"/>
      <c r="CN1422" s="209"/>
      <c r="CO1422" s="209"/>
      <c r="CP1422" s="209"/>
      <c r="CQ1422" s="209"/>
      <c r="CR1422" s="209"/>
      <c r="CS1422" s="209"/>
      <c r="CT1422" s="209"/>
      <c r="CU1422" s="209"/>
      <c r="CV1422" s="209"/>
      <c r="CW1422" s="209"/>
      <c r="CX1422" s="209"/>
      <c r="CY1422" s="209"/>
      <c r="CZ1422" s="209"/>
      <c r="DA1422" s="209"/>
      <c r="DB1422" s="209"/>
      <c r="DC1422" s="209"/>
      <c r="DD1422" s="209"/>
      <c r="DE1422" s="209"/>
      <c r="DF1422" s="209"/>
      <c r="DG1422" s="209"/>
      <c r="DH1422" s="209"/>
      <c r="DI1422" s="209"/>
      <c r="DJ1422" s="209"/>
      <c r="DK1422" s="209"/>
      <c r="DL1422" s="209"/>
      <c r="DM1422" s="209"/>
      <c r="DN1422" s="209"/>
      <c r="DO1422" s="209"/>
      <c r="DP1422" s="209"/>
      <c r="DQ1422" s="209"/>
      <c r="DR1422" s="209"/>
      <c r="DS1422" s="209"/>
      <c r="DT1422" s="209"/>
      <c r="DU1422" s="209"/>
      <c r="DV1422" s="209"/>
      <c r="DW1422" s="209"/>
      <c r="DX1422" s="209"/>
      <c r="DY1422" s="209"/>
      <c r="DZ1422" s="209"/>
      <c r="EA1422" s="209"/>
      <c r="EB1422" s="209"/>
      <c r="EC1422" s="209"/>
      <c r="ED1422" s="209"/>
      <c r="EE1422" s="209"/>
      <c r="EF1422" s="209"/>
      <c r="EG1422" s="209"/>
      <c r="EH1422" s="209"/>
      <c r="EI1422" s="209"/>
      <c r="EJ1422" s="209"/>
      <c r="EK1422" s="209"/>
      <c r="EL1422" s="209"/>
      <c r="EM1422" s="209"/>
      <c r="EN1422" s="209"/>
      <c r="EO1422" s="209"/>
      <c r="EP1422" s="209"/>
      <c r="EQ1422" s="209"/>
      <c r="ER1422" s="209"/>
      <c r="ES1422" s="209"/>
      <c r="ET1422" s="209"/>
      <c r="EU1422" s="209"/>
      <c r="EV1422" s="209"/>
      <c r="EW1422" s="209"/>
      <c r="EX1422" s="209"/>
      <c r="EY1422" s="209"/>
      <c r="EZ1422" s="209"/>
      <c r="FA1422" s="209"/>
      <c r="FB1422" s="209"/>
      <c r="FC1422" s="209"/>
      <c r="FD1422" s="209"/>
      <c r="FE1422" s="209"/>
      <c r="FF1422" s="209"/>
      <c r="FG1422" s="209"/>
      <c r="FH1422" s="209"/>
      <c r="FI1422" s="209"/>
      <c r="FJ1422" s="209"/>
      <c r="FK1422" s="209"/>
      <c r="FL1422" s="209"/>
      <c r="FM1422" s="209"/>
      <c r="FN1422" s="209"/>
      <c r="FO1422" s="209"/>
      <c r="FP1422" s="209"/>
      <c r="FQ1422" s="209"/>
      <c r="FR1422" s="209"/>
      <c r="FS1422" s="209"/>
      <c r="FT1422" s="209"/>
      <c r="FU1422" s="209"/>
      <c r="FV1422" s="209"/>
      <c r="FW1422" s="209"/>
      <c r="FX1422" s="209"/>
      <c r="FY1422" s="209"/>
      <c r="FZ1422" s="209"/>
      <c r="GA1422" s="209"/>
      <c r="GB1422" s="209"/>
      <c r="GC1422" s="209"/>
      <c r="GD1422" s="209"/>
      <c r="GE1422" s="209"/>
      <c r="GF1422" s="209"/>
      <c r="GG1422" s="209"/>
      <c r="GH1422" s="209"/>
      <c r="GI1422" s="209"/>
    </row>
    <row r="1423" spans="1:191" ht="33">
      <c r="A1423" s="225"/>
      <c r="B1423" s="199"/>
      <c r="C1423" s="199"/>
      <c r="D1423" s="212" t="s">
        <v>280</v>
      </c>
      <c r="E1423" s="81" t="s">
        <v>623</v>
      </c>
      <c r="F1423" s="19"/>
      <c r="G1423" s="19"/>
      <c r="H1423" s="10" t="s">
        <v>394</v>
      </c>
      <c r="I1423" s="204">
        <f t="shared" si="302"/>
        <v>1157500</v>
      </c>
      <c r="J1423" s="204">
        <f t="shared" si="302"/>
        <v>2025000</v>
      </c>
      <c r="K1423" s="204">
        <f t="shared" si="302"/>
        <v>3037500</v>
      </c>
      <c r="L1423" s="205">
        <f>SUM(L1424)</f>
        <v>4020000</v>
      </c>
      <c r="M1423" s="41">
        <f t="shared" si="291"/>
        <v>28.8</v>
      </c>
      <c r="N1423" s="41">
        <f t="shared" si="292"/>
        <v>50.4</v>
      </c>
      <c r="O1423" s="41">
        <f t="shared" si="293"/>
        <v>75.599999999999994</v>
      </c>
      <c r="P1423" s="14"/>
      <c r="Q1423" s="14"/>
      <c r="R1423" s="167"/>
      <c r="S1423" s="14"/>
      <c r="T1423" s="14"/>
      <c r="U1423" s="4">
        <f t="shared" si="301"/>
        <v>4020000</v>
      </c>
      <c r="W1423" s="43" t="s">
        <v>394</v>
      </c>
      <c r="AA1423" s="209"/>
      <c r="AB1423" s="209"/>
      <c r="AC1423" s="209"/>
      <c r="AD1423" s="209"/>
      <c r="AE1423" s="209"/>
      <c r="AF1423" s="209"/>
      <c r="AG1423" s="209"/>
      <c r="AH1423" s="209"/>
      <c r="AI1423" s="209"/>
      <c r="AJ1423" s="209"/>
      <c r="AK1423" s="209"/>
      <c r="AL1423" s="209"/>
      <c r="AM1423" s="209"/>
      <c r="AN1423" s="209"/>
      <c r="AO1423" s="209"/>
      <c r="AP1423" s="209"/>
      <c r="AQ1423" s="209"/>
      <c r="AR1423" s="209"/>
      <c r="AS1423" s="209"/>
      <c r="AT1423" s="209"/>
      <c r="AU1423" s="209"/>
      <c r="AV1423" s="209"/>
      <c r="AW1423" s="209"/>
      <c r="AX1423" s="209"/>
      <c r="AY1423" s="209"/>
      <c r="AZ1423" s="209"/>
      <c r="BA1423" s="209"/>
      <c r="BB1423" s="209"/>
      <c r="BC1423" s="209"/>
      <c r="BD1423" s="209"/>
      <c r="BE1423" s="209"/>
      <c r="BF1423" s="209"/>
      <c r="BG1423" s="209"/>
      <c r="BH1423" s="209"/>
      <c r="BI1423" s="209"/>
      <c r="BJ1423" s="209"/>
      <c r="BK1423" s="209"/>
      <c r="BL1423" s="209"/>
      <c r="BM1423" s="209"/>
      <c r="BN1423" s="209"/>
      <c r="BO1423" s="209"/>
      <c r="BP1423" s="209"/>
      <c r="BQ1423" s="209"/>
      <c r="BR1423" s="209"/>
      <c r="BS1423" s="209"/>
      <c r="BT1423" s="209"/>
      <c r="BU1423" s="209"/>
      <c r="BV1423" s="209"/>
      <c r="BW1423" s="209"/>
      <c r="BX1423" s="209"/>
      <c r="BY1423" s="209"/>
      <c r="BZ1423" s="209"/>
      <c r="CA1423" s="209"/>
      <c r="CB1423" s="209"/>
      <c r="CC1423" s="209"/>
      <c r="CD1423" s="209"/>
      <c r="CE1423" s="209"/>
      <c r="CF1423" s="209"/>
      <c r="CG1423" s="209"/>
      <c r="CH1423" s="209"/>
      <c r="CI1423" s="209"/>
      <c r="CJ1423" s="209"/>
      <c r="CK1423" s="209"/>
      <c r="CL1423" s="209"/>
      <c r="CM1423" s="209"/>
      <c r="CN1423" s="209"/>
      <c r="CO1423" s="209"/>
      <c r="CP1423" s="209"/>
      <c r="CQ1423" s="209"/>
      <c r="CR1423" s="209"/>
      <c r="CS1423" s="209"/>
      <c r="CT1423" s="209"/>
      <c r="CU1423" s="209"/>
      <c r="CV1423" s="209"/>
      <c r="CW1423" s="209"/>
      <c r="CX1423" s="209"/>
      <c r="CY1423" s="209"/>
      <c r="CZ1423" s="209"/>
      <c r="DA1423" s="209"/>
      <c r="DB1423" s="209"/>
      <c r="DC1423" s="209"/>
      <c r="DD1423" s="209"/>
      <c r="DE1423" s="209"/>
      <c r="DF1423" s="209"/>
      <c r="DG1423" s="209"/>
      <c r="DH1423" s="209"/>
      <c r="DI1423" s="209"/>
      <c r="DJ1423" s="209"/>
      <c r="DK1423" s="209"/>
      <c r="DL1423" s="209"/>
      <c r="DM1423" s="209"/>
      <c r="DN1423" s="209"/>
      <c r="DO1423" s="209"/>
      <c r="DP1423" s="209"/>
      <c r="DQ1423" s="209"/>
      <c r="DR1423" s="209"/>
      <c r="DS1423" s="209"/>
      <c r="DT1423" s="209"/>
      <c r="DU1423" s="209"/>
      <c r="DV1423" s="209"/>
      <c r="DW1423" s="209"/>
      <c r="DX1423" s="209"/>
      <c r="DY1423" s="209"/>
      <c r="DZ1423" s="209"/>
      <c r="EA1423" s="209"/>
      <c r="EB1423" s="209"/>
      <c r="EC1423" s="209"/>
      <c r="ED1423" s="209"/>
      <c r="EE1423" s="209"/>
      <c r="EF1423" s="209"/>
      <c r="EG1423" s="209"/>
      <c r="EH1423" s="209"/>
      <c r="EI1423" s="209"/>
      <c r="EJ1423" s="209"/>
      <c r="EK1423" s="209"/>
      <c r="EL1423" s="209"/>
      <c r="EM1423" s="209"/>
      <c r="EN1423" s="209"/>
      <c r="EO1423" s="209"/>
      <c r="EP1423" s="209"/>
      <c r="EQ1423" s="209"/>
      <c r="ER1423" s="209"/>
      <c r="ES1423" s="209"/>
      <c r="ET1423" s="209"/>
      <c r="EU1423" s="209"/>
      <c r="EV1423" s="209"/>
      <c r="EW1423" s="209"/>
      <c r="EX1423" s="209"/>
      <c r="EY1423" s="209"/>
      <c r="EZ1423" s="209"/>
      <c r="FA1423" s="209"/>
      <c r="FB1423" s="209"/>
      <c r="FC1423" s="209"/>
      <c r="FD1423" s="209"/>
      <c r="FE1423" s="209"/>
      <c r="FF1423" s="209"/>
      <c r="FG1423" s="209"/>
      <c r="FH1423" s="209"/>
      <c r="FI1423" s="209"/>
      <c r="FJ1423" s="209"/>
      <c r="FK1423" s="209"/>
      <c r="FL1423" s="209"/>
      <c r="FM1423" s="209"/>
      <c r="FN1423" s="209"/>
      <c r="FO1423" s="209"/>
      <c r="FP1423" s="209"/>
      <c r="FQ1423" s="209"/>
      <c r="FR1423" s="209"/>
      <c r="FS1423" s="209"/>
      <c r="FT1423" s="209"/>
      <c r="FU1423" s="209"/>
      <c r="FV1423" s="209"/>
      <c r="FW1423" s="209"/>
      <c r="FX1423" s="209"/>
      <c r="FY1423" s="209"/>
      <c r="FZ1423" s="209"/>
      <c r="GA1423" s="209"/>
      <c r="GB1423" s="209"/>
      <c r="GC1423" s="209"/>
      <c r="GD1423" s="209"/>
      <c r="GE1423" s="209"/>
      <c r="GF1423" s="209"/>
      <c r="GG1423" s="209"/>
      <c r="GH1423" s="209"/>
      <c r="GI1423" s="209"/>
    </row>
    <row r="1424" spans="1:191" ht="33" customHeight="1">
      <c r="A1424" s="225"/>
      <c r="B1424" s="199"/>
      <c r="C1424" s="199"/>
      <c r="D1424" s="212"/>
      <c r="E1424" s="80" t="s">
        <v>37</v>
      </c>
      <c r="F1424" s="18" t="s">
        <v>398</v>
      </c>
      <c r="G1424" s="18"/>
      <c r="H1424" s="10" t="s">
        <v>394</v>
      </c>
      <c r="I1424" s="206">
        <f>SUM(I1425:I1428)</f>
        <v>1157500</v>
      </c>
      <c r="J1424" s="206">
        <f>SUM(J1425:J1428)</f>
        <v>2025000</v>
      </c>
      <c r="K1424" s="206">
        <f>SUM(K1425:K1428)</f>
        <v>3037500</v>
      </c>
      <c r="L1424" s="207">
        <f>SUM(L1425:L1428)</f>
        <v>4020000</v>
      </c>
      <c r="M1424" s="41">
        <f t="shared" si="291"/>
        <v>28.8</v>
      </c>
      <c r="N1424" s="41">
        <f t="shared" si="292"/>
        <v>50.4</v>
      </c>
      <c r="O1424" s="41">
        <f t="shared" si="293"/>
        <v>75.599999999999994</v>
      </c>
      <c r="P1424" s="15"/>
      <c r="Q1424" s="15"/>
      <c r="R1424" s="167"/>
      <c r="S1424" s="15"/>
      <c r="T1424" s="15"/>
      <c r="U1424" s="4">
        <f t="shared" si="301"/>
        <v>4020000</v>
      </c>
      <c r="AA1424" s="209"/>
      <c r="AB1424" s="209"/>
      <c r="AC1424" s="209"/>
      <c r="AD1424" s="209"/>
      <c r="AE1424" s="209"/>
      <c r="AF1424" s="209"/>
      <c r="AG1424" s="209"/>
      <c r="AH1424" s="209"/>
      <c r="AI1424" s="209"/>
      <c r="AJ1424" s="209"/>
      <c r="AK1424" s="209"/>
      <c r="AL1424" s="209"/>
      <c r="AM1424" s="209"/>
      <c r="AN1424" s="209"/>
      <c r="AO1424" s="209"/>
      <c r="AP1424" s="209"/>
      <c r="AQ1424" s="209"/>
      <c r="AR1424" s="209"/>
      <c r="AS1424" s="209"/>
      <c r="AT1424" s="209"/>
      <c r="AU1424" s="209"/>
      <c r="AV1424" s="209"/>
      <c r="AW1424" s="209"/>
      <c r="AX1424" s="209"/>
      <c r="AY1424" s="209"/>
      <c r="AZ1424" s="209"/>
      <c r="BA1424" s="209"/>
      <c r="BB1424" s="209"/>
      <c r="BC1424" s="209"/>
      <c r="BD1424" s="209"/>
      <c r="BE1424" s="209"/>
      <c r="BF1424" s="209"/>
      <c r="BG1424" s="209"/>
      <c r="BH1424" s="209"/>
      <c r="BI1424" s="209"/>
      <c r="BJ1424" s="209"/>
      <c r="BK1424" s="209"/>
      <c r="BL1424" s="209"/>
      <c r="BM1424" s="209"/>
      <c r="BN1424" s="209"/>
      <c r="BO1424" s="209"/>
      <c r="BP1424" s="209"/>
      <c r="BQ1424" s="209"/>
      <c r="BR1424" s="209"/>
      <c r="BS1424" s="209"/>
      <c r="BT1424" s="209"/>
      <c r="BU1424" s="209"/>
      <c r="BV1424" s="209"/>
      <c r="BW1424" s="209"/>
      <c r="BX1424" s="209"/>
      <c r="BY1424" s="209"/>
      <c r="BZ1424" s="209"/>
      <c r="CA1424" s="209"/>
      <c r="CB1424" s="209"/>
      <c r="CC1424" s="209"/>
      <c r="CD1424" s="209"/>
      <c r="CE1424" s="209"/>
      <c r="CF1424" s="209"/>
      <c r="CG1424" s="209"/>
      <c r="CH1424" s="209"/>
      <c r="CI1424" s="209"/>
      <c r="CJ1424" s="209"/>
      <c r="CK1424" s="209"/>
      <c r="CL1424" s="209"/>
      <c r="CM1424" s="209"/>
      <c r="CN1424" s="209"/>
      <c r="CO1424" s="209"/>
      <c r="CP1424" s="209"/>
      <c r="CQ1424" s="209"/>
      <c r="CR1424" s="209"/>
      <c r="CS1424" s="209"/>
      <c r="CT1424" s="209"/>
      <c r="CU1424" s="209"/>
      <c r="CV1424" s="209"/>
      <c r="CW1424" s="209"/>
      <c r="CX1424" s="209"/>
      <c r="CY1424" s="209"/>
      <c r="CZ1424" s="209"/>
      <c r="DA1424" s="209"/>
      <c r="DB1424" s="209"/>
      <c r="DC1424" s="209"/>
      <c r="DD1424" s="209"/>
      <c r="DE1424" s="209"/>
      <c r="DF1424" s="209"/>
      <c r="DG1424" s="209"/>
      <c r="DH1424" s="209"/>
      <c r="DI1424" s="209"/>
      <c r="DJ1424" s="209"/>
      <c r="DK1424" s="209"/>
      <c r="DL1424" s="209"/>
      <c r="DM1424" s="209"/>
      <c r="DN1424" s="209"/>
      <c r="DO1424" s="209"/>
      <c r="DP1424" s="209"/>
      <c r="DQ1424" s="209"/>
      <c r="DR1424" s="209"/>
      <c r="DS1424" s="209"/>
      <c r="DT1424" s="209"/>
      <c r="DU1424" s="209"/>
      <c r="DV1424" s="209"/>
      <c r="DW1424" s="209"/>
      <c r="DX1424" s="209"/>
      <c r="DY1424" s="209"/>
      <c r="DZ1424" s="209"/>
      <c r="EA1424" s="209"/>
      <c r="EB1424" s="209"/>
      <c r="EC1424" s="209"/>
      <c r="ED1424" s="209"/>
      <c r="EE1424" s="209"/>
      <c r="EF1424" s="209"/>
      <c r="EG1424" s="209"/>
      <c r="EH1424" s="209"/>
      <c r="EI1424" s="209"/>
      <c r="EJ1424" s="209"/>
      <c r="EK1424" s="209"/>
      <c r="EL1424" s="209"/>
      <c r="EM1424" s="209"/>
      <c r="EN1424" s="209"/>
      <c r="EO1424" s="209"/>
      <c r="EP1424" s="209"/>
      <c r="EQ1424" s="209"/>
      <c r="ER1424" s="209"/>
      <c r="ES1424" s="209"/>
      <c r="ET1424" s="209"/>
      <c r="EU1424" s="209"/>
      <c r="EV1424" s="209"/>
      <c r="EW1424" s="209"/>
      <c r="EX1424" s="209"/>
      <c r="EY1424" s="209"/>
      <c r="EZ1424" s="209"/>
      <c r="FA1424" s="209"/>
      <c r="FB1424" s="209"/>
      <c r="FC1424" s="209"/>
      <c r="FD1424" s="209"/>
      <c r="FE1424" s="209"/>
      <c r="FF1424" s="209"/>
      <c r="FG1424" s="209"/>
      <c r="FH1424" s="209"/>
      <c r="FI1424" s="209"/>
      <c r="FJ1424" s="209"/>
      <c r="FK1424" s="209"/>
      <c r="FL1424" s="209"/>
      <c r="FM1424" s="209"/>
      <c r="FN1424" s="209"/>
      <c r="FO1424" s="209"/>
      <c r="FP1424" s="209"/>
      <c r="FQ1424" s="209"/>
      <c r="FR1424" s="209"/>
      <c r="FS1424" s="209"/>
      <c r="FT1424" s="209"/>
      <c r="FU1424" s="209"/>
      <c r="FV1424" s="209"/>
      <c r="FW1424" s="209"/>
      <c r="FX1424" s="209"/>
      <c r="FY1424" s="209"/>
      <c r="FZ1424" s="209"/>
      <c r="GA1424" s="209"/>
      <c r="GB1424" s="209"/>
      <c r="GC1424" s="209"/>
      <c r="GD1424" s="209"/>
      <c r="GE1424" s="209"/>
      <c r="GF1424" s="209"/>
      <c r="GG1424" s="209"/>
      <c r="GH1424" s="209"/>
      <c r="GI1424" s="209"/>
    </row>
    <row r="1425" spans="1:191" ht="27" hidden="1">
      <c r="A1425" s="64"/>
      <c r="B1425" s="13"/>
      <c r="C1425" s="13"/>
      <c r="D1425" s="60"/>
      <c r="E1425" s="16" t="s">
        <v>524</v>
      </c>
      <c r="F1425" s="10" t="s">
        <v>271</v>
      </c>
      <c r="G1425" s="18"/>
      <c r="H1425" s="10"/>
      <c r="I1425" s="8">
        <v>1000000</v>
      </c>
      <c r="J1425" s="8">
        <v>1710000</v>
      </c>
      <c r="K1425" s="8">
        <v>2565000</v>
      </c>
      <c r="L1425" s="7">
        <f>2800000+610000+10000</f>
        <v>3420000</v>
      </c>
      <c r="M1425" s="41">
        <f t="shared" si="291"/>
        <v>29.2</v>
      </c>
      <c r="N1425" s="41">
        <f t="shared" si="292"/>
        <v>50</v>
      </c>
      <c r="O1425" s="41">
        <f t="shared" si="293"/>
        <v>75</v>
      </c>
      <c r="P1425" s="15"/>
      <c r="Q1425" s="15"/>
      <c r="R1425" s="167"/>
      <c r="S1425" s="15"/>
      <c r="T1425" s="15"/>
      <c r="U1425" s="4"/>
    </row>
    <row r="1426" spans="1:191" hidden="1">
      <c r="A1426" s="64"/>
      <c r="B1426" s="13"/>
      <c r="C1426" s="13"/>
      <c r="D1426" s="60"/>
      <c r="E1426" s="9" t="s">
        <v>542</v>
      </c>
      <c r="F1426" s="10" t="s">
        <v>272</v>
      </c>
      <c r="G1426" s="10"/>
      <c r="H1426" s="10"/>
      <c r="I1426" s="8">
        <v>50000</v>
      </c>
      <c r="J1426" s="8">
        <v>100000</v>
      </c>
      <c r="K1426" s="8">
        <v>150000</v>
      </c>
      <c r="L1426" s="7">
        <v>200000</v>
      </c>
      <c r="M1426" s="41">
        <f t="shared" si="291"/>
        <v>25</v>
      </c>
      <c r="N1426" s="41">
        <f t="shared" si="292"/>
        <v>50</v>
      </c>
      <c r="O1426" s="41">
        <f t="shared" si="293"/>
        <v>75</v>
      </c>
      <c r="P1426" s="15"/>
      <c r="Q1426" s="15"/>
      <c r="R1426" s="167"/>
      <c r="S1426" s="15"/>
      <c r="T1426" s="15"/>
      <c r="U1426" s="4">
        <f>SUM(L1426-T1426)</f>
        <v>200000</v>
      </c>
    </row>
    <row r="1427" spans="1:191" hidden="1">
      <c r="A1427" s="64"/>
      <c r="B1427" s="13"/>
      <c r="C1427" s="13"/>
      <c r="D1427" s="60"/>
      <c r="E1427" s="9" t="s">
        <v>558</v>
      </c>
      <c r="F1427" s="10" t="s">
        <v>274</v>
      </c>
      <c r="G1427" s="10"/>
      <c r="H1427" s="10"/>
      <c r="I1427" s="8">
        <v>100000</v>
      </c>
      <c r="J1427" s="8">
        <v>200000</v>
      </c>
      <c r="K1427" s="8">
        <v>300000</v>
      </c>
      <c r="L1427" s="7">
        <v>370000</v>
      </c>
      <c r="M1427" s="41">
        <f t="shared" si="291"/>
        <v>27</v>
      </c>
      <c r="N1427" s="41">
        <f t="shared" si="292"/>
        <v>54.1</v>
      </c>
      <c r="O1427" s="41">
        <f t="shared" si="293"/>
        <v>81.099999999999994</v>
      </c>
      <c r="P1427" s="15"/>
      <c r="Q1427" s="15"/>
      <c r="R1427" s="167"/>
      <c r="S1427" s="15"/>
      <c r="T1427" s="15"/>
      <c r="U1427" s="4"/>
    </row>
    <row r="1428" spans="1:191" hidden="1">
      <c r="A1428" s="64"/>
      <c r="B1428" s="13"/>
      <c r="C1428" s="13"/>
      <c r="D1428" s="60"/>
      <c r="E1428" s="9" t="s">
        <v>565</v>
      </c>
      <c r="F1428" s="10" t="s">
        <v>167</v>
      </c>
      <c r="G1428" s="10"/>
      <c r="H1428" s="10"/>
      <c r="I1428" s="8">
        <v>7500</v>
      </c>
      <c r="J1428" s="8">
        <v>15000</v>
      </c>
      <c r="K1428" s="8">
        <v>22500</v>
      </c>
      <c r="L1428" s="7">
        <v>30000</v>
      </c>
      <c r="M1428" s="41">
        <f t="shared" si="291"/>
        <v>25</v>
      </c>
      <c r="N1428" s="41">
        <f t="shared" si="292"/>
        <v>50</v>
      </c>
      <c r="O1428" s="41">
        <f t="shared" si="293"/>
        <v>75</v>
      </c>
      <c r="P1428" s="15"/>
      <c r="Q1428" s="15"/>
      <c r="R1428" s="167"/>
      <c r="S1428" s="15"/>
      <c r="T1428" s="15"/>
      <c r="U1428" s="4"/>
    </row>
    <row r="1429" spans="1:191" ht="24" customHeight="1">
      <c r="A1429" s="225"/>
      <c r="B1429" s="193" t="s">
        <v>531</v>
      </c>
      <c r="C1429" s="198"/>
      <c r="D1429" s="229" t="s">
        <v>327</v>
      </c>
      <c r="E1429" s="194" t="s">
        <v>29</v>
      </c>
      <c r="F1429" s="89"/>
      <c r="G1429" s="89"/>
      <c r="H1429" s="10" t="s">
        <v>394</v>
      </c>
      <c r="I1429" s="202">
        <f>SUM(I1430,I1435)</f>
        <v>44372</v>
      </c>
      <c r="J1429" s="202">
        <f>SUM(J1430,J1435)</f>
        <v>102347</v>
      </c>
      <c r="K1429" s="202">
        <f>SUM(K1430,K1435)</f>
        <v>162732</v>
      </c>
      <c r="L1429" s="203">
        <f>SUM(L1430,L1435)</f>
        <v>235853.2</v>
      </c>
      <c r="M1429" s="41">
        <f t="shared" si="291"/>
        <v>18.8</v>
      </c>
      <c r="N1429" s="41">
        <f t="shared" si="292"/>
        <v>43.4</v>
      </c>
      <c r="O1429" s="41">
        <f t="shared" si="293"/>
        <v>69</v>
      </c>
      <c r="P1429" s="120"/>
      <c r="Q1429" s="120"/>
      <c r="R1429" s="167"/>
      <c r="S1429" s="120"/>
      <c r="T1429" s="120"/>
      <c r="U1429" s="4">
        <f>SUM(L1429-T1429)</f>
        <v>235853.2</v>
      </c>
      <c r="W1429" s="43" t="s">
        <v>394</v>
      </c>
      <c r="AA1429" s="209"/>
      <c r="AB1429" s="209"/>
      <c r="AC1429" s="209"/>
      <c r="AD1429" s="209"/>
      <c r="AE1429" s="209"/>
      <c r="AF1429" s="209"/>
      <c r="AG1429" s="209"/>
      <c r="AH1429" s="209"/>
      <c r="AI1429" s="209"/>
      <c r="AJ1429" s="209"/>
      <c r="AK1429" s="209"/>
      <c r="AL1429" s="209"/>
      <c r="AM1429" s="209"/>
      <c r="AN1429" s="209"/>
      <c r="AO1429" s="209"/>
      <c r="AP1429" s="209"/>
      <c r="AQ1429" s="209"/>
      <c r="AR1429" s="209"/>
      <c r="AS1429" s="209"/>
      <c r="AT1429" s="209"/>
      <c r="AU1429" s="209"/>
      <c r="AV1429" s="209"/>
      <c r="AW1429" s="209"/>
      <c r="AX1429" s="209"/>
      <c r="AY1429" s="209"/>
      <c r="AZ1429" s="209"/>
      <c r="BA1429" s="209"/>
      <c r="BB1429" s="209"/>
      <c r="BC1429" s="209"/>
      <c r="BD1429" s="209"/>
      <c r="BE1429" s="209"/>
      <c r="BF1429" s="209"/>
      <c r="BG1429" s="209"/>
      <c r="BH1429" s="209"/>
      <c r="BI1429" s="209"/>
      <c r="BJ1429" s="209"/>
      <c r="BK1429" s="209"/>
      <c r="BL1429" s="209"/>
      <c r="BM1429" s="209"/>
      <c r="BN1429" s="209"/>
      <c r="BO1429" s="209"/>
      <c r="BP1429" s="209"/>
      <c r="BQ1429" s="209"/>
      <c r="BR1429" s="209"/>
      <c r="BS1429" s="209"/>
      <c r="BT1429" s="209"/>
      <c r="BU1429" s="209"/>
      <c r="BV1429" s="209"/>
      <c r="BW1429" s="209"/>
      <c r="BX1429" s="209"/>
      <c r="BY1429" s="209"/>
      <c r="BZ1429" s="209"/>
      <c r="CA1429" s="209"/>
      <c r="CB1429" s="209"/>
      <c r="CC1429" s="209"/>
      <c r="CD1429" s="209"/>
      <c r="CE1429" s="209"/>
      <c r="CF1429" s="209"/>
      <c r="CG1429" s="209"/>
      <c r="CH1429" s="209"/>
      <c r="CI1429" s="209"/>
      <c r="CJ1429" s="209"/>
      <c r="CK1429" s="209"/>
      <c r="CL1429" s="209"/>
      <c r="CM1429" s="209"/>
      <c r="CN1429" s="209"/>
      <c r="CO1429" s="209"/>
      <c r="CP1429" s="209"/>
      <c r="CQ1429" s="209"/>
      <c r="CR1429" s="209"/>
      <c r="CS1429" s="209"/>
      <c r="CT1429" s="209"/>
      <c r="CU1429" s="209"/>
      <c r="CV1429" s="209"/>
      <c r="CW1429" s="209"/>
      <c r="CX1429" s="209"/>
      <c r="CY1429" s="209"/>
      <c r="CZ1429" s="209"/>
      <c r="DA1429" s="209"/>
      <c r="DB1429" s="209"/>
      <c r="DC1429" s="209"/>
      <c r="DD1429" s="209"/>
      <c r="DE1429" s="209"/>
      <c r="DF1429" s="209"/>
      <c r="DG1429" s="209"/>
      <c r="DH1429" s="209"/>
      <c r="DI1429" s="209"/>
      <c r="DJ1429" s="209"/>
      <c r="DK1429" s="209"/>
      <c r="DL1429" s="209"/>
      <c r="DM1429" s="209"/>
      <c r="DN1429" s="209"/>
      <c r="DO1429" s="209"/>
      <c r="DP1429" s="209"/>
      <c r="DQ1429" s="209"/>
      <c r="DR1429" s="209"/>
      <c r="DS1429" s="209"/>
      <c r="DT1429" s="209"/>
      <c r="DU1429" s="209"/>
      <c r="DV1429" s="209"/>
      <c r="DW1429" s="209"/>
      <c r="DX1429" s="209"/>
      <c r="DY1429" s="209"/>
      <c r="DZ1429" s="209"/>
      <c r="EA1429" s="209"/>
      <c r="EB1429" s="209"/>
      <c r="EC1429" s="209"/>
      <c r="ED1429" s="209"/>
      <c r="EE1429" s="209"/>
      <c r="EF1429" s="209"/>
      <c r="EG1429" s="209"/>
      <c r="EH1429" s="209"/>
      <c r="EI1429" s="209"/>
      <c r="EJ1429" s="209"/>
      <c r="EK1429" s="209"/>
      <c r="EL1429" s="209"/>
      <c r="EM1429" s="209"/>
      <c r="EN1429" s="209"/>
      <c r="EO1429" s="209"/>
      <c r="EP1429" s="209"/>
      <c r="EQ1429" s="209"/>
      <c r="ER1429" s="209"/>
      <c r="ES1429" s="209"/>
      <c r="ET1429" s="209"/>
      <c r="EU1429" s="209"/>
      <c r="EV1429" s="209"/>
      <c r="EW1429" s="209"/>
      <c r="EX1429" s="209"/>
      <c r="EY1429" s="209"/>
      <c r="EZ1429" s="209"/>
      <c r="FA1429" s="209"/>
      <c r="FB1429" s="209"/>
      <c r="FC1429" s="209"/>
      <c r="FD1429" s="209"/>
      <c r="FE1429" s="209"/>
      <c r="FF1429" s="209"/>
      <c r="FG1429" s="209"/>
      <c r="FH1429" s="209"/>
      <c r="FI1429" s="209"/>
      <c r="FJ1429" s="209"/>
      <c r="FK1429" s="209"/>
      <c r="FL1429" s="209"/>
      <c r="FM1429" s="209"/>
      <c r="FN1429" s="209"/>
      <c r="FO1429" s="209"/>
      <c r="FP1429" s="209"/>
      <c r="FQ1429" s="209"/>
      <c r="FR1429" s="209"/>
      <c r="FS1429" s="209"/>
      <c r="FT1429" s="209"/>
      <c r="FU1429" s="209"/>
      <c r="FV1429" s="209"/>
      <c r="FW1429" s="209"/>
      <c r="FX1429" s="209"/>
      <c r="FY1429" s="209"/>
      <c r="FZ1429" s="209"/>
      <c r="GA1429" s="209"/>
      <c r="GB1429" s="209"/>
      <c r="GC1429" s="209"/>
      <c r="GD1429" s="209"/>
      <c r="GE1429" s="209"/>
      <c r="GF1429" s="209"/>
      <c r="GG1429" s="209"/>
      <c r="GH1429" s="209"/>
      <c r="GI1429" s="209"/>
    </row>
    <row r="1430" spans="1:191">
      <c r="A1430" s="225"/>
      <c r="B1430" s="199"/>
      <c r="C1430" s="197">
        <v>1</v>
      </c>
      <c r="D1430" s="198" t="s">
        <v>163</v>
      </c>
      <c r="E1430" s="199" t="s">
        <v>161</v>
      </c>
      <c r="F1430" s="13"/>
      <c r="G1430" s="13"/>
      <c r="H1430" s="10" t="s">
        <v>394</v>
      </c>
      <c r="I1430" s="204">
        <f t="shared" ref="I1430:L1431" si="303">SUM(I1431)</f>
        <v>9500</v>
      </c>
      <c r="J1430" s="204">
        <f t="shared" si="303"/>
        <v>21500</v>
      </c>
      <c r="K1430" s="204">
        <f t="shared" si="303"/>
        <v>34000</v>
      </c>
      <c r="L1430" s="205">
        <f t="shared" si="303"/>
        <v>50000</v>
      </c>
      <c r="M1430" s="41">
        <f t="shared" ref="M1430:M1435" si="304">ROUND(I1430/L1430*100,1)</f>
        <v>19</v>
      </c>
      <c r="N1430" s="41">
        <f t="shared" ref="N1430:N1435" si="305">ROUND(J1430/L1430*100,1)</f>
        <v>43</v>
      </c>
      <c r="O1430" s="41">
        <f t="shared" ref="O1430:O1435" si="306">ROUND(K1430/L1430*100,1)</f>
        <v>68</v>
      </c>
      <c r="P1430" s="14"/>
      <c r="Q1430" s="14"/>
      <c r="R1430" s="167"/>
      <c r="S1430" s="14"/>
      <c r="T1430" s="14"/>
      <c r="U1430" s="4">
        <f>SUM(L1430-T1430)</f>
        <v>50000</v>
      </c>
      <c r="AA1430" s="209"/>
      <c r="AB1430" s="209"/>
      <c r="AC1430" s="209"/>
      <c r="AD1430" s="209"/>
      <c r="AE1430" s="209"/>
      <c r="AF1430" s="209"/>
      <c r="AG1430" s="209"/>
      <c r="AH1430" s="209"/>
      <c r="AI1430" s="209"/>
      <c r="AJ1430" s="209"/>
      <c r="AK1430" s="209"/>
      <c r="AL1430" s="209"/>
      <c r="AM1430" s="209"/>
      <c r="AN1430" s="209"/>
      <c r="AO1430" s="209"/>
      <c r="AP1430" s="209"/>
      <c r="AQ1430" s="209"/>
      <c r="AR1430" s="209"/>
      <c r="AS1430" s="209"/>
      <c r="AT1430" s="209"/>
      <c r="AU1430" s="209"/>
      <c r="AV1430" s="209"/>
      <c r="AW1430" s="209"/>
      <c r="AX1430" s="209"/>
      <c r="AY1430" s="209"/>
      <c r="AZ1430" s="209"/>
      <c r="BA1430" s="209"/>
      <c r="BB1430" s="209"/>
      <c r="BC1430" s="209"/>
      <c r="BD1430" s="209"/>
      <c r="BE1430" s="209"/>
      <c r="BF1430" s="209"/>
      <c r="BG1430" s="209"/>
      <c r="BH1430" s="209"/>
      <c r="BI1430" s="209"/>
      <c r="BJ1430" s="209"/>
      <c r="BK1430" s="209"/>
      <c r="BL1430" s="209"/>
      <c r="BM1430" s="209"/>
      <c r="BN1430" s="209"/>
      <c r="BO1430" s="209"/>
      <c r="BP1430" s="209"/>
      <c r="BQ1430" s="209"/>
      <c r="BR1430" s="209"/>
      <c r="BS1430" s="209"/>
      <c r="BT1430" s="209"/>
      <c r="BU1430" s="209"/>
      <c r="BV1430" s="209"/>
      <c r="BW1430" s="209"/>
      <c r="BX1430" s="209"/>
      <c r="BY1430" s="209"/>
      <c r="BZ1430" s="209"/>
      <c r="CA1430" s="209"/>
      <c r="CB1430" s="209"/>
      <c r="CC1430" s="209"/>
      <c r="CD1430" s="209"/>
      <c r="CE1430" s="209"/>
      <c r="CF1430" s="209"/>
      <c r="CG1430" s="209"/>
      <c r="CH1430" s="209"/>
      <c r="CI1430" s="209"/>
      <c r="CJ1430" s="209"/>
      <c r="CK1430" s="209"/>
      <c r="CL1430" s="209"/>
      <c r="CM1430" s="209"/>
      <c r="CN1430" s="209"/>
      <c r="CO1430" s="209"/>
      <c r="CP1430" s="209"/>
      <c r="CQ1430" s="209"/>
      <c r="CR1430" s="209"/>
      <c r="CS1430" s="209"/>
      <c r="CT1430" s="209"/>
      <c r="CU1430" s="209"/>
      <c r="CV1430" s="209"/>
      <c r="CW1430" s="209"/>
      <c r="CX1430" s="209"/>
      <c r="CY1430" s="209"/>
      <c r="CZ1430" s="209"/>
      <c r="DA1430" s="209"/>
      <c r="DB1430" s="209"/>
      <c r="DC1430" s="209"/>
      <c r="DD1430" s="209"/>
      <c r="DE1430" s="209"/>
      <c r="DF1430" s="209"/>
      <c r="DG1430" s="209"/>
      <c r="DH1430" s="209"/>
      <c r="DI1430" s="209"/>
      <c r="DJ1430" s="209"/>
      <c r="DK1430" s="209"/>
      <c r="DL1430" s="209"/>
      <c r="DM1430" s="209"/>
      <c r="DN1430" s="209"/>
      <c r="DO1430" s="209"/>
      <c r="DP1430" s="209"/>
      <c r="DQ1430" s="209"/>
      <c r="DR1430" s="209"/>
      <c r="DS1430" s="209"/>
      <c r="DT1430" s="209"/>
      <c r="DU1430" s="209"/>
      <c r="DV1430" s="209"/>
      <c r="DW1430" s="209"/>
      <c r="DX1430" s="209"/>
      <c r="DY1430" s="209"/>
      <c r="DZ1430" s="209"/>
      <c r="EA1430" s="209"/>
      <c r="EB1430" s="209"/>
      <c r="EC1430" s="209"/>
      <c r="ED1430" s="209"/>
      <c r="EE1430" s="209"/>
      <c r="EF1430" s="209"/>
      <c r="EG1430" s="209"/>
      <c r="EH1430" s="209"/>
      <c r="EI1430" s="209"/>
      <c r="EJ1430" s="209"/>
      <c r="EK1430" s="209"/>
      <c r="EL1430" s="209"/>
      <c r="EM1430" s="209"/>
      <c r="EN1430" s="209"/>
      <c r="EO1430" s="209"/>
      <c r="EP1430" s="209"/>
      <c r="EQ1430" s="209"/>
      <c r="ER1430" s="209"/>
      <c r="ES1430" s="209"/>
      <c r="ET1430" s="209"/>
      <c r="EU1430" s="209"/>
      <c r="EV1430" s="209"/>
      <c r="EW1430" s="209"/>
      <c r="EX1430" s="209"/>
      <c r="EY1430" s="209"/>
      <c r="EZ1430" s="209"/>
      <c r="FA1430" s="209"/>
      <c r="FB1430" s="209"/>
      <c r="FC1430" s="209"/>
      <c r="FD1430" s="209"/>
      <c r="FE1430" s="209"/>
      <c r="FF1430" s="209"/>
      <c r="FG1430" s="209"/>
      <c r="FH1430" s="209"/>
      <c r="FI1430" s="209"/>
      <c r="FJ1430" s="209"/>
      <c r="FK1430" s="209"/>
      <c r="FL1430" s="209"/>
      <c r="FM1430" s="209"/>
      <c r="FN1430" s="209"/>
      <c r="FO1430" s="209"/>
      <c r="FP1430" s="209"/>
      <c r="FQ1430" s="209"/>
      <c r="FR1430" s="209"/>
      <c r="FS1430" s="209"/>
      <c r="FT1430" s="209"/>
      <c r="FU1430" s="209"/>
      <c r="FV1430" s="209"/>
      <c r="FW1430" s="209"/>
      <c r="FX1430" s="209"/>
      <c r="FY1430" s="209"/>
      <c r="FZ1430" s="209"/>
      <c r="GA1430" s="209"/>
      <c r="GB1430" s="209"/>
      <c r="GC1430" s="209"/>
      <c r="GD1430" s="209"/>
      <c r="GE1430" s="209"/>
      <c r="GF1430" s="209"/>
      <c r="GG1430" s="209"/>
      <c r="GH1430" s="209"/>
      <c r="GI1430" s="209"/>
    </row>
    <row r="1431" spans="1:191" ht="33" customHeight="1">
      <c r="A1431" s="225"/>
      <c r="B1431" s="199"/>
      <c r="C1431" s="199"/>
      <c r="D1431" s="201" t="s">
        <v>280</v>
      </c>
      <c r="E1431" s="199" t="s">
        <v>162</v>
      </c>
      <c r="F1431" s="10"/>
      <c r="G1431" s="10"/>
      <c r="H1431" s="10" t="s">
        <v>394</v>
      </c>
      <c r="I1431" s="204">
        <f t="shared" si="303"/>
        <v>9500</v>
      </c>
      <c r="J1431" s="204">
        <f t="shared" si="303"/>
        <v>21500</v>
      </c>
      <c r="K1431" s="204">
        <f t="shared" si="303"/>
        <v>34000</v>
      </c>
      <c r="L1431" s="205">
        <f t="shared" si="303"/>
        <v>50000</v>
      </c>
      <c r="M1431" s="41">
        <f t="shared" si="304"/>
        <v>19</v>
      </c>
      <c r="N1431" s="41">
        <f t="shared" si="305"/>
        <v>43</v>
      </c>
      <c r="O1431" s="41">
        <f t="shared" si="306"/>
        <v>68</v>
      </c>
      <c r="P1431" s="15"/>
      <c r="Q1431" s="15"/>
      <c r="R1431" s="167"/>
      <c r="S1431" s="15"/>
      <c r="T1431" s="15"/>
      <c r="U1431" s="4"/>
      <c r="AA1431" s="209"/>
      <c r="AB1431" s="209"/>
      <c r="AC1431" s="209"/>
      <c r="AD1431" s="209"/>
      <c r="AE1431" s="209"/>
      <c r="AF1431" s="209"/>
      <c r="AG1431" s="209"/>
      <c r="AH1431" s="209"/>
      <c r="AI1431" s="209"/>
      <c r="AJ1431" s="209"/>
      <c r="AK1431" s="209"/>
      <c r="AL1431" s="209"/>
      <c r="AM1431" s="209"/>
      <c r="AN1431" s="209"/>
      <c r="AO1431" s="209"/>
      <c r="AP1431" s="209"/>
      <c r="AQ1431" s="209"/>
      <c r="AR1431" s="209"/>
      <c r="AS1431" s="209"/>
      <c r="AT1431" s="209"/>
      <c r="AU1431" s="209"/>
      <c r="AV1431" s="209"/>
      <c r="AW1431" s="209"/>
      <c r="AX1431" s="209"/>
      <c r="AY1431" s="209"/>
      <c r="AZ1431" s="209"/>
      <c r="BA1431" s="209"/>
      <c r="BB1431" s="209"/>
      <c r="BC1431" s="209"/>
      <c r="BD1431" s="209"/>
      <c r="BE1431" s="209"/>
      <c r="BF1431" s="209"/>
      <c r="BG1431" s="209"/>
      <c r="BH1431" s="209"/>
      <c r="BI1431" s="209"/>
      <c r="BJ1431" s="209"/>
      <c r="BK1431" s="209"/>
      <c r="BL1431" s="209"/>
      <c r="BM1431" s="209"/>
      <c r="BN1431" s="209"/>
      <c r="BO1431" s="209"/>
      <c r="BP1431" s="209"/>
      <c r="BQ1431" s="209"/>
      <c r="BR1431" s="209"/>
      <c r="BS1431" s="209"/>
      <c r="BT1431" s="209"/>
      <c r="BU1431" s="209"/>
      <c r="BV1431" s="209"/>
      <c r="BW1431" s="209"/>
      <c r="BX1431" s="209"/>
      <c r="BY1431" s="209"/>
      <c r="BZ1431" s="209"/>
      <c r="CA1431" s="209"/>
      <c r="CB1431" s="209"/>
      <c r="CC1431" s="209"/>
      <c r="CD1431" s="209"/>
      <c r="CE1431" s="209"/>
      <c r="CF1431" s="209"/>
      <c r="CG1431" s="209"/>
      <c r="CH1431" s="209"/>
      <c r="CI1431" s="209"/>
      <c r="CJ1431" s="209"/>
      <c r="CK1431" s="209"/>
      <c r="CL1431" s="209"/>
      <c r="CM1431" s="209"/>
      <c r="CN1431" s="209"/>
      <c r="CO1431" s="209"/>
      <c r="CP1431" s="209"/>
      <c r="CQ1431" s="209"/>
      <c r="CR1431" s="209"/>
      <c r="CS1431" s="209"/>
      <c r="CT1431" s="209"/>
      <c r="CU1431" s="209"/>
      <c r="CV1431" s="209"/>
      <c r="CW1431" s="209"/>
      <c r="CX1431" s="209"/>
      <c r="CY1431" s="209"/>
      <c r="CZ1431" s="209"/>
      <c r="DA1431" s="209"/>
      <c r="DB1431" s="209"/>
      <c r="DC1431" s="209"/>
      <c r="DD1431" s="209"/>
      <c r="DE1431" s="209"/>
      <c r="DF1431" s="209"/>
      <c r="DG1431" s="209"/>
      <c r="DH1431" s="209"/>
      <c r="DI1431" s="209"/>
      <c r="DJ1431" s="209"/>
      <c r="DK1431" s="209"/>
      <c r="DL1431" s="209"/>
      <c r="DM1431" s="209"/>
      <c r="DN1431" s="209"/>
      <c r="DO1431" s="209"/>
      <c r="DP1431" s="209"/>
      <c r="DQ1431" s="209"/>
      <c r="DR1431" s="209"/>
      <c r="DS1431" s="209"/>
      <c r="DT1431" s="209"/>
      <c r="DU1431" s="209"/>
      <c r="DV1431" s="209"/>
      <c r="DW1431" s="209"/>
      <c r="DX1431" s="209"/>
      <c r="DY1431" s="209"/>
      <c r="DZ1431" s="209"/>
      <c r="EA1431" s="209"/>
      <c r="EB1431" s="209"/>
      <c r="EC1431" s="209"/>
      <c r="ED1431" s="209"/>
      <c r="EE1431" s="209"/>
      <c r="EF1431" s="209"/>
      <c r="EG1431" s="209"/>
      <c r="EH1431" s="209"/>
      <c r="EI1431" s="209"/>
      <c r="EJ1431" s="209"/>
      <c r="EK1431" s="209"/>
      <c r="EL1431" s="209"/>
      <c r="EM1431" s="209"/>
      <c r="EN1431" s="209"/>
      <c r="EO1431" s="209"/>
      <c r="EP1431" s="209"/>
      <c r="EQ1431" s="209"/>
      <c r="ER1431" s="209"/>
      <c r="ES1431" s="209"/>
      <c r="ET1431" s="209"/>
      <c r="EU1431" s="209"/>
      <c r="EV1431" s="209"/>
      <c r="EW1431" s="209"/>
      <c r="EX1431" s="209"/>
      <c r="EY1431" s="209"/>
      <c r="EZ1431" s="209"/>
      <c r="FA1431" s="209"/>
      <c r="FB1431" s="209"/>
      <c r="FC1431" s="209"/>
      <c r="FD1431" s="209"/>
      <c r="FE1431" s="209"/>
      <c r="FF1431" s="209"/>
      <c r="FG1431" s="209"/>
      <c r="FH1431" s="209"/>
      <c r="FI1431" s="209"/>
      <c r="FJ1431" s="209"/>
      <c r="FK1431" s="209"/>
      <c r="FL1431" s="209"/>
      <c r="FM1431" s="209"/>
      <c r="FN1431" s="209"/>
      <c r="FO1431" s="209"/>
      <c r="FP1431" s="209"/>
      <c r="FQ1431" s="209"/>
      <c r="FR1431" s="209"/>
      <c r="FS1431" s="209"/>
      <c r="FT1431" s="209"/>
      <c r="FU1431" s="209"/>
      <c r="FV1431" s="209"/>
      <c r="FW1431" s="209"/>
      <c r="FX1431" s="209"/>
      <c r="FY1431" s="209"/>
      <c r="FZ1431" s="209"/>
      <c r="GA1431" s="209"/>
      <c r="GB1431" s="209"/>
      <c r="GC1431" s="209"/>
      <c r="GD1431" s="209"/>
      <c r="GE1431" s="209"/>
      <c r="GF1431" s="209"/>
      <c r="GG1431" s="209"/>
      <c r="GH1431" s="209"/>
      <c r="GI1431" s="209"/>
    </row>
    <row r="1432" spans="1:191" ht="30" customHeight="1">
      <c r="A1432" s="225"/>
      <c r="B1432" s="199"/>
      <c r="C1432" s="199"/>
      <c r="D1432" s="201"/>
      <c r="E1432" s="80" t="s">
        <v>37</v>
      </c>
      <c r="F1432" s="18" t="s">
        <v>398</v>
      </c>
      <c r="G1432" s="10"/>
      <c r="H1432" s="10" t="s">
        <v>394</v>
      </c>
      <c r="I1432" s="207">
        <f t="shared" ref="I1432:K1432" si="307">SUM(I1433:I1434)</f>
        <v>9500</v>
      </c>
      <c r="J1432" s="207">
        <f t="shared" si="307"/>
        <v>21500</v>
      </c>
      <c r="K1432" s="207">
        <f t="shared" si="307"/>
        <v>34000</v>
      </c>
      <c r="L1432" s="207">
        <f>SUM(L1433:L1434)</f>
        <v>50000</v>
      </c>
      <c r="M1432" s="41">
        <f t="shared" si="304"/>
        <v>19</v>
      </c>
      <c r="N1432" s="41">
        <f t="shared" si="305"/>
        <v>43</v>
      </c>
      <c r="O1432" s="41">
        <f t="shared" si="306"/>
        <v>68</v>
      </c>
      <c r="P1432" s="15"/>
      <c r="Q1432" s="15"/>
      <c r="R1432" s="167"/>
      <c r="S1432" s="15"/>
      <c r="T1432" s="15"/>
      <c r="U1432" s="4"/>
      <c r="AA1432" s="209"/>
      <c r="AB1432" s="209"/>
      <c r="AC1432" s="209"/>
      <c r="AD1432" s="209"/>
      <c r="AE1432" s="209"/>
      <c r="AF1432" s="209"/>
      <c r="AG1432" s="209"/>
      <c r="AH1432" s="209"/>
      <c r="AI1432" s="209"/>
      <c r="AJ1432" s="209"/>
      <c r="AK1432" s="209"/>
      <c r="AL1432" s="209"/>
      <c r="AM1432" s="209"/>
      <c r="AN1432" s="209"/>
      <c r="AO1432" s="209"/>
      <c r="AP1432" s="209"/>
      <c r="AQ1432" s="209"/>
      <c r="AR1432" s="209"/>
      <c r="AS1432" s="209"/>
      <c r="AT1432" s="209"/>
      <c r="AU1432" s="209"/>
      <c r="AV1432" s="209"/>
      <c r="AW1432" s="209"/>
      <c r="AX1432" s="209"/>
      <c r="AY1432" s="209"/>
      <c r="AZ1432" s="209"/>
      <c r="BA1432" s="209"/>
      <c r="BB1432" s="209"/>
      <c r="BC1432" s="209"/>
      <c r="BD1432" s="209"/>
      <c r="BE1432" s="209"/>
      <c r="BF1432" s="209"/>
      <c r="BG1432" s="209"/>
      <c r="BH1432" s="209"/>
      <c r="BI1432" s="209"/>
      <c r="BJ1432" s="209"/>
      <c r="BK1432" s="209"/>
      <c r="BL1432" s="209"/>
      <c r="BM1432" s="209"/>
      <c r="BN1432" s="209"/>
      <c r="BO1432" s="209"/>
      <c r="BP1432" s="209"/>
      <c r="BQ1432" s="209"/>
      <c r="BR1432" s="209"/>
      <c r="BS1432" s="209"/>
      <c r="BT1432" s="209"/>
      <c r="BU1432" s="209"/>
      <c r="BV1432" s="209"/>
      <c r="BW1432" s="209"/>
      <c r="BX1432" s="209"/>
      <c r="BY1432" s="209"/>
      <c r="BZ1432" s="209"/>
      <c r="CA1432" s="209"/>
      <c r="CB1432" s="209"/>
      <c r="CC1432" s="209"/>
      <c r="CD1432" s="209"/>
      <c r="CE1432" s="209"/>
      <c r="CF1432" s="209"/>
      <c r="CG1432" s="209"/>
      <c r="CH1432" s="209"/>
      <c r="CI1432" s="209"/>
      <c r="CJ1432" s="209"/>
      <c r="CK1432" s="209"/>
      <c r="CL1432" s="209"/>
      <c r="CM1432" s="209"/>
      <c r="CN1432" s="209"/>
      <c r="CO1432" s="209"/>
      <c r="CP1432" s="209"/>
      <c r="CQ1432" s="209"/>
      <c r="CR1432" s="209"/>
      <c r="CS1432" s="209"/>
      <c r="CT1432" s="209"/>
      <c r="CU1432" s="209"/>
      <c r="CV1432" s="209"/>
      <c r="CW1432" s="209"/>
      <c r="CX1432" s="209"/>
      <c r="CY1432" s="209"/>
      <c r="CZ1432" s="209"/>
      <c r="DA1432" s="209"/>
      <c r="DB1432" s="209"/>
      <c r="DC1432" s="209"/>
      <c r="DD1432" s="209"/>
      <c r="DE1432" s="209"/>
      <c r="DF1432" s="209"/>
      <c r="DG1432" s="209"/>
      <c r="DH1432" s="209"/>
      <c r="DI1432" s="209"/>
      <c r="DJ1432" s="209"/>
      <c r="DK1432" s="209"/>
      <c r="DL1432" s="209"/>
      <c r="DM1432" s="209"/>
      <c r="DN1432" s="209"/>
      <c r="DO1432" s="209"/>
      <c r="DP1432" s="209"/>
      <c r="DQ1432" s="209"/>
      <c r="DR1432" s="209"/>
      <c r="DS1432" s="209"/>
      <c r="DT1432" s="209"/>
      <c r="DU1432" s="209"/>
      <c r="DV1432" s="209"/>
      <c r="DW1432" s="209"/>
      <c r="DX1432" s="209"/>
      <c r="DY1432" s="209"/>
      <c r="DZ1432" s="209"/>
      <c r="EA1432" s="209"/>
      <c r="EB1432" s="209"/>
      <c r="EC1432" s="209"/>
      <c r="ED1432" s="209"/>
      <c r="EE1432" s="209"/>
      <c r="EF1432" s="209"/>
      <c r="EG1432" s="209"/>
      <c r="EH1432" s="209"/>
      <c r="EI1432" s="209"/>
      <c r="EJ1432" s="209"/>
      <c r="EK1432" s="209"/>
      <c r="EL1432" s="209"/>
      <c r="EM1432" s="209"/>
      <c r="EN1432" s="209"/>
      <c r="EO1432" s="209"/>
      <c r="EP1432" s="209"/>
      <c r="EQ1432" s="209"/>
      <c r="ER1432" s="209"/>
      <c r="ES1432" s="209"/>
      <c r="ET1432" s="209"/>
      <c r="EU1432" s="209"/>
      <c r="EV1432" s="209"/>
      <c r="EW1432" s="209"/>
      <c r="EX1432" s="209"/>
      <c r="EY1432" s="209"/>
      <c r="EZ1432" s="209"/>
      <c r="FA1432" s="209"/>
      <c r="FB1432" s="209"/>
      <c r="FC1432" s="209"/>
      <c r="FD1432" s="209"/>
      <c r="FE1432" s="209"/>
      <c r="FF1432" s="209"/>
      <c r="FG1432" s="209"/>
      <c r="FH1432" s="209"/>
      <c r="FI1432" s="209"/>
      <c r="FJ1432" s="209"/>
      <c r="FK1432" s="209"/>
      <c r="FL1432" s="209"/>
      <c r="FM1432" s="209"/>
      <c r="FN1432" s="209"/>
      <c r="FO1432" s="209"/>
      <c r="FP1432" s="209"/>
      <c r="FQ1432" s="209"/>
      <c r="FR1432" s="209"/>
      <c r="FS1432" s="209"/>
      <c r="FT1432" s="209"/>
      <c r="FU1432" s="209"/>
      <c r="FV1432" s="209"/>
      <c r="FW1432" s="209"/>
      <c r="FX1432" s="209"/>
      <c r="FY1432" s="209"/>
      <c r="FZ1432" s="209"/>
      <c r="GA1432" s="209"/>
      <c r="GB1432" s="209"/>
      <c r="GC1432" s="209"/>
      <c r="GD1432" s="209"/>
      <c r="GE1432" s="209"/>
      <c r="GF1432" s="209"/>
      <c r="GG1432" s="209"/>
      <c r="GH1432" s="209"/>
      <c r="GI1432" s="209"/>
    </row>
    <row r="1433" spans="1:191" ht="32.25" hidden="1" customHeight="1">
      <c r="A1433" s="64"/>
      <c r="B1433" s="13"/>
      <c r="C1433" s="13"/>
      <c r="D1433" s="60"/>
      <c r="E1433" s="16" t="s">
        <v>505</v>
      </c>
      <c r="F1433" s="10" t="s">
        <v>420</v>
      </c>
      <c r="G1433" s="10"/>
      <c r="H1433" s="10"/>
      <c r="I1433" s="8">
        <v>6700</v>
      </c>
      <c r="J1433" s="8">
        <v>17000</v>
      </c>
      <c r="K1433" s="8">
        <v>27000</v>
      </c>
      <c r="L1433" s="7">
        <f>50000-10000</f>
        <v>40000</v>
      </c>
      <c r="M1433" s="41">
        <f t="shared" si="304"/>
        <v>16.8</v>
      </c>
      <c r="N1433" s="41">
        <f t="shared" si="305"/>
        <v>42.5</v>
      </c>
      <c r="O1433" s="41">
        <f t="shared" si="306"/>
        <v>67.5</v>
      </c>
      <c r="P1433" s="15"/>
      <c r="Q1433" s="15"/>
      <c r="R1433" s="167"/>
      <c r="S1433" s="15"/>
      <c r="T1433" s="15"/>
      <c r="U1433" s="4"/>
    </row>
    <row r="1434" spans="1:191" ht="22.5" hidden="1" customHeight="1">
      <c r="A1434" s="64"/>
      <c r="B1434" s="13"/>
      <c r="C1434" s="13"/>
      <c r="D1434" s="60"/>
      <c r="E1434" s="9" t="s">
        <v>542</v>
      </c>
      <c r="F1434" s="10" t="s">
        <v>272</v>
      </c>
      <c r="G1434" s="10"/>
      <c r="H1434" s="10"/>
      <c r="I1434" s="8">
        <v>2800</v>
      </c>
      <c r="J1434" s="8">
        <v>4500</v>
      </c>
      <c r="K1434" s="8">
        <v>7000</v>
      </c>
      <c r="L1434" s="7">
        <v>10000</v>
      </c>
      <c r="M1434" s="41">
        <f t="shared" si="304"/>
        <v>28</v>
      </c>
      <c r="N1434" s="41">
        <f t="shared" si="305"/>
        <v>45</v>
      </c>
      <c r="O1434" s="41">
        <f t="shared" si="306"/>
        <v>70</v>
      </c>
      <c r="P1434" s="15"/>
      <c r="Q1434" s="15"/>
      <c r="R1434" s="167"/>
      <c r="S1434" s="15"/>
      <c r="T1434" s="15"/>
      <c r="U1434" s="4"/>
    </row>
    <row r="1435" spans="1:191" ht="18.75" customHeight="1">
      <c r="A1435" s="225"/>
      <c r="B1435" s="199"/>
      <c r="C1435" s="197" t="s">
        <v>527</v>
      </c>
      <c r="D1435" s="198" t="s">
        <v>328</v>
      </c>
      <c r="E1435" s="199" t="s">
        <v>30</v>
      </c>
      <c r="F1435" s="13"/>
      <c r="G1435" s="13"/>
      <c r="H1435" s="10" t="s">
        <v>394</v>
      </c>
      <c r="I1435" s="204">
        <f>SUM(I1436)</f>
        <v>34872</v>
      </c>
      <c r="J1435" s="204">
        <f>SUM(J1436)</f>
        <v>80847</v>
      </c>
      <c r="K1435" s="204">
        <f>SUM(K1436)</f>
        <v>128732</v>
      </c>
      <c r="L1435" s="205">
        <f>SUM(L1436)</f>
        <v>185853.2</v>
      </c>
      <c r="M1435" s="41">
        <f t="shared" si="304"/>
        <v>18.8</v>
      </c>
      <c r="N1435" s="41">
        <f t="shared" si="305"/>
        <v>43.5</v>
      </c>
      <c r="O1435" s="41">
        <f t="shared" si="306"/>
        <v>69.3</v>
      </c>
      <c r="P1435" s="14"/>
      <c r="Q1435" s="14"/>
      <c r="R1435" s="167"/>
      <c r="S1435" s="14"/>
      <c r="T1435" s="14"/>
      <c r="U1435" s="4">
        <f>SUM(L1435-T1435)</f>
        <v>185853.2</v>
      </c>
      <c r="AA1435" s="209"/>
      <c r="AB1435" s="209"/>
      <c r="AC1435" s="209"/>
      <c r="AD1435" s="209"/>
      <c r="AE1435" s="209"/>
      <c r="AF1435" s="209"/>
      <c r="AG1435" s="209"/>
      <c r="AH1435" s="209"/>
      <c r="AI1435" s="209"/>
      <c r="AJ1435" s="209"/>
      <c r="AK1435" s="209"/>
      <c r="AL1435" s="209"/>
      <c r="AM1435" s="209"/>
      <c r="AN1435" s="209"/>
      <c r="AO1435" s="209"/>
      <c r="AP1435" s="209"/>
      <c r="AQ1435" s="209"/>
      <c r="AR1435" s="209"/>
      <c r="AS1435" s="209"/>
      <c r="AT1435" s="209"/>
      <c r="AU1435" s="209"/>
      <c r="AV1435" s="209"/>
      <c r="AW1435" s="209"/>
      <c r="AX1435" s="209"/>
      <c r="AY1435" s="209"/>
      <c r="AZ1435" s="209"/>
      <c r="BA1435" s="209"/>
      <c r="BB1435" s="209"/>
      <c r="BC1435" s="209"/>
      <c r="BD1435" s="209"/>
      <c r="BE1435" s="209"/>
      <c r="BF1435" s="209"/>
      <c r="BG1435" s="209"/>
      <c r="BH1435" s="209"/>
      <c r="BI1435" s="209"/>
      <c r="BJ1435" s="209"/>
      <c r="BK1435" s="209"/>
      <c r="BL1435" s="209"/>
      <c r="BM1435" s="209"/>
      <c r="BN1435" s="209"/>
      <c r="BO1435" s="209"/>
      <c r="BP1435" s="209"/>
      <c r="BQ1435" s="209"/>
      <c r="BR1435" s="209"/>
      <c r="BS1435" s="209"/>
      <c r="BT1435" s="209"/>
      <c r="BU1435" s="209"/>
      <c r="BV1435" s="209"/>
      <c r="BW1435" s="209"/>
      <c r="BX1435" s="209"/>
      <c r="BY1435" s="209"/>
      <c r="BZ1435" s="209"/>
      <c r="CA1435" s="209"/>
      <c r="CB1435" s="209"/>
      <c r="CC1435" s="209"/>
      <c r="CD1435" s="209"/>
      <c r="CE1435" s="209"/>
      <c r="CF1435" s="209"/>
      <c r="CG1435" s="209"/>
      <c r="CH1435" s="209"/>
      <c r="CI1435" s="209"/>
      <c r="CJ1435" s="209"/>
      <c r="CK1435" s="209"/>
      <c r="CL1435" s="209"/>
      <c r="CM1435" s="209"/>
      <c r="CN1435" s="209"/>
      <c r="CO1435" s="209"/>
      <c r="CP1435" s="209"/>
      <c r="CQ1435" s="209"/>
      <c r="CR1435" s="209"/>
      <c r="CS1435" s="209"/>
      <c r="CT1435" s="209"/>
      <c r="CU1435" s="209"/>
      <c r="CV1435" s="209"/>
      <c r="CW1435" s="209"/>
      <c r="CX1435" s="209"/>
      <c r="CY1435" s="209"/>
      <c r="CZ1435" s="209"/>
      <c r="DA1435" s="209"/>
      <c r="DB1435" s="209"/>
      <c r="DC1435" s="209"/>
      <c r="DD1435" s="209"/>
      <c r="DE1435" s="209"/>
      <c r="DF1435" s="209"/>
      <c r="DG1435" s="209"/>
      <c r="DH1435" s="209"/>
      <c r="DI1435" s="209"/>
      <c r="DJ1435" s="209"/>
      <c r="DK1435" s="209"/>
      <c r="DL1435" s="209"/>
      <c r="DM1435" s="209"/>
      <c r="DN1435" s="209"/>
      <c r="DO1435" s="209"/>
      <c r="DP1435" s="209"/>
      <c r="DQ1435" s="209"/>
      <c r="DR1435" s="209"/>
      <c r="DS1435" s="209"/>
      <c r="DT1435" s="209"/>
      <c r="DU1435" s="209"/>
      <c r="DV1435" s="209"/>
      <c r="DW1435" s="209"/>
      <c r="DX1435" s="209"/>
      <c r="DY1435" s="209"/>
      <c r="DZ1435" s="209"/>
      <c r="EA1435" s="209"/>
      <c r="EB1435" s="209"/>
      <c r="EC1435" s="209"/>
      <c r="ED1435" s="209"/>
      <c r="EE1435" s="209"/>
      <c r="EF1435" s="209"/>
      <c r="EG1435" s="209"/>
      <c r="EH1435" s="209"/>
      <c r="EI1435" s="209"/>
      <c r="EJ1435" s="209"/>
      <c r="EK1435" s="209"/>
      <c r="EL1435" s="209"/>
      <c r="EM1435" s="209"/>
      <c r="EN1435" s="209"/>
      <c r="EO1435" s="209"/>
      <c r="EP1435" s="209"/>
      <c r="EQ1435" s="209"/>
      <c r="ER1435" s="209"/>
      <c r="ES1435" s="209"/>
      <c r="ET1435" s="209"/>
      <c r="EU1435" s="209"/>
      <c r="EV1435" s="209"/>
      <c r="EW1435" s="209"/>
      <c r="EX1435" s="209"/>
      <c r="EY1435" s="209"/>
      <c r="EZ1435" s="209"/>
      <c r="FA1435" s="209"/>
      <c r="FB1435" s="209"/>
      <c r="FC1435" s="209"/>
      <c r="FD1435" s="209"/>
      <c r="FE1435" s="209"/>
      <c r="FF1435" s="209"/>
      <c r="FG1435" s="209"/>
      <c r="FH1435" s="209"/>
      <c r="FI1435" s="209"/>
      <c r="FJ1435" s="209"/>
      <c r="FK1435" s="209"/>
      <c r="FL1435" s="209"/>
      <c r="FM1435" s="209"/>
      <c r="FN1435" s="209"/>
      <c r="FO1435" s="209"/>
      <c r="FP1435" s="209"/>
      <c r="FQ1435" s="209"/>
      <c r="FR1435" s="209"/>
      <c r="FS1435" s="209"/>
      <c r="FT1435" s="209"/>
      <c r="FU1435" s="209"/>
      <c r="FV1435" s="209"/>
      <c r="FW1435" s="209"/>
      <c r="FX1435" s="209"/>
      <c r="FY1435" s="209"/>
      <c r="FZ1435" s="209"/>
      <c r="GA1435" s="209"/>
      <c r="GB1435" s="209"/>
      <c r="GC1435" s="209"/>
      <c r="GD1435" s="209"/>
      <c r="GE1435" s="209"/>
      <c r="GF1435" s="209"/>
      <c r="GG1435" s="209"/>
      <c r="GH1435" s="209"/>
      <c r="GI1435" s="209"/>
    </row>
    <row r="1436" spans="1:191" ht="49.5" customHeight="1">
      <c r="A1436" s="225"/>
      <c r="B1436" s="199"/>
      <c r="C1436" s="199"/>
      <c r="D1436" s="201" t="s">
        <v>280</v>
      </c>
      <c r="E1436" s="199" t="s">
        <v>134</v>
      </c>
      <c r="F1436" s="10"/>
      <c r="G1436" s="10"/>
      <c r="H1436" s="10" t="s">
        <v>394</v>
      </c>
      <c r="I1436" s="204">
        <f t="shared" ref="I1436:L1437" si="308">SUM(I1437)</f>
        <v>34872</v>
      </c>
      <c r="J1436" s="204">
        <f t="shared" si="308"/>
        <v>80847</v>
      </c>
      <c r="K1436" s="204">
        <f t="shared" si="308"/>
        <v>128732</v>
      </c>
      <c r="L1436" s="205">
        <f t="shared" si="308"/>
        <v>185853.2</v>
      </c>
      <c r="M1436" s="41">
        <f t="shared" si="291"/>
        <v>18.8</v>
      </c>
      <c r="N1436" s="41">
        <f t="shared" si="292"/>
        <v>43.5</v>
      </c>
      <c r="O1436" s="41">
        <f t="shared" si="293"/>
        <v>69.3</v>
      </c>
      <c r="P1436" s="15"/>
      <c r="Q1436" s="15"/>
      <c r="R1436" s="167"/>
      <c r="S1436" s="15"/>
      <c r="T1436" s="15"/>
      <c r="U1436" s="4"/>
      <c r="AA1436" s="209"/>
      <c r="AB1436" s="209"/>
      <c r="AC1436" s="209"/>
      <c r="AD1436" s="209"/>
      <c r="AE1436" s="209"/>
      <c r="AF1436" s="209"/>
      <c r="AG1436" s="209"/>
      <c r="AH1436" s="209"/>
      <c r="AI1436" s="209"/>
      <c r="AJ1436" s="209"/>
      <c r="AK1436" s="209"/>
      <c r="AL1436" s="209"/>
      <c r="AM1436" s="209"/>
      <c r="AN1436" s="209"/>
      <c r="AO1436" s="209"/>
      <c r="AP1436" s="209"/>
      <c r="AQ1436" s="209"/>
      <c r="AR1436" s="209"/>
      <c r="AS1436" s="209"/>
      <c r="AT1436" s="209"/>
      <c r="AU1436" s="209"/>
      <c r="AV1436" s="209"/>
      <c r="AW1436" s="209"/>
      <c r="AX1436" s="209"/>
      <c r="AY1436" s="209"/>
      <c r="AZ1436" s="209"/>
      <c r="BA1436" s="209"/>
      <c r="BB1436" s="209"/>
      <c r="BC1436" s="209"/>
      <c r="BD1436" s="209"/>
      <c r="BE1436" s="209"/>
      <c r="BF1436" s="209"/>
      <c r="BG1436" s="209"/>
      <c r="BH1436" s="209"/>
      <c r="BI1436" s="209"/>
      <c r="BJ1436" s="209"/>
      <c r="BK1436" s="209"/>
      <c r="BL1436" s="209"/>
      <c r="BM1436" s="209"/>
      <c r="BN1436" s="209"/>
      <c r="BO1436" s="209"/>
      <c r="BP1436" s="209"/>
      <c r="BQ1436" s="209"/>
      <c r="BR1436" s="209"/>
      <c r="BS1436" s="209"/>
      <c r="BT1436" s="209"/>
      <c r="BU1436" s="209"/>
      <c r="BV1436" s="209"/>
      <c r="BW1436" s="209"/>
      <c r="BX1436" s="209"/>
      <c r="BY1436" s="209"/>
      <c r="BZ1436" s="209"/>
      <c r="CA1436" s="209"/>
      <c r="CB1436" s="209"/>
      <c r="CC1436" s="209"/>
      <c r="CD1436" s="209"/>
      <c r="CE1436" s="209"/>
      <c r="CF1436" s="209"/>
      <c r="CG1436" s="209"/>
      <c r="CH1436" s="209"/>
      <c r="CI1436" s="209"/>
      <c r="CJ1436" s="209"/>
      <c r="CK1436" s="209"/>
      <c r="CL1436" s="209"/>
      <c r="CM1436" s="209"/>
      <c r="CN1436" s="209"/>
      <c r="CO1436" s="209"/>
      <c r="CP1436" s="209"/>
      <c r="CQ1436" s="209"/>
      <c r="CR1436" s="209"/>
      <c r="CS1436" s="209"/>
      <c r="CT1436" s="209"/>
      <c r="CU1436" s="209"/>
      <c r="CV1436" s="209"/>
      <c r="CW1436" s="209"/>
      <c r="CX1436" s="209"/>
      <c r="CY1436" s="209"/>
      <c r="CZ1436" s="209"/>
      <c r="DA1436" s="209"/>
      <c r="DB1436" s="209"/>
      <c r="DC1436" s="209"/>
      <c r="DD1436" s="209"/>
      <c r="DE1436" s="209"/>
      <c r="DF1436" s="209"/>
      <c r="DG1436" s="209"/>
      <c r="DH1436" s="209"/>
      <c r="DI1436" s="209"/>
      <c r="DJ1436" s="209"/>
      <c r="DK1436" s="209"/>
      <c r="DL1436" s="209"/>
      <c r="DM1436" s="209"/>
      <c r="DN1436" s="209"/>
      <c r="DO1436" s="209"/>
      <c r="DP1436" s="209"/>
      <c r="DQ1436" s="209"/>
      <c r="DR1436" s="209"/>
      <c r="DS1436" s="209"/>
      <c r="DT1436" s="209"/>
      <c r="DU1436" s="209"/>
      <c r="DV1436" s="209"/>
      <c r="DW1436" s="209"/>
      <c r="DX1436" s="209"/>
      <c r="DY1436" s="209"/>
      <c r="DZ1436" s="209"/>
      <c r="EA1436" s="209"/>
      <c r="EB1436" s="209"/>
      <c r="EC1436" s="209"/>
      <c r="ED1436" s="209"/>
      <c r="EE1436" s="209"/>
      <c r="EF1436" s="209"/>
      <c r="EG1436" s="209"/>
      <c r="EH1436" s="209"/>
      <c r="EI1436" s="209"/>
      <c r="EJ1436" s="209"/>
      <c r="EK1436" s="209"/>
      <c r="EL1436" s="209"/>
      <c r="EM1436" s="209"/>
      <c r="EN1436" s="209"/>
      <c r="EO1436" s="209"/>
      <c r="EP1436" s="209"/>
      <c r="EQ1436" s="209"/>
      <c r="ER1436" s="209"/>
      <c r="ES1436" s="209"/>
      <c r="ET1436" s="209"/>
      <c r="EU1436" s="209"/>
      <c r="EV1436" s="209"/>
      <c r="EW1436" s="209"/>
      <c r="EX1436" s="209"/>
      <c r="EY1436" s="209"/>
      <c r="EZ1436" s="209"/>
      <c r="FA1436" s="209"/>
      <c r="FB1436" s="209"/>
      <c r="FC1436" s="209"/>
      <c r="FD1436" s="209"/>
      <c r="FE1436" s="209"/>
      <c r="FF1436" s="209"/>
      <c r="FG1436" s="209"/>
      <c r="FH1436" s="209"/>
      <c r="FI1436" s="209"/>
      <c r="FJ1436" s="209"/>
      <c r="FK1436" s="209"/>
      <c r="FL1436" s="209"/>
      <c r="FM1436" s="209"/>
      <c r="FN1436" s="209"/>
      <c r="FO1436" s="209"/>
      <c r="FP1436" s="209"/>
      <c r="FQ1436" s="209"/>
      <c r="FR1436" s="209"/>
      <c r="FS1436" s="209"/>
      <c r="FT1436" s="209"/>
      <c r="FU1436" s="209"/>
      <c r="FV1436" s="209"/>
      <c r="FW1436" s="209"/>
      <c r="FX1436" s="209"/>
      <c r="FY1436" s="209"/>
      <c r="FZ1436" s="209"/>
      <c r="GA1436" s="209"/>
      <c r="GB1436" s="209"/>
      <c r="GC1436" s="209"/>
      <c r="GD1436" s="209"/>
      <c r="GE1436" s="209"/>
      <c r="GF1436" s="209"/>
      <c r="GG1436" s="209"/>
      <c r="GH1436" s="209"/>
      <c r="GI1436" s="209"/>
    </row>
    <row r="1437" spans="1:191" ht="33" customHeight="1">
      <c r="A1437" s="225"/>
      <c r="B1437" s="199"/>
      <c r="C1437" s="199"/>
      <c r="D1437" s="201"/>
      <c r="E1437" s="80" t="s">
        <v>37</v>
      </c>
      <c r="F1437" s="18" t="s">
        <v>398</v>
      </c>
      <c r="G1437" s="10"/>
      <c r="H1437" s="10" t="s">
        <v>394</v>
      </c>
      <c r="I1437" s="206">
        <f t="shared" si="308"/>
        <v>34872</v>
      </c>
      <c r="J1437" s="206">
        <f t="shared" si="308"/>
        <v>80847</v>
      </c>
      <c r="K1437" s="206">
        <f t="shared" si="308"/>
        <v>128732</v>
      </c>
      <c r="L1437" s="207">
        <f t="shared" si="308"/>
        <v>185853.2</v>
      </c>
      <c r="M1437" s="41">
        <f t="shared" si="291"/>
        <v>18.8</v>
      </c>
      <c r="N1437" s="41">
        <f t="shared" si="292"/>
        <v>43.5</v>
      </c>
      <c r="O1437" s="41">
        <f t="shared" si="293"/>
        <v>69.3</v>
      </c>
      <c r="P1437" s="15"/>
      <c r="Q1437" s="15"/>
      <c r="R1437" s="167"/>
      <c r="S1437" s="15"/>
      <c r="T1437" s="15"/>
      <c r="U1437" s="4"/>
      <c r="AA1437" s="209"/>
      <c r="AB1437" s="209"/>
      <c r="AC1437" s="209"/>
      <c r="AD1437" s="209"/>
      <c r="AE1437" s="209"/>
      <c r="AF1437" s="209"/>
      <c r="AG1437" s="209"/>
      <c r="AH1437" s="209"/>
      <c r="AI1437" s="209"/>
      <c r="AJ1437" s="209"/>
      <c r="AK1437" s="209"/>
      <c r="AL1437" s="209"/>
      <c r="AM1437" s="209"/>
      <c r="AN1437" s="209"/>
      <c r="AO1437" s="209"/>
      <c r="AP1437" s="209"/>
      <c r="AQ1437" s="209"/>
      <c r="AR1437" s="209"/>
      <c r="AS1437" s="209"/>
      <c r="AT1437" s="209"/>
      <c r="AU1437" s="209"/>
      <c r="AV1437" s="209"/>
      <c r="AW1437" s="209"/>
      <c r="AX1437" s="209"/>
      <c r="AY1437" s="209"/>
      <c r="AZ1437" s="209"/>
      <c r="BA1437" s="209"/>
      <c r="BB1437" s="209"/>
      <c r="BC1437" s="209"/>
      <c r="BD1437" s="209"/>
      <c r="BE1437" s="209"/>
      <c r="BF1437" s="209"/>
      <c r="BG1437" s="209"/>
      <c r="BH1437" s="209"/>
      <c r="BI1437" s="209"/>
      <c r="BJ1437" s="209"/>
      <c r="BK1437" s="209"/>
      <c r="BL1437" s="209"/>
      <c r="BM1437" s="209"/>
      <c r="BN1437" s="209"/>
      <c r="BO1437" s="209"/>
      <c r="BP1437" s="209"/>
      <c r="BQ1437" s="209"/>
      <c r="BR1437" s="209"/>
      <c r="BS1437" s="209"/>
      <c r="BT1437" s="209"/>
      <c r="BU1437" s="209"/>
      <c r="BV1437" s="209"/>
      <c r="BW1437" s="209"/>
      <c r="BX1437" s="209"/>
      <c r="BY1437" s="209"/>
      <c r="BZ1437" s="209"/>
      <c r="CA1437" s="209"/>
      <c r="CB1437" s="209"/>
      <c r="CC1437" s="209"/>
      <c r="CD1437" s="209"/>
      <c r="CE1437" s="209"/>
      <c r="CF1437" s="209"/>
      <c r="CG1437" s="209"/>
      <c r="CH1437" s="209"/>
      <c r="CI1437" s="209"/>
      <c r="CJ1437" s="209"/>
      <c r="CK1437" s="209"/>
      <c r="CL1437" s="209"/>
      <c r="CM1437" s="209"/>
      <c r="CN1437" s="209"/>
      <c r="CO1437" s="209"/>
      <c r="CP1437" s="209"/>
      <c r="CQ1437" s="209"/>
      <c r="CR1437" s="209"/>
      <c r="CS1437" s="209"/>
      <c r="CT1437" s="209"/>
      <c r="CU1437" s="209"/>
      <c r="CV1437" s="209"/>
      <c r="CW1437" s="209"/>
      <c r="CX1437" s="209"/>
      <c r="CY1437" s="209"/>
      <c r="CZ1437" s="209"/>
      <c r="DA1437" s="209"/>
      <c r="DB1437" s="209"/>
      <c r="DC1437" s="209"/>
      <c r="DD1437" s="209"/>
      <c r="DE1437" s="209"/>
      <c r="DF1437" s="209"/>
      <c r="DG1437" s="209"/>
      <c r="DH1437" s="209"/>
      <c r="DI1437" s="209"/>
      <c r="DJ1437" s="209"/>
      <c r="DK1437" s="209"/>
      <c r="DL1437" s="209"/>
      <c r="DM1437" s="209"/>
      <c r="DN1437" s="209"/>
      <c r="DO1437" s="209"/>
      <c r="DP1437" s="209"/>
      <c r="DQ1437" s="209"/>
      <c r="DR1437" s="209"/>
      <c r="DS1437" s="209"/>
      <c r="DT1437" s="209"/>
      <c r="DU1437" s="209"/>
      <c r="DV1437" s="209"/>
      <c r="DW1437" s="209"/>
      <c r="DX1437" s="209"/>
      <c r="DY1437" s="209"/>
      <c r="DZ1437" s="209"/>
      <c r="EA1437" s="209"/>
      <c r="EB1437" s="209"/>
      <c r="EC1437" s="209"/>
      <c r="ED1437" s="209"/>
      <c r="EE1437" s="209"/>
      <c r="EF1437" s="209"/>
      <c r="EG1437" s="209"/>
      <c r="EH1437" s="209"/>
      <c r="EI1437" s="209"/>
      <c r="EJ1437" s="209"/>
      <c r="EK1437" s="209"/>
      <c r="EL1437" s="209"/>
      <c r="EM1437" s="209"/>
      <c r="EN1437" s="209"/>
      <c r="EO1437" s="209"/>
      <c r="EP1437" s="209"/>
      <c r="EQ1437" s="209"/>
      <c r="ER1437" s="209"/>
      <c r="ES1437" s="209"/>
      <c r="ET1437" s="209"/>
      <c r="EU1437" s="209"/>
      <c r="EV1437" s="209"/>
      <c r="EW1437" s="209"/>
      <c r="EX1437" s="209"/>
      <c r="EY1437" s="209"/>
      <c r="EZ1437" s="209"/>
      <c r="FA1437" s="209"/>
      <c r="FB1437" s="209"/>
      <c r="FC1437" s="209"/>
      <c r="FD1437" s="209"/>
      <c r="FE1437" s="209"/>
      <c r="FF1437" s="209"/>
      <c r="FG1437" s="209"/>
      <c r="FH1437" s="209"/>
      <c r="FI1437" s="209"/>
      <c r="FJ1437" s="209"/>
      <c r="FK1437" s="209"/>
      <c r="FL1437" s="209"/>
      <c r="FM1437" s="209"/>
      <c r="FN1437" s="209"/>
      <c r="FO1437" s="209"/>
      <c r="FP1437" s="209"/>
      <c r="FQ1437" s="209"/>
      <c r="FR1437" s="209"/>
      <c r="FS1437" s="209"/>
      <c r="FT1437" s="209"/>
      <c r="FU1437" s="209"/>
      <c r="FV1437" s="209"/>
      <c r="FW1437" s="209"/>
      <c r="FX1437" s="209"/>
      <c r="FY1437" s="209"/>
      <c r="FZ1437" s="209"/>
      <c r="GA1437" s="209"/>
      <c r="GB1437" s="209"/>
      <c r="GC1437" s="209"/>
      <c r="GD1437" s="209"/>
      <c r="GE1437" s="209"/>
      <c r="GF1437" s="209"/>
      <c r="GG1437" s="209"/>
      <c r="GH1437" s="209"/>
      <c r="GI1437" s="209"/>
    </row>
    <row r="1438" spans="1:191" ht="27" hidden="1">
      <c r="A1438" s="64"/>
      <c r="B1438" s="13"/>
      <c r="C1438" s="13"/>
      <c r="D1438" s="60"/>
      <c r="E1438" s="16" t="s">
        <v>524</v>
      </c>
      <c r="F1438" s="10">
        <v>4511</v>
      </c>
      <c r="G1438" s="10"/>
      <c r="H1438" s="10"/>
      <c r="I1438" s="7">
        <v>34872</v>
      </c>
      <c r="J1438" s="7">
        <v>80847</v>
      </c>
      <c r="K1438" s="7">
        <v>128732</v>
      </c>
      <c r="L1438" s="7">
        <v>185853.2</v>
      </c>
      <c r="M1438" s="41">
        <f t="shared" si="291"/>
        <v>18.8</v>
      </c>
      <c r="N1438" s="41">
        <f t="shared" si="292"/>
        <v>43.5</v>
      </c>
      <c r="O1438" s="41">
        <f t="shared" si="293"/>
        <v>69.3</v>
      </c>
      <c r="P1438" s="15"/>
      <c r="Q1438" s="15"/>
      <c r="R1438" s="167"/>
      <c r="S1438" s="15"/>
      <c r="T1438" s="15"/>
      <c r="U1438" s="4"/>
    </row>
    <row r="1439" spans="1:191">
      <c r="A1439" s="225"/>
      <c r="B1439" s="193">
        <v>6</v>
      </c>
      <c r="C1439" s="200"/>
      <c r="D1439" s="198" t="s">
        <v>329</v>
      </c>
      <c r="E1439" s="230" t="s">
        <v>647</v>
      </c>
      <c r="F1439" s="89"/>
      <c r="G1439" s="89"/>
      <c r="H1439" s="10" t="s">
        <v>394</v>
      </c>
      <c r="I1439" s="203">
        <f>SUM(I1440)</f>
        <v>16000</v>
      </c>
      <c r="J1439" s="203">
        <f>SUM(J1440)</f>
        <v>31500</v>
      </c>
      <c r="K1439" s="203">
        <f>SUM(K1440)</f>
        <v>42000</v>
      </c>
      <c r="L1439" s="203">
        <f>SUM(L1440)</f>
        <v>50000</v>
      </c>
      <c r="M1439" s="41">
        <f t="shared" ref="M1439:M1446" si="309">ROUND(I1439/L1439*100,1)</f>
        <v>32</v>
      </c>
      <c r="N1439" s="41">
        <f t="shared" ref="N1439:N1446" si="310">ROUND(J1439/L1439*100,1)</f>
        <v>63</v>
      </c>
      <c r="O1439" s="41">
        <f t="shared" ref="O1439:O1446" si="311">ROUND(K1439/L1439*100,1)</f>
        <v>84</v>
      </c>
      <c r="P1439" s="120"/>
      <c r="Q1439" s="120"/>
      <c r="R1439" s="167"/>
      <c r="S1439" s="120"/>
      <c r="T1439" s="120"/>
      <c r="U1439" s="4">
        <f>SUM(L1439-T1439)</f>
        <v>50000</v>
      </c>
      <c r="W1439" s="43" t="s">
        <v>394</v>
      </c>
      <c r="AA1439" s="209"/>
      <c r="AB1439" s="209"/>
      <c r="AC1439" s="209"/>
      <c r="AD1439" s="209"/>
      <c r="AE1439" s="209"/>
      <c r="AF1439" s="209"/>
      <c r="AG1439" s="209"/>
      <c r="AH1439" s="209"/>
      <c r="AI1439" s="209"/>
      <c r="AJ1439" s="209"/>
      <c r="AK1439" s="209"/>
      <c r="AL1439" s="209"/>
      <c r="AM1439" s="209"/>
      <c r="AN1439" s="209"/>
      <c r="AO1439" s="209"/>
      <c r="AP1439" s="209"/>
      <c r="AQ1439" s="209"/>
      <c r="AR1439" s="209"/>
      <c r="AS1439" s="209"/>
      <c r="AT1439" s="209"/>
      <c r="AU1439" s="209"/>
      <c r="AV1439" s="209"/>
      <c r="AW1439" s="209"/>
      <c r="AX1439" s="209"/>
      <c r="AY1439" s="209"/>
      <c r="AZ1439" s="209"/>
      <c r="BA1439" s="209"/>
      <c r="BB1439" s="209"/>
      <c r="BC1439" s="209"/>
      <c r="BD1439" s="209"/>
      <c r="BE1439" s="209"/>
      <c r="BF1439" s="209"/>
      <c r="BG1439" s="209"/>
      <c r="BH1439" s="209"/>
      <c r="BI1439" s="209"/>
      <c r="BJ1439" s="209"/>
      <c r="BK1439" s="209"/>
      <c r="BL1439" s="209"/>
      <c r="BM1439" s="209"/>
      <c r="BN1439" s="209"/>
      <c r="BO1439" s="209"/>
      <c r="BP1439" s="209"/>
      <c r="BQ1439" s="209"/>
      <c r="BR1439" s="209"/>
      <c r="BS1439" s="209"/>
      <c r="BT1439" s="209"/>
      <c r="BU1439" s="209"/>
      <c r="BV1439" s="209"/>
      <c r="BW1439" s="209"/>
      <c r="BX1439" s="209"/>
      <c r="BY1439" s="209"/>
      <c r="BZ1439" s="209"/>
      <c r="CA1439" s="209"/>
      <c r="CB1439" s="209"/>
      <c r="CC1439" s="209"/>
      <c r="CD1439" s="209"/>
      <c r="CE1439" s="209"/>
      <c r="CF1439" s="209"/>
      <c r="CG1439" s="209"/>
      <c r="CH1439" s="209"/>
      <c r="CI1439" s="209"/>
      <c r="CJ1439" s="209"/>
      <c r="CK1439" s="209"/>
      <c r="CL1439" s="209"/>
      <c r="CM1439" s="209"/>
      <c r="CN1439" s="209"/>
      <c r="CO1439" s="209"/>
      <c r="CP1439" s="209"/>
      <c r="CQ1439" s="209"/>
      <c r="CR1439" s="209"/>
      <c r="CS1439" s="209"/>
      <c r="CT1439" s="209"/>
      <c r="CU1439" s="209"/>
      <c r="CV1439" s="209"/>
      <c r="CW1439" s="209"/>
      <c r="CX1439" s="209"/>
      <c r="CY1439" s="209"/>
      <c r="CZ1439" s="209"/>
      <c r="DA1439" s="209"/>
      <c r="DB1439" s="209"/>
      <c r="DC1439" s="209"/>
      <c r="DD1439" s="209"/>
      <c r="DE1439" s="209"/>
      <c r="DF1439" s="209"/>
      <c r="DG1439" s="209"/>
      <c r="DH1439" s="209"/>
      <c r="DI1439" s="209"/>
      <c r="DJ1439" s="209"/>
      <c r="DK1439" s="209"/>
      <c r="DL1439" s="209"/>
      <c r="DM1439" s="209"/>
      <c r="DN1439" s="209"/>
      <c r="DO1439" s="209"/>
      <c r="DP1439" s="209"/>
      <c r="DQ1439" s="209"/>
      <c r="DR1439" s="209"/>
      <c r="DS1439" s="209"/>
      <c r="DT1439" s="209"/>
      <c r="DU1439" s="209"/>
      <c r="DV1439" s="209"/>
      <c r="DW1439" s="209"/>
      <c r="DX1439" s="209"/>
      <c r="DY1439" s="209"/>
      <c r="DZ1439" s="209"/>
      <c r="EA1439" s="209"/>
      <c r="EB1439" s="209"/>
      <c r="EC1439" s="209"/>
      <c r="ED1439" s="209"/>
      <c r="EE1439" s="209"/>
      <c r="EF1439" s="209"/>
      <c r="EG1439" s="209"/>
      <c r="EH1439" s="209"/>
      <c r="EI1439" s="209"/>
      <c r="EJ1439" s="209"/>
      <c r="EK1439" s="209"/>
      <c r="EL1439" s="209"/>
      <c r="EM1439" s="209"/>
      <c r="EN1439" s="209"/>
      <c r="EO1439" s="209"/>
      <c r="EP1439" s="209"/>
      <c r="EQ1439" s="209"/>
      <c r="ER1439" s="209"/>
      <c r="ES1439" s="209"/>
      <c r="ET1439" s="209"/>
      <c r="EU1439" s="209"/>
      <c r="EV1439" s="209"/>
      <c r="EW1439" s="209"/>
      <c r="EX1439" s="209"/>
      <c r="EY1439" s="209"/>
      <c r="EZ1439" s="209"/>
      <c r="FA1439" s="209"/>
      <c r="FB1439" s="209"/>
      <c r="FC1439" s="209"/>
      <c r="FD1439" s="209"/>
      <c r="FE1439" s="209"/>
      <c r="FF1439" s="209"/>
      <c r="FG1439" s="209"/>
      <c r="FH1439" s="209"/>
      <c r="FI1439" s="209"/>
      <c r="FJ1439" s="209"/>
      <c r="FK1439" s="209"/>
      <c r="FL1439" s="209"/>
      <c r="FM1439" s="209"/>
      <c r="FN1439" s="209"/>
      <c r="FO1439" s="209"/>
      <c r="FP1439" s="209"/>
      <c r="FQ1439" s="209"/>
      <c r="FR1439" s="209"/>
      <c r="FS1439" s="209"/>
      <c r="FT1439" s="209"/>
      <c r="FU1439" s="209"/>
      <c r="FV1439" s="209"/>
      <c r="FW1439" s="209"/>
      <c r="FX1439" s="209"/>
      <c r="FY1439" s="209"/>
      <c r="FZ1439" s="209"/>
      <c r="GA1439" s="209"/>
      <c r="GB1439" s="209"/>
      <c r="GC1439" s="209"/>
      <c r="GD1439" s="209"/>
      <c r="GE1439" s="209"/>
      <c r="GF1439" s="209"/>
      <c r="GG1439" s="209"/>
      <c r="GH1439" s="209"/>
      <c r="GI1439" s="209"/>
    </row>
    <row r="1440" spans="1:191" ht="20.25" customHeight="1">
      <c r="A1440" s="225"/>
      <c r="B1440" s="193"/>
      <c r="C1440" s="197">
        <v>1</v>
      </c>
      <c r="D1440" s="198" t="s">
        <v>330</v>
      </c>
      <c r="E1440" s="231" t="s">
        <v>647</v>
      </c>
      <c r="F1440" s="13"/>
      <c r="G1440" s="13"/>
      <c r="H1440" s="10" t="s">
        <v>394</v>
      </c>
      <c r="I1440" s="205">
        <f t="shared" ref="I1440:L1441" si="312">SUM(I1441)</f>
        <v>16000</v>
      </c>
      <c r="J1440" s="205">
        <f t="shared" si="312"/>
        <v>31500</v>
      </c>
      <c r="K1440" s="205">
        <f t="shared" si="312"/>
        <v>42000</v>
      </c>
      <c r="L1440" s="205">
        <f t="shared" si="312"/>
        <v>50000</v>
      </c>
      <c r="M1440" s="41">
        <f t="shared" si="309"/>
        <v>32</v>
      </c>
      <c r="N1440" s="41">
        <f t="shared" si="310"/>
        <v>63</v>
      </c>
      <c r="O1440" s="41">
        <f t="shared" si="311"/>
        <v>84</v>
      </c>
      <c r="P1440" s="14"/>
      <c r="Q1440" s="14"/>
      <c r="R1440" s="167"/>
      <c r="S1440" s="14"/>
      <c r="T1440" s="14"/>
      <c r="U1440" s="4">
        <f>SUM(L1440-T1440)</f>
        <v>50000</v>
      </c>
      <c r="AA1440" s="209"/>
      <c r="AB1440" s="209"/>
      <c r="AC1440" s="209"/>
      <c r="AD1440" s="209"/>
      <c r="AE1440" s="209"/>
      <c r="AF1440" s="209"/>
      <c r="AG1440" s="209"/>
      <c r="AH1440" s="209"/>
      <c r="AI1440" s="209"/>
      <c r="AJ1440" s="209"/>
      <c r="AK1440" s="209"/>
      <c r="AL1440" s="209"/>
      <c r="AM1440" s="209"/>
      <c r="AN1440" s="209"/>
      <c r="AO1440" s="209"/>
      <c r="AP1440" s="209"/>
      <c r="AQ1440" s="209"/>
      <c r="AR1440" s="209"/>
      <c r="AS1440" s="209"/>
      <c r="AT1440" s="209"/>
      <c r="AU1440" s="209"/>
      <c r="AV1440" s="209"/>
      <c r="AW1440" s="209"/>
      <c r="AX1440" s="209"/>
      <c r="AY1440" s="209"/>
      <c r="AZ1440" s="209"/>
      <c r="BA1440" s="209"/>
      <c r="BB1440" s="209"/>
      <c r="BC1440" s="209"/>
      <c r="BD1440" s="209"/>
      <c r="BE1440" s="209"/>
      <c r="BF1440" s="209"/>
      <c r="BG1440" s="209"/>
      <c r="BH1440" s="209"/>
      <c r="BI1440" s="209"/>
      <c r="BJ1440" s="209"/>
      <c r="BK1440" s="209"/>
      <c r="BL1440" s="209"/>
      <c r="BM1440" s="209"/>
      <c r="BN1440" s="209"/>
      <c r="BO1440" s="209"/>
      <c r="BP1440" s="209"/>
      <c r="BQ1440" s="209"/>
      <c r="BR1440" s="209"/>
      <c r="BS1440" s="209"/>
      <c r="BT1440" s="209"/>
      <c r="BU1440" s="209"/>
      <c r="BV1440" s="209"/>
      <c r="BW1440" s="209"/>
      <c r="BX1440" s="209"/>
      <c r="BY1440" s="209"/>
      <c r="BZ1440" s="209"/>
      <c r="CA1440" s="209"/>
      <c r="CB1440" s="209"/>
      <c r="CC1440" s="209"/>
      <c r="CD1440" s="209"/>
      <c r="CE1440" s="209"/>
      <c r="CF1440" s="209"/>
      <c r="CG1440" s="209"/>
      <c r="CH1440" s="209"/>
      <c r="CI1440" s="209"/>
      <c r="CJ1440" s="209"/>
      <c r="CK1440" s="209"/>
      <c r="CL1440" s="209"/>
      <c r="CM1440" s="209"/>
      <c r="CN1440" s="209"/>
      <c r="CO1440" s="209"/>
      <c r="CP1440" s="209"/>
      <c r="CQ1440" s="209"/>
      <c r="CR1440" s="209"/>
      <c r="CS1440" s="209"/>
      <c r="CT1440" s="209"/>
      <c r="CU1440" s="209"/>
      <c r="CV1440" s="209"/>
      <c r="CW1440" s="209"/>
      <c r="CX1440" s="209"/>
      <c r="CY1440" s="209"/>
      <c r="CZ1440" s="209"/>
      <c r="DA1440" s="209"/>
      <c r="DB1440" s="209"/>
      <c r="DC1440" s="209"/>
      <c r="DD1440" s="209"/>
      <c r="DE1440" s="209"/>
      <c r="DF1440" s="209"/>
      <c r="DG1440" s="209"/>
      <c r="DH1440" s="209"/>
      <c r="DI1440" s="209"/>
      <c r="DJ1440" s="209"/>
      <c r="DK1440" s="209"/>
      <c r="DL1440" s="209"/>
      <c r="DM1440" s="209"/>
      <c r="DN1440" s="209"/>
      <c r="DO1440" s="209"/>
      <c r="DP1440" s="209"/>
      <c r="DQ1440" s="209"/>
      <c r="DR1440" s="209"/>
      <c r="DS1440" s="209"/>
      <c r="DT1440" s="209"/>
      <c r="DU1440" s="209"/>
      <c r="DV1440" s="209"/>
      <c r="DW1440" s="209"/>
      <c r="DX1440" s="209"/>
      <c r="DY1440" s="209"/>
      <c r="DZ1440" s="209"/>
      <c r="EA1440" s="209"/>
      <c r="EB1440" s="209"/>
      <c r="EC1440" s="209"/>
      <c r="ED1440" s="209"/>
      <c r="EE1440" s="209"/>
      <c r="EF1440" s="209"/>
      <c r="EG1440" s="209"/>
      <c r="EH1440" s="209"/>
      <c r="EI1440" s="209"/>
      <c r="EJ1440" s="209"/>
      <c r="EK1440" s="209"/>
      <c r="EL1440" s="209"/>
      <c r="EM1440" s="209"/>
      <c r="EN1440" s="209"/>
      <c r="EO1440" s="209"/>
      <c r="EP1440" s="209"/>
      <c r="EQ1440" s="209"/>
      <c r="ER1440" s="209"/>
      <c r="ES1440" s="209"/>
      <c r="ET1440" s="209"/>
      <c r="EU1440" s="209"/>
      <c r="EV1440" s="209"/>
      <c r="EW1440" s="209"/>
      <c r="EX1440" s="209"/>
      <c r="EY1440" s="209"/>
      <c r="EZ1440" s="209"/>
      <c r="FA1440" s="209"/>
      <c r="FB1440" s="209"/>
      <c r="FC1440" s="209"/>
      <c r="FD1440" s="209"/>
      <c r="FE1440" s="209"/>
      <c r="FF1440" s="209"/>
      <c r="FG1440" s="209"/>
      <c r="FH1440" s="209"/>
      <c r="FI1440" s="209"/>
      <c r="FJ1440" s="209"/>
      <c r="FK1440" s="209"/>
      <c r="FL1440" s="209"/>
      <c r="FM1440" s="209"/>
      <c r="FN1440" s="209"/>
      <c r="FO1440" s="209"/>
      <c r="FP1440" s="209"/>
      <c r="FQ1440" s="209"/>
      <c r="FR1440" s="209"/>
      <c r="FS1440" s="209"/>
      <c r="FT1440" s="209"/>
      <c r="FU1440" s="209"/>
      <c r="FV1440" s="209"/>
      <c r="FW1440" s="209"/>
      <c r="FX1440" s="209"/>
      <c r="FY1440" s="209"/>
      <c r="FZ1440" s="209"/>
      <c r="GA1440" s="209"/>
      <c r="GB1440" s="209"/>
      <c r="GC1440" s="209"/>
      <c r="GD1440" s="209"/>
      <c r="GE1440" s="209"/>
      <c r="GF1440" s="209"/>
      <c r="GG1440" s="209"/>
      <c r="GH1440" s="209"/>
      <c r="GI1440" s="209"/>
    </row>
    <row r="1441" spans="1:191" ht="55.5" customHeight="1">
      <c r="A1441" s="225"/>
      <c r="B1441" s="193"/>
      <c r="C1441" s="197"/>
      <c r="D1441" s="201" t="s">
        <v>280</v>
      </c>
      <c r="E1441" s="81" t="s">
        <v>648</v>
      </c>
      <c r="F1441" s="19"/>
      <c r="G1441" s="19"/>
      <c r="H1441" s="10" t="s">
        <v>394</v>
      </c>
      <c r="I1441" s="204">
        <f t="shared" si="312"/>
        <v>16000</v>
      </c>
      <c r="J1441" s="204">
        <f t="shared" si="312"/>
        <v>31500</v>
      </c>
      <c r="K1441" s="204">
        <f t="shared" si="312"/>
        <v>42000</v>
      </c>
      <c r="L1441" s="205">
        <f t="shared" si="312"/>
        <v>50000</v>
      </c>
      <c r="M1441" s="41">
        <f t="shared" si="309"/>
        <v>32</v>
      </c>
      <c r="N1441" s="41">
        <f t="shared" si="310"/>
        <v>63</v>
      </c>
      <c r="O1441" s="41">
        <f t="shared" si="311"/>
        <v>84</v>
      </c>
      <c r="P1441" s="14"/>
      <c r="Q1441" s="14"/>
      <c r="R1441" s="167"/>
      <c r="S1441" s="14"/>
      <c r="T1441" s="14"/>
      <c r="U1441" s="4">
        <f>SUM(L1441-T1441)</f>
        <v>50000</v>
      </c>
      <c r="W1441" s="43" t="s">
        <v>394</v>
      </c>
      <c r="AA1441" s="209"/>
      <c r="AB1441" s="209"/>
      <c r="AC1441" s="209"/>
      <c r="AD1441" s="209"/>
      <c r="AE1441" s="209"/>
      <c r="AF1441" s="209"/>
      <c r="AG1441" s="209"/>
      <c r="AH1441" s="209"/>
      <c r="AI1441" s="209"/>
      <c r="AJ1441" s="209"/>
      <c r="AK1441" s="209"/>
      <c r="AL1441" s="209"/>
      <c r="AM1441" s="209"/>
      <c r="AN1441" s="209"/>
      <c r="AO1441" s="209"/>
      <c r="AP1441" s="209"/>
      <c r="AQ1441" s="209"/>
      <c r="AR1441" s="209"/>
      <c r="AS1441" s="209"/>
      <c r="AT1441" s="209"/>
      <c r="AU1441" s="209"/>
      <c r="AV1441" s="209"/>
      <c r="AW1441" s="209"/>
      <c r="AX1441" s="209"/>
      <c r="AY1441" s="209"/>
      <c r="AZ1441" s="209"/>
      <c r="BA1441" s="209"/>
      <c r="BB1441" s="209"/>
      <c r="BC1441" s="209"/>
      <c r="BD1441" s="209"/>
      <c r="BE1441" s="209"/>
      <c r="BF1441" s="209"/>
      <c r="BG1441" s="209"/>
      <c r="BH1441" s="209"/>
      <c r="BI1441" s="209"/>
      <c r="BJ1441" s="209"/>
      <c r="BK1441" s="209"/>
      <c r="BL1441" s="209"/>
      <c r="BM1441" s="209"/>
      <c r="BN1441" s="209"/>
      <c r="BO1441" s="209"/>
      <c r="BP1441" s="209"/>
      <c r="BQ1441" s="209"/>
      <c r="BR1441" s="209"/>
      <c r="BS1441" s="209"/>
      <c r="BT1441" s="209"/>
      <c r="BU1441" s="209"/>
      <c r="BV1441" s="209"/>
      <c r="BW1441" s="209"/>
      <c r="BX1441" s="209"/>
      <c r="BY1441" s="209"/>
      <c r="BZ1441" s="209"/>
      <c r="CA1441" s="209"/>
      <c r="CB1441" s="209"/>
      <c r="CC1441" s="209"/>
      <c r="CD1441" s="209"/>
      <c r="CE1441" s="209"/>
      <c r="CF1441" s="209"/>
      <c r="CG1441" s="209"/>
      <c r="CH1441" s="209"/>
      <c r="CI1441" s="209"/>
      <c r="CJ1441" s="209"/>
      <c r="CK1441" s="209"/>
      <c r="CL1441" s="209"/>
      <c r="CM1441" s="209"/>
      <c r="CN1441" s="209"/>
      <c r="CO1441" s="209"/>
      <c r="CP1441" s="209"/>
      <c r="CQ1441" s="209"/>
      <c r="CR1441" s="209"/>
      <c r="CS1441" s="209"/>
      <c r="CT1441" s="209"/>
      <c r="CU1441" s="209"/>
      <c r="CV1441" s="209"/>
      <c r="CW1441" s="209"/>
      <c r="CX1441" s="209"/>
      <c r="CY1441" s="209"/>
      <c r="CZ1441" s="209"/>
      <c r="DA1441" s="209"/>
      <c r="DB1441" s="209"/>
      <c r="DC1441" s="209"/>
      <c r="DD1441" s="209"/>
      <c r="DE1441" s="209"/>
      <c r="DF1441" s="209"/>
      <c r="DG1441" s="209"/>
      <c r="DH1441" s="209"/>
      <c r="DI1441" s="209"/>
      <c r="DJ1441" s="209"/>
      <c r="DK1441" s="209"/>
      <c r="DL1441" s="209"/>
      <c r="DM1441" s="209"/>
      <c r="DN1441" s="209"/>
      <c r="DO1441" s="209"/>
      <c r="DP1441" s="209"/>
      <c r="DQ1441" s="209"/>
      <c r="DR1441" s="209"/>
      <c r="DS1441" s="209"/>
      <c r="DT1441" s="209"/>
      <c r="DU1441" s="209"/>
      <c r="DV1441" s="209"/>
      <c r="DW1441" s="209"/>
      <c r="DX1441" s="209"/>
      <c r="DY1441" s="209"/>
      <c r="DZ1441" s="209"/>
      <c r="EA1441" s="209"/>
      <c r="EB1441" s="209"/>
      <c r="EC1441" s="209"/>
      <c r="ED1441" s="209"/>
      <c r="EE1441" s="209"/>
      <c r="EF1441" s="209"/>
      <c r="EG1441" s="209"/>
      <c r="EH1441" s="209"/>
      <c r="EI1441" s="209"/>
      <c r="EJ1441" s="209"/>
      <c r="EK1441" s="209"/>
      <c r="EL1441" s="209"/>
      <c r="EM1441" s="209"/>
      <c r="EN1441" s="209"/>
      <c r="EO1441" s="209"/>
      <c r="EP1441" s="209"/>
      <c r="EQ1441" s="209"/>
      <c r="ER1441" s="209"/>
      <c r="ES1441" s="209"/>
      <c r="ET1441" s="209"/>
      <c r="EU1441" s="209"/>
      <c r="EV1441" s="209"/>
      <c r="EW1441" s="209"/>
      <c r="EX1441" s="209"/>
      <c r="EY1441" s="209"/>
      <c r="EZ1441" s="209"/>
      <c r="FA1441" s="209"/>
      <c r="FB1441" s="209"/>
      <c r="FC1441" s="209"/>
      <c r="FD1441" s="209"/>
      <c r="FE1441" s="209"/>
      <c r="FF1441" s="209"/>
      <c r="FG1441" s="209"/>
      <c r="FH1441" s="209"/>
      <c r="FI1441" s="209"/>
      <c r="FJ1441" s="209"/>
      <c r="FK1441" s="209"/>
      <c r="FL1441" s="209"/>
      <c r="FM1441" s="209"/>
      <c r="FN1441" s="209"/>
      <c r="FO1441" s="209"/>
      <c r="FP1441" s="209"/>
      <c r="FQ1441" s="209"/>
      <c r="FR1441" s="209"/>
      <c r="FS1441" s="209"/>
      <c r="FT1441" s="209"/>
      <c r="FU1441" s="209"/>
      <c r="FV1441" s="209"/>
      <c r="FW1441" s="209"/>
      <c r="FX1441" s="209"/>
      <c r="FY1441" s="209"/>
      <c r="FZ1441" s="209"/>
      <c r="GA1441" s="209"/>
      <c r="GB1441" s="209"/>
      <c r="GC1441" s="209"/>
      <c r="GD1441" s="209"/>
      <c r="GE1441" s="209"/>
      <c r="GF1441" s="209"/>
      <c r="GG1441" s="209"/>
      <c r="GH1441" s="209"/>
      <c r="GI1441" s="209"/>
    </row>
    <row r="1442" spans="1:191" ht="33.75" customHeight="1">
      <c r="A1442" s="225"/>
      <c r="B1442" s="193"/>
      <c r="C1442" s="200"/>
      <c r="D1442" s="198"/>
      <c r="E1442" s="80" t="s">
        <v>37</v>
      </c>
      <c r="F1442" s="18" t="s">
        <v>398</v>
      </c>
      <c r="G1442" s="18"/>
      <c r="H1442" s="10" t="s">
        <v>394</v>
      </c>
      <c r="I1442" s="207">
        <f t="shared" ref="I1442:K1442" si="313">SUM(I1443:I1444)</f>
        <v>16000</v>
      </c>
      <c r="J1442" s="207">
        <f t="shared" si="313"/>
        <v>31500</v>
      </c>
      <c r="K1442" s="207">
        <f t="shared" si="313"/>
        <v>42000</v>
      </c>
      <c r="L1442" s="207">
        <f>SUM(L1443:L1444)</f>
        <v>50000</v>
      </c>
      <c r="M1442" s="41">
        <f t="shared" si="309"/>
        <v>32</v>
      </c>
      <c r="N1442" s="41">
        <f t="shared" si="310"/>
        <v>63</v>
      </c>
      <c r="O1442" s="41">
        <f t="shared" si="311"/>
        <v>84</v>
      </c>
      <c r="P1442" s="15"/>
      <c r="Q1442" s="15"/>
      <c r="R1442" s="167"/>
      <c r="S1442" s="15"/>
      <c r="T1442" s="15"/>
      <c r="U1442" s="4">
        <f>SUM(L1442-T1442)</f>
        <v>50000</v>
      </c>
      <c r="AA1442" s="209"/>
      <c r="AB1442" s="209"/>
      <c r="AC1442" s="209"/>
      <c r="AD1442" s="209"/>
      <c r="AE1442" s="209"/>
      <c r="AF1442" s="209"/>
      <c r="AG1442" s="209"/>
      <c r="AH1442" s="209"/>
      <c r="AI1442" s="209"/>
      <c r="AJ1442" s="209"/>
      <c r="AK1442" s="209"/>
      <c r="AL1442" s="209"/>
      <c r="AM1442" s="209"/>
      <c r="AN1442" s="209"/>
      <c r="AO1442" s="209"/>
      <c r="AP1442" s="209"/>
      <c r="AQ1442" s="209"/>
      <c r="AR1442" s="209"/>
      <c r="AS1442" s="209"/>
      <c r="AT1442" s="209"/>
      <c r="AU1442" s="209"/>
      <c r="AV1442" s="209"/>
      <c r="AW1442" s="209"/>
      <c r="AX1442" s="209"/>
      <c r="AY1442" s="209"/>
      <c r="AZ1442" s="209"/>
      <c r="BA1442" s="209"/>
      <c r="BB1442" s="209"/>
      <c r="BC1442" s="209"/>
      <c r="BD1442" s="209"/>
      <c r="BE1442" s="209"/>
      <c r="BF1442" s="209"/>
      <c r="BG1442" s="209"/>
      <c r="BH1442" s="209"/>
      <c r="BI1442" s="209"/>
      <c r="BJ1442" s="209"/>
      <c r="BK1442" s="209"/>
      <c r="BL1442" s="209"/>
      <c r="BM1442" s="209"/>
      <c r="BN1442" s="209"/>
      <c r="BO1442" s="209"/>
      <c r="BP1442" s="209"/>
      <c r="BQ1442" s="209"/>
      <c r="BR1442" s="209"/>
      <c r="BS1442" s="209"/>
      <c r="BT1442" s="209"/>
      <c r="BU1442" s="209"/>
      <c r="BV1442" s="209"/>
      <c r="BW1442" s="209"/>
      <c r="BX1442" s="209"/>
      <c r="BY1442" s="209"/>
      <c r="BZ1442" s="209"/>
      <c r="CA1442" s="209"/>
      <c r="CB1442" s="209"/>
      <c r="CC1442" s="209"/>
      <c r="CD1442" s="209"/>
      <c r="CE1442" s="209"/>
      <c r="CF1442" s="209"/>
      <c r="CG1442" s="209"/>
      <c r="CH1442" s="209"/>
      <c r="CI1442" s="209"/>
      <c r="CJ1442" s="209"/>
      <c r="CK1442" s="209"/>
      <c r="CL1442" s="209"/>
      <c r="CM1442" s="209"/>
      <c r="CN1442" s="209"/>
      <c r="CO1442" s="209"/>
      <c r="CP1442" s="209"/>
      <c r="CQ1442" s="209"/>
      <c r="CR1442" s="209"/>
      <c r="CS1442" s="209"/>
      <c r="CT1442" s="209"/>
      <c r="CU1442" s="209"/>
      <c r="CV1442" s="209"/>
      <c r="CW1442" s="209"/>
      <c r="CX1442" s="209"/>
      <c r="CY1442" s="209"/>
      <c r="CZ1442" s="209"/>
      <c r="DA1442" s="209"/>
      <c r="DB1442" s="209"/>
      <c r="DC1442" s="209"/>
      <c r="DD1442" s="209"/>
      <c r="DE1442" s="209"/>
      <c r="DF1442" s="209"/>
      <c r="DG1442" s="209"/>
      <c r="DH1442" s="209"/>
      <c r="DI1442" s="209"/>
      <c r="DJ1442" s="209"/>
      <c r="DK1442" s="209"/>
      <c r="DL1442" s="209"/>
      <c r="DM1442" s="209"/>
      <c r="DN1442" s="209"/>
      <c r="DO1442" s="209"/>
      <c r="DP1442" s="209"/>
      <c r="DQ1442" s="209"/>
      <c r="DR1442" s="209"/>
      <c r="DS1442" s="209"/>
      <c r="DT1442" s="209"/>
      <c r="DU1442" s="209"/>
      <c r="DV1442" s="209"/>
      <c r="DW1442" s="209"/>
      <c r="DX1442" s="209"/>
      <c r="DY1442" s="209"/>
      <c r="DZ1442" s="209"/>
      <c r="EA1442" s="209"/>
      <c r="EB1442" s="209"/>
      <c r="EC1442" s="209"/>
      <c r="ED1442" s="209"/>
      <c r="EE1442" s="209"/>
      <c r="EF1442" s="209"/>
      <c r="EG1442" s="209"/>
      <c r="EH1442" s="209"/>
      <c r="EI1442" s="209"/>
      <c r="EJ1442" s="209"/>
      <c r="EK1442" s="209"/>
      <c r="EL1442" s="209"/>
      <c r="EM1442" s="209"/>
      <c r="EN1442" s="209"/>
      <c r="EO1442" s="209"/>
      <c r="EP1442" s="209"/>
      <c r="EQ1442" s="209"/>
      <c r="ER1442" s="209"/>
      <c r="ES1442" s="209"/>
      <c r="ET1442" s="209"/>
      <c r="EU1442" s="209"/>
      <c r="EV1442" s="209"/>
      <c r="EW1442" s="209"/>
      <c r="EX1442" s="209"/>
      <c r="EY1442" s="209"/>
      <c r="EZ1442" s="209"/>
      <c r="FA1442" s="209"/>
      <c r="FB1442" s="209"/>
      <c r="FC1442" s="209"/>
      <c r="FD1442" s="209"/>
      <c r="FE1442" s="209"/>
      <c r="FF1442" s="209"/>
      <c r="FG1442" s="209"/>
      <c r="FH1442" s="209"/>
      <c r="FI1442" s="209"/>
      <c r="FJ1442" s="209"/>
      <c r="FK1442" s="209"/>
      <c r="FL1442" s="209"/>
      <c r="FM1442" s="209"/>
      <c r="FN1442" s="209"/>
      <c r="FO1442" s="209"/>
      <c r="FP1442" s="209"/>
      <c r="FQ1442" s="209"/>
      <c r="FR1442" s="209"/>
      <c r="FS1442" s="209"/>
      <c r="FT1442" s="209"/>
      <c r="FU1442" s="209"/>
      <c r="FV1442" s="209"/>
      <c r="FW1442" s="209"/>
      <c r="FX1442" s="209"/>
      <c r="FY1442" s="209"/>
      <c r="FZ1442" s="209"/>
      <c r="GA1442" s="209"/>
      <c r="GB1442" s="209"/>
      <c r="GC1442" s="209"/>
      <c r="GD1442" s="209"/>
      <c r="GE1442" s="209"/>
      <c r="GF1442" s="209"/>
      <c r="GG1442" s="209"/>
      <c r="GH1442" s="209"/>
      <c r="GI1442" s="209"/>
    </row>
    <row r="1443" spans="1:191" hidden="1">
      <c r="A1443" s="64"/>
      <c r="B1443" s="51"/>
      <c r="C1443" s="56"/>
      <c r="D1443" s="55"/>
      <c r="E1443" s="16" t="s">
        <v>557</v>
      </c>
      <c r="F1443" s="10" t="s">
        <v>397</v>
      </c>
      <c r="G1443" s="10"/>
      <c r="H1443" s="10"/>
      <c r="I1443" s="8">
        <v>15000</v>
      </c>
      <c r="J1443" s="8">
        <v>30000</v>
      </c>
      <c r="K1443" s="8">
        <v>40000</v>
      </c>
      <c r="L1443" s="7">
        <v>47500</v>
      </c>
      <c r="M1443" s="41">
        <f t="shared" si="309"/>
        <v>31.6</v>
      </c>
      <c r="N1443" s="41">
        <f t="shared" si="310"/>
        <v>63.2</v>
      </c>
      <c r="O1443" s="41">
        <f t="shared" si="311"/>
        <v>84.2</v>
      </c>
      <c r="P1443" s="15"/>
      <c r="Q1443" s="15"/>
      <c r="R1443" s="167"/>
      <c r="S1443" s="15"/>
      <c r="T1443" s="15"/>
      <c r="U1443" s="4">
        <f>SUM(L1443-T1443)</f>
        <v>47500</v>
      </c>
    </row>
    <row r="1444" spans="1:191" hidden="1">
      <c r="A1444" s="64"/>
      <c r="B1444" s="51"/>
      <c r="C1444" s="56"/>
      <c r="D1444" s="55"/>
      <c r="E1444" s="16" t="s">
        <v>565</v>
      </c>
      <c r="F1444" s="10" t="s">
        <v>167</v>
      </c>
      <c r="G1444" s="10"/>
      <c r="H1444" s="10"/>
      <c r="I1444" s="8">
        <v>1000</v>
      </c>
      <c r="J1444" s="8">
        <v>1500</v>
      </c>
      <c r="K1444" s="8">
        <v>2000</v>
      </c>
      <c r="L1444" s="7">
        <v>2500</v>
      </c>
      <c r="M1444" s="41">
        <f t="shared" si="309"/>
        <v>40</v>
      </c>
      <c r="N1444" s="41">
        <f t="shared" si="310"/>
        <v>60</v>
      </c>
      <c r="O1444" s="41">
        <f t="shared" si="311"/>
        <v>80</v>
      </c>
      <c r="P1444" s="15"/>
      <c r="Q1444" s="15"/>
      <c r="R1444" s="167"/>
      <c r="S1444" s="15"/>
      <c r="T1444" s="15"/>
      <c r="U1444" s="4"/>
    </row>
    <row r="1445" spans="1:191">
      <c r="A1445" s="225"/>
      <c r="B1445" s="193" t="s">
        <v>529</v>
      </c>
      <c r="C1445" s="200"/>
      <c r="D1445" s="198" t="s">
        <v>329</v>
      </c>
      <c r="E1445" s="194" t="s">
        <v>31</v>
      </c>
      <c r="F1445" s="89"/>
      <c r="G1445" s="89"/>
      <c r="H1445" s="10" t="s">
        <v>394</v>
      </c>
      <c r="I1445" s="202">
        <f>SUM(I1446+I1451)</f>
        <v>86548</v>
      </c>
      <c r="J1445" s="202">
        <f>SUM(J1446+J1451)</f>
        <v>197439</v>
      </c>
      <c r="K1445" s="202">
        <f>SUM(K1446+K1451)</f>
        <v>278385</v>
      </c>
      <c r="L1445" s="203">
        <f>SUM(L1446+L1451)</f>
        <v>347381.5</v>
      </c>
      <c r="M1445" s="41">
        <f t="shared" si="309"/>
        <v>24.9</v>
      </c>
      <c r="N1445" s="41">
        <f t="shared" si="310"/>
        <v>56.8</v>
      </c>
      <c r="O1445" s="41">
        <f t="shared" si="311"/>
        <v>80.099999999999994</v>
      </c>
      <c r="P1445" s="120"/>
      <c r="Q1445" s="120"/>
      <c r="R1445" s="167"/>
      <c r="S1445" s="120"/>
      <c r="T1445" s="120"/>
      <c r="U1445" s="4">
        <f>SUM(L1445-T1445)</f>
        <v>347381.5</v>
      </c>
      <c r="W1445" s="43" t="s">
        <v>394</v>
      </c>
      <c r="AA1445" s="209"/>
      <c r="AB1445" s="209"/>
      <c r="AC1445" s="209"/>
      <c r="AD1445" s="209"/>
      <c r="AE1445" s="209"/>
      <c r="AF1445" s="209"/>
      <c r="AG1445" s="209"/>
      <c r="AH1445" s="209"/>
      <c r="AI1445" s="209"/>
      <c r="AJ1445" s="209"/>
      <c r="AK1445" s="209"/>
      <c r="AL1445" s="209"/>
      <c r="AM1445" s="209"/>
      <c r="AN1445" s="209"/>
      <c r="AO1445" s="209"/>
      <c r="AP1445" s="209"/>
      <c r="AQ1445" s="209"/>
      <c r="AR1445" s="209"/>
      <c r="AS1445" s="209"/>
      <c r="AT1445" s="209"/>
      <c r="AU1445" s="209"/>
      <c r="AV1445" s="209"/>
      <c r="AW1445" s="209"/>
      <c r="AX1445" s="209"/>
      <c r="AY1445" s="209"/>
      <c r="AZ1445" s="209"/>
      <c r="BA1445" s="209"/>
      <c r="BB1445" s="209"/>
      <c r="BC1445" s="209"/>
      <c r="BD1445" s="209"/>
      <c r="BE1445" s="209"/>
      <c r="BF1445" s="209"/>
      <c r="BG1445" s="209"/>
      <c r="BH1445" s="209"/>
      <c r="BI1445" s="209"/>
      <c r="BJ1445" s="209"/>
      <c r="BK1445" s="209"/>
      <c r="BL1445" s="209"/>
      <c r="BM1445" s="209"/>
      <c r="BN1445" s="209"/>
      <c r="BO1445" s="209"/>
      <c r="BP1445" s="209"/>
      <c r="BQ1445" s="209"/>
      <c r="BR1445" s="209"/>
      <c r="BS1445" s="209"/>
      <c r="BT1445" s="209"/>
      <c r="BU1445" s="209"/>
      <c r="BV1445" s="209"/>
      <c r="BW1445" s="209"/>
      <c r="BX1445" s="209"/>
      <c r="BY1445" s="209"/>
      <c r="BZ1445" s="209"/>
      <c r="CA1445" s="209"/>
      <c r="CB1445" s="209"/>
      <c r="CC1445" s="209"/>
      <c r="CD1445" s="209"/>
      <c r="CE1445" s="209"/>
      <c r="CF1445" s="209"/>
      <c r="CG1445" s="209"/>
      <c r="CH1445" s="209"/>
      <c r="CI1445" s="209"/>
      <c r="CJ1445" s="209"/>
      <c r="CK1445" s="209"/>
      <c r="CL1445" s="209"/>
      <c r="CM1445" s="209"/>
      <c r="CN1445" s="209"/>
      <c r="CO1445" s="209"/>
      <c r="CP1445" s="209"/>
      <c r="CQ1445" s="209"/>
      <c r="CR1445" s="209"/>
      <c r="CS1445" s="209"/>
      <c r="CT1445" s="209"/>
      <c r="CU1445" s="209"/>
      <c r="CV1445" s="209"/>
      <c r="CW1445" s="209"/>
      <c r="CX1445" s="209"/>
      <c r="CY1445" s="209"/>
      <c r="CZ1445" s="209"/>
      <c r="DA1445" s="209"/>
      <c r="DB1445" s="209"/>
      <c r="DC1445" s="209"/>
      <c r="DD1445" s="209"/>
      <c r="DE1445" s="209"/>
      <c r="DF1445" s="209"/>
      <c r="DG1445" s="209"/>
      <c r="DH1445" s="209"/>
      <c r="DI1445" s="209"/>
      <c r="DJ1445" s="209"/>
      <c r="DK1445" s="209"/>
      <c r="DL1445" s="209"/>
      <c r="DM1445" s="209"/>
      <c r="DN1445" s="209"/>
      <c r="DO1445" s="209"/>
      <c r="DP1445" s="209"/>
      <c r="DQ1445" s="209"/>
      <c r="DR1445" s="209"/>
      <c r="DS1445" s="209"/>
      <c r="DT1445" s="209"/>
      <c r="DU1445" s="209"/>
      <c r="DV1445" s="209"/>
      <c r="DW1445" s="209"/>
      <c r="DX1445" s="209"/>
      <c r="DY1445" s="209"/>
      <c r="DZ1445" s="209"/>
      <c r="EA1445" s="209"/>
      <c r="EB1445" s="209"/>
      <c r="EC1445" s="209"/>
      <c r="ED1445" s="209"/>
      <c r="EE1445" s="209"/>
      <c r="EF1445" s="209"/>
      <c r="EG1445" s="209"/>
      <c r="EH1445" s="209"/>
      <c r="EI1445" s="209"/>
      <c r="EJ1445" s="209"/>
      <c r="EK1445" s="209"/>
      <c r="EL1445" s="209"/>
      <c r="EM1445" s="209"/>
      <c r="EN1445" s="209"/>
      <c r="EO1445" s="209"/>
      <c r="EP1445" s="209"/>
      <c r="EQ1445" s="209"/>
      <c r="ER1445" s="209"/>
      <c r="ES1445" s="209"/>
      <c r="ET1445" s="209"/>
      <c r="EU1445" s="209"/>
      <c r="EV1445" s="209"/>
      <c r="EW1445" s="209"/>
      <c r="EX1445" s="209"/>
      <c r="EY1445" s="209"/>
      <c r="EZ1445" s="209"/>
      <c r="FA1445" s="209"/>
      <c r="FB1445" s="209"/>
      <c r="FC1445" s="209"/>
      <c r="FD1445" s="209"/>
      <c r="FE1445" s="209"/>
      <c r="FF1445" s="209"/>
      <c r="FG1445" s="209"/>
      <c r="FH1445" s="209"/>
      <c r="FI1445" s="209"/>
      <c r="FJ1445" s="209"/>
      <c r="FK1445" s="209"/>
      <c r="FL1445" s="209"/>
      <c r="FM1445" s="209"/>
      <c r="FN1445" s="209"/>
      <c r="FO1445" s="209"/>
      <c r="FP1445" s="209"/>
      <c r="FQ1445" s="209"/>
      <c r="FR1445" s="209"/>
      <c r="FS1445" s="209"/>
      <c r="FT1445" s="209"/>
      <c r="FU1445" s="209"/>
      <c r="FV1445" s="209"/>
      <c r="FW1445" s="209"/>
      <c r="FX1445" s="209"/>
      <c r="FY1445" s="209"/>
      <c r="FZ1445" s="209"/>
      <c r="GA1445" s="209"/>
      <c r="GB1445" s="209"/>
      <c r="GC1445" s="209"/>
      <c r="GD1445" s="209"/>
      <c r="GE1445" s="209"/>
      <c r="GF1445" s="209"/>
      <c r="GG1445" s="209"/>
      <c r="GH1445" s="209"/>
      <c r="GI1445" s="209"/>
    </row>
    <row r="1446" spans="1:191" ht="25.5" customHeight="1">
      <c r="A1446" s="225"/>
      <c r="B1446" s="193"/>
      <c r="C1446" s="197" t="s">
        <v>526</v>
      </c>
      <c r="D1446" s="198" t="s">
        <v>330</v>
      </c>
      <c r="E1446" s="199" t="s">
        <v>32</v>
      </c>
      <c r="F1446" s="13"/>
      <c r="G1446" s="13"/>
      <c r="H1446" s="10" t="s">
        <v>394</v>
      </c>
      <c r="I1446" s="205">
        <f t="shared" ref="I1446:L1447" si="314">SUM(I1447)</f>
        <v>84738</v>
      </c>
      <c r="J1446" s="205">
        <f t="shared" si="314"/>
        <v>181560</v>
      </c>
      <c r="K1446" s="205">
        <f t="shared" si="314"/>
        <v>253016</v>
      </c>
      <c r="L1446" s="205">
        <f t="shared" si="314"/>
        <v>313881.5</v>
      </c>
      <c r="M1446" s="41">
        <f t="shared" si="309"/>
        <v>27</v>
      </c>
      <c r="N1446" s="41">
        <f t="shared" si="310"/>
        <v>57.8</v>
      </c>
      <c r="O1446" s="41">
        <f t="shared" si="311"/>
        <v>80.599999999999994</v>
      </c>
      <c r="P1446" s="14"/>
      <c r="Q1446" s="14"/>
      <c r="R1446" s="167"/>
      <c r="S1446" s="14"/>
      <c r="T1446" s="14"/>
      <c r="U1446" s="4">
        <f>SUM(L1446-T1446)</f>
        <v>313881.5</v>
      </c>
      <c r="AA1446" s="209"/>
      <c r="AB1446" s="209"/>
      <c r="AC1446" s="209"/>
      <c r="AD1446" s="209"/>
      <c r="AE1446" s="209"/>
      <c r="AF1446" s="209"/>
      <c r="AG1446" s="209"/>
      <c r="AH1446" s="209"/>
      <c r="AI1446" s="209"/>
      <c r="AJ1446" s="209"/>
      <c r="AK1446" s="209"/>
      <c r="AL1446" s="209"/>
      <c r="AM1446" s="209"/>
      <c r="AN1446" s="209"/>
      <c r="AO1446" s="209"/>
      <c r="AP1446" s="209"/>
      <c r="AQ1446" s="209"/>
      <c r="AR1446" s="209"/>
      <c r="AS1446" s="209"/>
      <c r="AT1446" s="209"/>
      <c r="AU1446" s="209"/>
      <c r="AV1446" s="209"/>
      <c r="AW1446" s="209"/>
      <c r="AX1446" s="209"/>
      <c r="AY1446" s="209"/>
      <c r="AZ1446" s="209"/>
      <c r="BA1446" s="209"/>
      <c r="BB1446" s="209"/>
      <c r="BC1446" s="209"/>
      <c r="BD1446" s="209"/>
      <c r="BE1446" s="209"/>
      <c r="BF1446" s="209"/>
      <c r="BG1446" s="209"/>
      <c r="BH1446" s="209"/>
      <c r="BI1446" s="209"/>
      <c r="BJ1446" s="209"/>
      <c r="BK1446" s="209"/>
      <c r="BL1446" s="209"/>
      <c r="BM1446" s="209"/>
      <c r="BN1446" s="209"/>
      <c r="BO1446" s="209"/>
      <c r="BP1446" s="209"/>
      <c r="BQ1446" s="209"/>
      <c r="BR1446" s="209"/>
      <c r="BS1446" s="209"/>
      <c r="BT1446" s="209"/>
      <c r="BU1446" s="209"/>
      <c r="BV1446" s="209"/>
      <c r="BW1446" s="209"/>
      <c r="BX1446" s="209"/>
      <c r="BY1446" s="209"/>
      <c r="BZ1446" s="209"/>
      <c r="CA1446" s="209"/>
      <c r="CB1446" s="209"/>
      <c r="CC1446" s="209"/>
      <c r="CD1446" s="209"/>
      <c r="CE1446" s="209"/>
      <c r="CF1446" s="209"/>
      <c r="CG1446" s="209"/>
      <c r="CH1446" s="209"/>
      <c r="CI1446" s="209"/>
      <c r="CJ1446" s="209"/>
      <c r="CK1446" s="209"/>
      <c r="CL1446" s="209"/>
      <c r="CM1446" s="209"/>
      <c r="CN1446" s="209"/>
      <c r="CO1446" s="209"/>
      <c r="CP1446" s="209"/>
      <c r="CQ1446" s="209"/>
      <c r="CR1446" s="209"/>
      <c r="CS1446" s="209"/>
      <c r="CT1446" s="209"/>
      <c r="CU1446" s="209"/>
      <c r="CV1446" s="209"/>
      <c r="CW1446" s="209"/>
      <c r="CX1446" s="209"/>
      <c r="CY1446" s="209"/>
      <c r="CZ1446" s="209"/>
      <c r="DA1446" s="209"/>
      <c r="DB1446" s="209"/>
      <c r="DC1446" s="209"/>
      <c r="DD1446" s="209"/>
      <c r="DE1446" s="209"/>
      <c r="DF1446" s="209"/>
      <c r="DG1446" s="209"/>
      <c r="DH1446" s="209"/>
      <c r="DI1446" s="209"/>
      <c r="DJ1446" s="209"/>
      <c r="DK1446" s="209"/>
      <c r="DL1446" s="209"/>
      <c r="DM1446" s="209"/>
      <c r="DN1446" s="209"/>
      <c r="DO1446" s="209"/>
      <c r="DP1446" s="209"/>
      <c r="DQ1446" s="209"/>
      <c r="DR1446" s="209"/>
      <c r="DS1446" s="209"/>
      <c r="DT1446" s="209"/>
      <c r="DU1446" s="209"/>
      <c r="DV1446" s="209"/>
      <c r="DW1446" s="209"/>
      <c r="DX1446" s="209"/>
      <c r="DY1446" s="209"/>
      <c r="DZ1446" s="209"/>
      <c r="EA1446" s="209"/>
      <c r="EB1446" s="209"/>
      <c r="EC1446" s="209"/>
      <c r="ED1446" s="209"/>
      <c r="EE1446" s="209"/>
      <c r="EF1446" s="209"/>
      <c r="EG1446" s="209"/>
      <c r="EH1446" s="209"/>
      <c r="EI1446" s="209"/>
      <c r="EJ1446" s="209"/>
      <c r="EK1446" s="209"/>
      <c r="EL1446" s="209"/>
      <c r="EM1446" s="209"/>
      <c r="EN1446" s="209"/>
      <c r="EO1446" s="209"/>
      <c r="EP1446" s="209"/>
      <c r="EQ1446" s="209"/>
      <c r="ER1446" s="209"/>
      <c r="ES1446" s="209"/>
      <c r="ET1446" s="209"/>
      <c r="EU1446" s="209"/>
      <c r="EV1446" s="209"/>
      <c r="EW1446" s="209"/>
      <c r="EX1446" s="209"/>
      <c r="EY1446" s="209"/>
      <c r="EZ1446" s="209"/>
      <c r="FA1446" s="209"/>
      <c r="FB1446" s="209"/>
      <c r="FC1446" s="209"/>
      <c r="FD1446" s="209"/>
      <c r="FE1446" s="209"/>
      <c r="FF1446" s="209"/>
      <c r="FG1446" s="209"/>
      <c r="FH1446" s="209"/>
      <c r="FI1446" s="209"/>
      <c r="FJ1446" s="209"/>
      <c r="FK1446" s="209"/>
      <c r="FL1446" s="209"/>
      <c r="FM1446" s="209"/>
      <c r="FN1446" s="209"/>
      <c r="FO1446" s="209"/>
      <c r="FP1446" s="209"/>
      <c r="FQ1446" s="209"/>
      <c r="FR1446" s="209"/>
      <c r="FS1446" s="209"/>
      <c r="FT1446" s="209"/>
      <c r="FU1446" s="209"/>
      <c r="FV1446" s="209"/>
      <c r="FW1446" s="209"/>
      <c r="FX1446" s="209"/>
      <c r="FY1446" s="209"/>
      <c r="FZ1446" s="209"/>
      <c r="GA1446" s="209"/>
      <c r="GB1446" s="209"/>
      <c r="GC1446" s="209"/>
      <c r="GD1446" s="209"/>
      <c r="GE1446" s="209"/>
      <c r="GF1446" s="209"/>
      <c r="GG1446" s="209"/>
      <c r="GH1446" s="209"/>
      <c r="GI1446" s="209"/>
    </row>
    <row r="1447" spans="1:191" ht="24" customHeight="1">
      <c r="A1447" s="225"/>
      <c r="B1447" s="193"/>
      <c r="C1447" s="197"/>
      <c r="D1447" s="201" t="s">
        <v>280</v>
      </c>
      <c r="E1447" s="81" t="s">
        <v>33</v>
      </c>
      <c r="F1447" s="19"/>
      <c r="G1447" s="19"/>
      <c r="H1447" s="10" t="s">
        <v>394</v>
      </c>
      <c r="I1447" s="204">
        <f t="shared" si="314"/>
        <v>84738</v>
      </c>
      <c r="J1447" s="204">
        <f t="shared" si="314"/>
        <v>181560</v>
      </c>
      <c r="K1447" s="204">
        <f t="shared" si="314"/>
        <v>253016</v>
      </c>
      <c r="L1447" s="205">
        <f t="shared" si="314"/>
        <v>313881.5</v>
      </c>
      <c r="M1447" s="41">
        <f t="shared" si="291"/>
        <v>27</v>
      </c>
      <c r="N1447" s="41">
        <f t="shared" si="292"/>
        <v>57.8</v>
      </c>
      <c r="O1447" s="41">
        <f t="shared" si="293"/>
        <v>80.599999999999994</v>
      </c>
      <c r="P1447" s="14"/>
      <c r="Q1447" s="14"/>
      <c r="R1447" s="167"/>
      <c r="S1447" s="14"/>
      <c r="T1447" s="14"/>
      <c r="U1447" s="4">
        <f>SUM(L1447-T1447)</f>
        <v>313881.5</v>
      </c>
      <c r="W1447" s="43" t="s">
        <v>394</v>
      </c>
      <c r="AA1447" s="209"/>
      <c r="AB1447" s="209"/>
      <c r="AC1447" s="209"/>
      <c r="AD1447" s="209"/>
      <c r="AE1447" s="209"/>
      <c r="AF1447" s="209"/>
      <c r="AG1447" s="209"/>
      <c r="AH1447" s="209"/>
      <c r="AI1447" s="209"/>
      <c r="AJ1447" s="209"/>
      <c r="AK1447" s="209"/>
      <c r="AL1447" s="209"/>
      <c r="AM1447" s="209"/>
      <c r="AN1447" s="209"/>
      <c r="AO1447" s="209"/>
      <c r="AP1447" s="209"/>
      <c r="AQ1447" s="209"/>
      <c r="AR1447" s="209"/>
      <c r="AS1447" s="209"/>
      <c r="AT1447" s="209"/>
      <c r="AU1447" s="209"/>
      <c r="AV1447" s="209"/>
      <c r="AW1447" s="209"/>
      <c r="AX1447" s="209"/>
      <c r="AY1447" s="209"/>
      <c r="AZ1447" s="209"/>
      <c r="BA1447" s="209"/>
      <c r="BB1447" s="209"/>
      <c r="BC1447" s="209"/>
      <c r="BD1447" s="209"/>
      <c r="BE1447" s="209"/>
      <c r="BF1447" s="209"/>
      <c r="BG1447" s="209"/>
      <c r="BH1447" s="209"/>
      <c r="BI1447" s="209"/>
      <c r="BJ1447" s="209"/>
      <c r="BK1447" s="209"/>
      <c r="BL1447" s="209"/>
      <c r="BM1447" s="209"/>
      <c r="BN1447" s="209"/>
      <c r="BO1447" s="209"/>
      <c r="BP1447" s="209"/>
      <c r="BQ1447" s="209"/>
      <c r="BR1447" s="209"/>
      <c r="BS1447" s="209"/>
      <c r="BT1447" s="209"/>
      <c r="BU1447" s="209"/>
      <c r="BV1447" s="209"/>
      <c r="BW1447" s="209"/>
      <c r="BX1447" s="209"/>
      <c r="BY1447" s="209"/>
      <c r="BZ1447" s="209"/>
      <c r="CA1447" s="209"/>
      <c r="CB1447" s="209"/>
      <c r="CC1447" s="209"/>
      <c r="CD1447" s="209"/>
      <c r="CE1447" s="209"/>
      <c r="CF1447" s="209"/>
      <c r="CG1447" s="209"/>
      <c r="CH1447" s="209"/>
      <c r="CI1447" s="209"/>
      <c r="CJ1447" s="209"/>
      <c r="CK1447" s="209"/>
      <c r="CL1447" s="209"/>
      <c r="CM1447" s="209"/>
      <c r="CN1447" s="209"/>
      <c r="CO1447" s="209"/>
      <c r="CP1447" s="209"/>
      <c r="CQ1447" s="209"/>
      <c r="CR1447" s="209"/>
      <c r="CS1447" s="209"/>
      <c r="CT1447" s="209"/>
      <c r="CU1447" s="209"/>
      <c r="CV1447" s="209"/>
      <c r="CW1447" s="209"/>
      <c r="CX1447" s="209"/>
      <c r="CY1447" s="209"/>
      <c r="CZ1447" s="209"/>
      <c r="DA1447" s="209"/>
      <c r="DB1447" s="209"/>
      <c r="DC1447" s="209"/>
      <c r="DD1447" s="209"/>
      <c r="DE1447" s="209"/>
      <c r="DF1447" s="209"/>
      <c r="DG1447" s="209"/>
      <c r="DH1447" s="209"/>
      <c r="DI1447" s="209"/>
      <c r="DJ1447" s="209"/>
      <c r="DK1447" s="209"/>
      <c r="DL1447" s="209"/>
      <c r="DM1447" s="209"/>
      <c r="DN1447" s="209"/>
      <c r="DO1447" s="209"/>
      <c r="DP1447" s="209"/>
      <c r="DQ1447" s="209"/>
      <c r="DR1447" s="209"/>
      <c r="DS1447" s="209"/>
      <c r="DT1447" s="209"/>
      <c r="DU1447" s="209"/>
      <c r="DV1447" s="209"/>
      <c r="DW1447" s="209"/>
      <c r="DX1447" s="209"/>
      <c r="DY1447" s="209"/>
      <c r="DZ1447" s="209"/>
      <c r="EA1447" s="209"/>
      <c r="EB1447" s="209"/>
      <c r="EC1447" s="209"/>
      <c r="ED1447" s="209"/>
      <c r="EE1447" s="209"/>
      <c r="EF1447" s="209"/>
      <c r="EG1447" s="209"/>
      <c r="EH1447" s="209"/>
      <c r="EI1447" s="209"/>
      <c r="EJ1447" s="209"/>
      <c r="EK1447" s="209"/>
      <c r="EL1447" s="209"/>
      <c r="EM1447" s="209"/>
      <c r="EN1447" s="209"/>
      <c r="EO1447" s="209"/>
      <c r="EP1447" s="209"/>
      <c r="EQ1447" s="209"/>
      <c r="ER1447" s="209"/>
      <c r="ES1447" s="209"/>
      <c r="ET1447" s="209"/>
      <c r="EU1447" s="209"/>
      <c r="EV1447" s="209"/>
      <c r="EW1447" s="209"/>
      <c r="EX1447" s="209"/>
      <c r="EY1447" s="209"/>
      <c r="EZ1447" s="209"/>
      <c r="FA1447" s="209"/>
      <c r="FB1447" s="209"/>
      <c r="FC1447" s="209"/>
      <c r="FD1447" s="209"/>
      <c r="FE1447" s="209"/>
      <c r="FF1447" s="209"/>
      <c r="FG1447" s="209"/>
      <c r="FH1447" s="209"/>
      <c r="FI1447" s="209"/>
      <c r="FJ1447" s="209"/>
      <c r="FK1447" s="209"/>
      <c r="FL1447" s="209"/>
      <c r="FM1447" s="209"/>
      <c r="FN1447" s="209"/>
      <c r="FO1447" s="209"/>
      <c r="FP1447" s="209"/>
      <c r="FQ1447" s="209"/>
      <c r="FR1447" s="209"/>
      <c r="FS1447" s="209"/>
      <c r="FT1447" s="209"/>
      <c r="FU1447" s="209"/>
      <c r="FV1447" s="209"/>
      <c r="FW1447" s="209"/>
      <c r="FX1447" s="209"/>
      <c r="FY1447" s="209"/>
      <c r="FZ1447" s="209"/>
      <c r="GA1447" s="209"/>
      <c r="GB1447" s="209"/>
      <c r="GC1447" s="209"/>
      <c r="GD1447" s="209"/>
      <c r="GE1447" s="209"/>
      <c r="GF1447" s="209"/>
      <c r="GG1447" s="209"/>
      <c r="GH1447" s="209"/>
      <c r="GI1447" s="209"/>
    </row>
    <row r="1448" spans="1:191" ht="42" customHeight="1">
      <c r="A1448" s="225"/>
      <c r="B1448" s="193"/>
      <c r="C1448" s="200"/>
      <c r="D1448" s="198"/>
      <c r="E1448" s="80" t="s">
        <v>669</v>
      </c>
      <c r="F1448" s="18" t="s">
        <v>398</v>
      </c>
      <c r="G1448" s="18"/>
      <c r="H1448" s="10" t="s">
        <v>394</v>
      </c>
      <c r="I1448" s="206">
        <f>SUM(I1449:I1450)</f>
        <v>84738</v>
      </c>
      <c r="J1448" s="206">
        <f>SUM(J1449:J1450)</f>
        <v>181560</v>
      </c>
      <c r="K1448" s="206">
        <f>SUM(K1449:K1450)</f>
        <v>253016</v>
      </c>
      <c r="L1448" s="207">
        <f>SUM(L1449:L1450)</f>
        <v>313881.5</v>
      </c>
      <c r="M1448" s="41">
        <f t="shared" si="291"/>
        <v>27</v>
      </c>
      <c r="N1448" s="41">
        <f t="shared" si="292"/>
        <v>57.8</v>
      </c>
      <c r="O1448" s="41">
        <f t="shared" si="293"/>
        <v>80.599999999999994</v>
      </c>
      <c r="P1448" s="15"/>
      <c r="Q1448" s="15"/>
      <c r="R1448" s="167"/>
      <c r="S1448" s="15"/>
      <c r="T1448" s="15"/>
      <c r="U1448" s="4">
        <f>SUM(L1448-T1448)</f>
        <v>313881.5</v>
      </c>
      <c r="AA1448" s="209"/>
      <c r="AB1448" s="209"/>
      <c r="AC1448" s="209"/>
      <c r="AD1448" s="209"/>
      <c r="AE1448" s="209"/>
      <c r="AF1448" s="209"/>
      <c r="AG1448" s="209"/>
      <c r="AH1448" s="209"/>
      <c r="AI1448" s="209"/>
      <c r="AJ1448" s="209"/>
      <c r="AK1448" s="209"/>
      <c r="AL1448" s="209"/>
      <c r="AM1448" s="209"/>
      <c r="AN1448" s="209"/>
      <c r="AO1448" s="209"/>
      <c r="AP1448" s="209"/>
      <c r="AQ1448" s="209"/>
      <c r="AR1448" s="209"/>
      <c r="AS1448" s="209"/>
      <c r="AT1448" s="209"/>
      <c r="AU1448" s="209"/>
      <c r="AV1448" s="209"/>
      <c r="AW1448" s="209"/>
      <c r="AX1448" s="209"/>
      <c r="AY1448" s="209"/>
      <c r="AZ1448" s="209"/>
      <c r="BA1448" s="209"/>
      <c r="BB1448" s="209"/>
      <c r="BC1448" s="209"/>
      <c r="BD1448" s="209"/>
      <c r="BE1448" s="209"/>
      <c r="BF1448" s="209"/>
      <c r="BG1448" s="209"/>
      <c r="BH1448" s="209"/>
      <c r="BI1448" s="209"/>
      <c r="BJ1448" s="209"/>
      <c r="BK1448" s="209"/>
      <c r="BL1448" s="209"/>
      <c r="BM1448" s="209"/>
      <c r="BN1448" s="209"/>
      <c r="BO1448" s="209"/>
      <c r="BP1448" s="209"/>
      <c r="BQ1448" s="209"/>
      <c r="BR1448" s="209"/>
      <c r="BS1448" s="209"/>
      <c r="BT1448" s="209"/>
      <c r="BU1448" s="209"/>
      <c r="BV1448" s="209"/>
      <c r="BW1448" s="209"/>
      <c r="BX1448" s="209"/>
      <c r="BY1448" s="209"/>
      <c r="BZ1448" s="209"/>
      <c r="CA1448" s="209"/>
      <c r="CB1448" s="209"/>
      <c r="CC1448" s="209"/>
      <c r="CD1448" s="209"/>
      <c r="CE1448" s="209"/>
      <c r="CF1448" s="209"/>
      <c r="CG1448" s="209"/>
      <c r="CH1448" s="209"/>
      <c r="CI1448" s="209"/>
      <c r="CJ1448" s="209"/>
      <c r="CK1448" s="209"/>
      <c r="CL1448" s="209"/>
      <c r="CM1448" s="209"/>
      <c r="CN1448" s="209"/>
      <c r="CO1448" s="209"/>
      <c r="CP1448" s="209"/>
      <c r="CQ1448" s="209"/>
      <c r="CR1448" s="209"/>
      <c r="CS1448" s="209"/>
      <c r="CT1448" s="209"/>
      <c r="CU1448" s="209"/>
      <c r="CV1448" s="209"/>
      <c r="CW1448" s="209"/>
      <c r="CX1448" s="209"/>
      <c r="CY1448" s="209"/>
      <c r="CZ1448" s="209"/>
      <c r="DA1448" s="209"/>
      <c r="DB1448" s="209"/>
      <c r="DC1448" s="209"/>
      <c r="DD1448" s="209"/>
      <c r="DE1448" s="209"/>
      <c r="DF1448" s="209"/>
      <c r="DG1448" s="209"/>
      <c r="DH1448" s="209"/>
      <c r="DI1448" s="209"/>
      <c r="DJ1448" s="209"/>
      <c r="DK1448" s="209"/>
      <c r="DL1448" s="209"/>
      <c r="DM1448" s="209"/>
      <c r="DN1448" s="209"/>
      <c r="DO1448" s="209"/>
      <c r="DP1448" s="209"/>
      <c r="DQ1448" s="209"/>
      <c r="DR1448" s="209"/>
      <c r="DS1448" s="209"/>
      <c r="DT1448" s="209"/>
      <c r="DU1448" s="209"/>
      <c r="DV1448" s="209"/>
      <c r="DW1448" s="209"/>
      <c r="DX1448" s="209"/>
      <c r="DY1448" s="209"/>
      <c r="DZ1448" s="209"/>
      <c r="EA1448" s="209"/>
      <c r="EB1448" s="209"/>
      <c r="EC1448" s="209"/>
      <c r="ED1448" s="209"/>
      <c r="EE1448" s="209"/>
      <c r="EF1448" s="209"/>
      <c r="EG1448" s="209"/>
      <c r="EH1448" s="209"/>
      <c r="EI1448" s="209"/>
      <c r="EJ1448" s="209"/>
      <c r="EK1448" s="209"/>
      <c r="EL1448" s="209"/>
      <c r="EM1448" s="209"/>
      <c r="EN1448" s="209"/>
      <c r="EO1448" s="209"/>
      <c r="EP1448" s="209"/>
      <c r="EQ1448" s="209"/>
      <c r="ER1448" s="209"/>
      <c r="ES1448" s="209"/>
      <c r="ET1448" s="209"/>
      <c r="EU1448" s="209"/>
      <c r="EV1448" s="209"/>
      <c r="EW1448" s="209"/>
      <c r="EX1448" s="209"/>
      <c r="EY1448" s="209"/>
      <c r="EZ1448" s="209"/>
      <c r="FA1448" s="209"/>
      <c r="FB1448" s="209"/>
      <c r="FC1448" s="209"/>
      <c r="FD1448" s="209"/>
      <c r="FE1448" s="209"/>
      <c r="FF1448" s="209"/>
      <c r="FG1448" s="209"/>
      <c r="FH1448" s="209"/>
      <c r="FI1448" s="209"/>
      <c r="FJ1448" s="209"/>
      <c r="FK1448" s="209"/>
      <c r="FL1448" s="209"/>
      <c r="FM1448" s="209"/>
      <c r="FN1448" s="209"/>
      <c r="FO1448" s="209"/>
      <c r="FP1448" s="209"/>
      <c r="FQ1448" s="209"/>
      <c r="FR1448" s="209"/>
      <c r="FS1448" s="209"/>
      <c r="FT1448" s="209"/>
      <c r="FU1448" s="209"/>
      <c r="FV1448" s="209"/>
      <c r="FW1448" s="209"/>
      <c r="FX1448" s="209"/>
      <c r="FY1448" s="209"/>
      <c r="FZ1448" s="209"/>
      <c r="GA1448" s="209"/>
      <c r="GB1448" s="209"/>
      <c r="GC1448" s="209"/>
      <c r="GD1448" s="209"/>
      <c r="GE1448" s="209"/>
      <c r="GF1448" s="209"/>
      <c r="GG1448" s="209"/>
      <c r="GH1448" s="209"/>
      <c r="GI1448" s="209"/>
    </row>
    <row r="1449" spans="1:191" hidden="1">
      <c r="A1449" s="64"/>
      <c r="B1449" s="51"/>
      <c r="C1449" s="56"/>
      <c r="D1449" s="55"/>
      <c r="E1449" s="16" t="s">
        <v>513</v>
      </c>
      <c r="F1449" s="10">
        <v>4239</v>
      </c>
      <c r="G1449" s="10"/>
      <c r="H1449" s="10"/>
      <c r="I1449" s="8">
        <v>57035</v>
      </c>
      <c r="J1449" s="8">
        <v>123214</v>
      </c>
      <c r="K1449" s="8">
        <v>165871.20000000001</v>
      </c>
      <c r="L1449" s="7">
        <v>188362.2</v>
      </c>
      <c r="M1449" s="41">
        <f t="shared" si="291"/>
        <v>30.3</v>
      </c>
      <c r="N1449" s="41">
        <f t="shared" si="292"/>
        <v>65.400000000000006</v>
      </c>
      <c r="O1449" s="41">
        <f t="shared" si="293"/>
        <v>88.1</v>
      </c>
      <c r="P1449" s="15"/>
      <c r="Q1449" s="15"/>
      <c r="R1449" s="167"/>
      <c r="S1449" s="15"/>
      <c r="T1449" s="15"/>
      <c r="U1449" s="4">
        <f>SUM(L1449-T1449)</f>
        <v>188362.2</v>
      </c>
    </row>
    <row r="1450" spans="1:191" ht="27" hidden="1">
      <c r="A1450" s="64"/>
      <c r="B1450" s="51"/>
      <c r="C1450" s="56"/>
      <c r="D1450" s="55"/>
      <c r="E1450" s="16" t="s">
        <v>524</v>
      </c>
      <c r="F1450" s="10">
        <v>4511</v>
      </c>
      <c r="G1450" s="10"/>
      <c r="H1450" s="10"/>
      <c r="I1450" s="8">
        <v>27703</v>
      </c>
      <c r="J1450" s="8">
        <v>58346</v>
      </c>
      <c r="K1450" s="8">
        <v>87144.8</v>
      </c>
      <c r="L1450" s="7">
        <v>125519.3</v>
      </c>
      <c r="M1450" s="41">
        <f t="shared" si="291"/>
        <v>22.1</v>
      </c>
      <c r="N1450" s="41">
        <f t="shared" si="292"/>
        <v>46.5</v>
      </c>
      <c r="O1450" s="41">
        <f t="shared" si="293"/>
        <v>69.400000000000006</v>
      </c>
      <c r="P1450" s="15"/>
      <c r="Q1450" s="15"/>
      <c r="R1450" s="167"/>
      <c r="S1450" s="15"/>
      <c r="T1450" s="15"/>
      <c r="U1450" s="4"/>
    </row>
    <row r="1451" spans="1:191">
      <c r="A1451" s="232"/>
      <c r="B1451" s="196"/>
      <c r="C1451" s="197" t="s">
        <v>393</v>
      </c>
      <c r="D1451" s="198" t="s">
        <v>331</v>
      </c>
      <c r="E1451" s="199" t="s">
        <v>34</v>
      </c>
      <c r="F1451" s="13"/>
      <c r="G1451" s="13"/>
      <c r="H1451" s="10" t="s">
        <v>394</v>
      </c>
      <c r="I1451" s="204">
        <f t="shared" ref="I1451:K1452" si="315">SUM(I1452)</f>
        <v>1810</v>
      </c>
      <c r="J1451" s="204">
        <f t="shared" si="315"/>
        <v>15879</v>
      </c>
      <c r="K1451" s="204">
        <f t="shared" si="315"/>
        <v>25369</v>
      </c>
      <c r="L1451" s="205">
        <f>SUM(L1452)</f>
        <v>33500</v>
      </c>
      <c r="M1451" s="41">
        <f t="shared" si="291"/>
        <v>5.4</v>
      </c>
      <c r="N1451" s="41">
        <f t="shared" si="292"/>
        <v>47.4</v>
      </c>
      <c r="O1451" s="41">
        <f t="shared" si="293"/>
        <v>75.7</v>
      </c>
      <c r="P1451" s="14"/>
      <c r="Q1451" s="14"/>
      <c r="R1451" s="167"/>
      <c r="S1451" s="14"/>
      <c r="T1451" s="14"/>
      <c r="U1451" s="4">
        <f>SUM(L1451-T1451)</f>
        <v>33500</v>
      </c>
      <c r="AA1451" s="209"/>
      <c r="AB1451" s="209"/>
      <c r="AC1451" s="209"/>
      <c r="AD1451" s="209"/>
      <c r="AE1451" s="209"/>
      <c r="AF1451" s="209"/>
      <c r="AG1451" s="209"/>
      <c r="AH1451" s="209"/>
      <c r="AI1451" s="209"/>
      <c r="AJ1451" s="209"/>
      <c r="AK1451" s="209"/>
      <c r="AL1451" s="209"/>
      <c r="AM1451" s="209"/>
      <c r="AN1451" s="209"/>
      <c r="AO1451" s="209"/>
      <c r="AP1451" s="209"/>
      <c r="AQ1451" s="209"/>
      <c r="AR1451" s="209"/>
      <c r="AS1451" s="209"/>
      <c r="AT1451" s="209"/>
      <c r="AU1451" s="209"/>
      <c r="AV1451" s="209"/>
      <c r="AW1451" s="209"/>
      <c r="AX1451" s="209"/>
      <c r="AY1451" s="209"/>
      <c r="AZ1451" s="209"/>
      <c r="BA1451" s="209"/>
      <c r="BB1451" s="209"/>
      <c r="BC1451" s="209"/>
      <c r="BD1451" s="209"/>
      <c r="BE1451" s="209"/>
      <c r="BF1451" s="209"/>
      <c r="BG1451" s="209"/>
      <c r="BH1451" s="209"/>
      <c r="BI1451" s="209"/>
      <c r="BJ1451" s="209"/>
      <c r="BK1451" s="209"/>
      <c r="BL1451" s="209"/>
      <c r="BM1451" s="209"/>
      <c r="BN1451" s="209"/>
      <c r="BO1451" s="209"/>
      <c r="BP1451" s="209"/>
      <c r="BQ1451" s="209"/>
      <c r="BR1451" s="209"/>
      <c r="BS1451" s="209"/>
      <c r="BT1451" s="209"/>
      <c r="BU1451" s="209"/>
      <c r="BV1451" s="209"/>
      <c r="BW1451" s="209"/>
      <c r="BX1451" s="209"/>
      <c r="BY1451" s="209"/>
      <c r="BZ1451" s="209"/>
      <c r="CA1451" s="209"/>
      <c r="CB1451" s="209"/>
      <c r="CC1451" s="209"/>
      <c r="CD1451" s="209"/>
      <c r="CE1451" s="209"/>
      <c r="CF1451" s="209"/>
      <c r="CG1451" s="209"/>
      <c r="CH1451" s="209"/>
      <c r="CI1451" s="209"/>
      <c r="CJ1451" s="209"/>
      <c r="CK1451" s="209"/>
      <c r="CL1451" s="209"/>
      <c r="CM1451" s="209"/>
      <c r="CN1451" s="209"/>
      <c r="CO1451" s="209"/>
      <c r="CP1451" s="209"/>
      <c r="CQ1451" s="209"/>
      <c r="CR1451" s="209"/>
      <c r="CS1451" s="209"/>
      <c r="CT1451" s="209"/>
      <c r="CU1451" s="209"/>
      <c r="CV1451" s="209"/>
      <c r="CW1451" s="209"/>
      <c r="CX1451" s="209"/>
      <c r="CY1451" s="209"/>
      <c r="CZ1451" s="209"/>
      <c r="DA1451" s="209"/>
      <c r="DB1451" s="209"/>
      <c r="DC1451" s="209"/>
      <c r="DD1451" s="209"/>
      <c r="DE1451" s="209"/>
      <c r="DF1451" s="209"/>
      <c r="DG1451" s="209"/>
      <c r="DH1451" s="209"/>
      <c r="DI1451" s="209"/>
      <c r="DJ1451" s="209"/>
      <c r="DK1451" s="209"/>
      <c r="DL1451" s="209"/>
      <c r="DM1451" s="209"/>
      <c r="DN1451" s="209"/>
      <c r="DO1451" s="209"/>
      <c r="DP1451" s="209"/>
      <c r="DQ1451" s="209"/>
      <c r="DR1451" s="209"/>
      <c r="DS1451" s="209"/>
      <c r="DT1451" s="209"/>
      <c r="DU1451" s="209"/>
      <c r="DV1451" s="209"/>
      <c r="DW1451" s="209"/>
      <c r="DX1451" s="209"/>
      <c r="DY1451" s="209"/>
      <c r="DZ1451" s="209"/>
      <c r="EA1451" s="209"/>
      <c r="EB1451" s="209"/>
      <c r="EC1451" s="209"/>
      <c r="ED1451" s="209"/>
      <c r="EE1451" s="209"/>
      <c r="EF1451" s="209"/>
      <c r="EG1451" s="209"/>
      <c r="EH1451" s="209"/>
      <c r="EI1451" s="209"/>
      <c r="EJ1451" s="209"/>
      <c r="EK1451" s="209"/>
      <c r="EL1451" s="209"/>
      <c r="EM1451" s="209"/>
      <c r="EN1451" s="209"/>
      <c r="EO1451" s="209"/>
      <c r="EP1451" s="209"/>
      <c r="EQ1451" s="209"/>
      <c r="ER1451" s="209"/>
      <c r="ES1451" s="209"/>
      <c r="ET1451" s="209"/>
      <c r="EU1451" s="209"/>
      <c r="EV1451" s="209"/>
      <c r="EW1451" s="209"/>
      <c r="EX1451" s="209"/>
      <c r="EY1451" s="209"/>
      <c r="EZ1451" s="209"/>
      <c r="FA1451" s="209"/>
      <c r="FB1451" s="209"/>
      <c r="FC1451" s="209"/>
      <c r="FD1451" s="209"/>
      <c r="FE1451" s="209"/>
      <c r="FF1451" s="209"/>
      <c r="FG1451" s="209"/>
      <c r="FH1451" s="209"/>
      <c r="FI1451" s="209"/>
      <c r="FJ1451" s="209"/>
      <c r="FK1451" s="209"/>
      <c r="FL1451" s="209"/>
      <c r="FM1451" s="209"/>
      <c r="FN1451" s="209"/>
      <c r="FO1451" s="209"/>
      <c r="FP1451" s="209"/>
      <c r="FQ1451" s="209"/>
      <c r="FR1451" s="209"/>
      <c r="FS1451" s="209"/>
      <c r="FT1451" s="209"/>
      <c r="FU1451" s="209"/>
      <c r="FV1451" s="209"/>
      <c r="FW1451" s="209"/>
      <c r="FX1451" s="209"/>
      <c r="FY1451" s="209"/>
      <c r="FZ1451" s="209"/>
      <c r="GA1451" s="209"/>
      <c r="GB1451" s="209"/>
      <c r="GC1451" s="209"/>
      <c r="GD1451" s="209"/>
      <c r="GE1451" s="209"/>
      <c r="GF1451" s="209"/>
      <c r="GG1451" s="209"/>
      <c r="GH1451" s="209"/>
      <c r="GI1451" s="209"/>
    </row>
    <row r="1452" spans="1:191">
      <c r="A1452" s="232"/>
      <c r="B1452" s="196"/>
      <c r="C1452" s="200"/>
      <c r="D1452" s="201" t="s">
        <v>280</v>
      </c>
      <c r="E1452" s="81" t="s">
        <v>100</v>
      </c>
      <c r="F1452" s="19"/>
      <c r="G1452" s="19"/>
      <c r="H1452" s="10" t="s">
        <v>394</v>
      </c>
      <c r="I1452" s="204">
        <f t="shared" si="315"/>
        <v>1810</v>
      </c>
      <c r="J1452" s="204">
        <f t="shared" si="315"/>
        <v>15879</v>
      </c>
      <c r="K1452" s="204">
        <f t="shared" si="315"/>
        <v>25369</v>
      </c>
      <c r="L1452" s="205">
        <f>SUM(L1453)</f>
        <v>33500</v>
      </c>
      <c r="M1452" s="41">
        <f t="shared" si="291"/>
        <v>5.4</v>
      </c>
      <c r="N1452" s="41">
        <f t="shared" si="292"/>
        <v>47.4</v>
      </c>
      <c r="O1452" s="41">
        <f t="shared" si="293"/>
        <v>75.7</v>
      </c>
      <c r="P1452" s="14"/>
      <c r="Q1452" s="14"/>
      <c r="R1452" s="167"/>
      <c r="S1452" s="14"/>
      <c r="T1452" s="14"/>
      <c r="U1452" s="4">
        <f>SUM(L1452-T1452)</f>
        <v>33500</v>
      </c>
      <c r="W1452" s="43" t="s">
        <v>394</v>
      </c>
      <c r="AA1452" s="209"/>
      <c r="AB1452" s="209"/>
      <c r="AC1452" s="209"/>
      <c r="AD1452" s="209"/>
      <c r="AE1452" s="209"/>
      <c r="AF1452" s="209"/>
      <c r="AG1452" s="209"/>
      <c r="AH1452" s="209"/>
      <c r="AI1452" s="209"/>
      <c r="AJ1452" s="209"/>
      <c r="AK1452" s="209"/>
      <c r="AL1452" s="209"/>
      <c r="AM1452" s="209"/>
      <c r="AN1452" s="209"/>
      <c r="AO1452" s="209"/>
      <c r="AP1452" s="209"/>
      <c r="AQ1452" s="209"/>
      <c r="AR1452" s="209"/>
      <c r="AS1452" s="209"/>
      <c r="AT1452" s="209"/>
      <c r="AU1452" s="209"/>
      <c r="AV1452" s="209"/>
      <c r="AW1452" s="209"/>
      <c r="AX1452" s="209"/>
      <c r="AY1452" s="209"/>
      <c r="AZ1452" s="209"/>
      <c r="BA1452" s="209"/>
      <c r="BB1452" s="209"/>
      <c r="BC1452" s="209"/>
      <c r="BD1452" s="209"/>
      <c r="BE1452" s="209"/>
      <c r="BF1452" s="209"/>
      <c r="BG1452" s="209"/>
      <c r="BH1452" s="209"/>
      <c r="BI1452" s="209"/>
      <c r="BJ1452" s="209"/>
      <c r="BK1452" s="209"/>
      <c r="BL1452" s="209"/>
      <c r="BM1452" s="209"/>
      <c r="BN1452" s="209"/>
      <c r="BO1452" s="209"/>
      <c r="BP1452" s="209"/>
      <c r="BQ1452" s="209"/>
      <c r="BR1452" s="209"/>
      <c r="BS1452" s="209"/>
      <c r="BT1452" s="209"/>
      <c r="BU1452" s="209"/>
      <c r="BV1452" s="209"/>
      <c r="BW1452" s="209"/>
      <c r="BX1452" s="209"/>
      <c r="BY1452" s="209"/>
      <c r="BZ1452" s="209"/>
      <c r="CA1452" s="209"/>
      <c r="CB1452" s="209"/>
      <c r="CC1452" s="209"/>
      <c r="CD1452" s="209"/>
      <c r="CE1452" s="209"/>
      <c r="CF1452" s="209"/>
      <c r="CG1452" s="209"/>
      <c r="CH1452" s="209"/>
      <c r="CI1452" s="209"/>
      <c r="CJ1452" s="209"/>
      <c r="CK1452" s="209"/>
      <c r="CL1452" s="209"/>
      <c r="CM1452" s="209"/>
      <c r="CN1452" s="209"/>
      <c r="CO1452" s="209"/>
      <c r="CP1452" s="209"/>
      <c r="CQ1452" s="209"/>
      <c r="CR1452" s="209"/>
      <c r="CS1452" s="209"/>
      <c r="CT1452" s="209"/>
      <c r="CU1452" s="209"/>
      <c r="CV1452" s="209"/>
      <c r="CW1452" s="209"/>
      <c r="CX1452" s="209"/>
      <c r="CY1452" s="209"/>
      <c r="CZ1452" s="209"/>
      <c r="DA1452" s="209"/>
      <c r="DB1452" s="209"/>
      <c r="DC1452" s="209"/>
      <c r="DD1452" s="209"/>
      <c r="DE1452" s="209"/>
      <c r="DF1452" s="209"/>
      <c r="DG1452" s="209"/>
      <c r="DH1452" s="209"/>
      <c r="DI1452" s="209"/>
      <c r="DJ1452" s="209"/>
      <c r="DK1452" s="209"/>
      <c r="DL1452" s="209"/>
      <c r="DM1452" s="209"/>
      <c r="DN1452" s="209"/>
      <c r="DO1452" s="209"/>
      <c r="DP1452" s="209"/>
      <c r="DQ1452" s="209"/>
      <c r="DR1452" s="209"/>
      <c r="DS1452" s="209"/>
      <c r="DT1452" s="209"/>
      <c r="DU1452" s="209"/>
      <c r="DV1452" s="209"/>
      <c r="DW1452" s="209"/>
      <c r="DX1452" s="209"/>
      <c r="DY1452" s="209"/>
      <c r="DZ1452" s="209"/>
      <c r="EA1452" s="209"/>
      <c r="EB1452" s="209"/>
      <c r="EC1452" s="209"/>
      <c r="ED1452" s="209"/>
      <c r="EE1452" s="209"/>
      <c r="EF1452" s="209"/>
      <c r="EG1452" s="209"/>
      <c r="EH1452" s="209"/>
      <c r="EI1452" s="209"/>
      <c r="EJ1452" s="209"/>
      <c r="EK1452" s="209"/>
      <c r="EL1452" s="209"/>
      <c r="EM1452" s="209"/>
      <c r="EN1452" s="209"/>
      <c r="EO1452" s="209"/>
      <c r="EP1452" s="209"/>
      <c r="EQ1452" s="209"/>
      <c r="ER1452" s="209"/>
      <c r="ES1452" s="209"/>
      <c r="ET1452" s="209"/>
      <c r="EU1452" s="209"/>
      <c r="EV1452" s="209"/>
      <c r="EW1452" s="209"/>
      <c r="EX1452" s="209"/>
      <c r="EY1452" s="209"/>
      <c r="EZ1452" s="209"/>
      <c r="FA1452" s="209"/>
      <c r="FB1452" s="209"/>
      <c r="FC1452" s="209"/>
      <c r="FD1452" s="209"/>
      <c r="FE1452" s="209"/>
      <c r="FF1452" s="209"/>
      <c r="FG1452" s="209"/>
      <c r="FH1452" s="209"/>
      <c r="FI1452" s="209"/>
      <c r="FJ1452" s="209"/>
      <c r="FK1452" s="209"/>
      <c r="FL1452" s="209"/>
      <c r="FM1452" s="209"/>
      <c r="FN1452" s="209"/>
      <c r="FO1452" s="209"/>
      <c r="FP1452" s="209"/>
      <c r="FQ1452" s="209"/>
      <c r="FR1452" s="209"/>
      <c r="FS1452" s="209"/>
      <c r="FT1452" s="209"/>
      <c r="FU1452" s="209"/>
      <c r="FV1452" s="209"/>
      <c r="FW1452" s="209"/>
      <c r="FX1452" s="209"/>
      <c r="FY1452" s="209"/>
      <c r="FZ1452" s="209"/>
      <c r="GA1452" s="209"/>
      <c r="GB1452" s="209"/>
      <c r="GC1452" s="209"/>
      <c r="GD1452" s="209"/>
      <c r="GE1452" s="209"/>
      <c r="GF1452" s="209"/>
      <c r="GG1452" s="209"/>
      <c r="GH1452" s="209"/>
      <c r="GI1452" s="209"/>
    </row>
    <row r="1453" spans="1:191" ht="27.75" customHeight="1">
      <c r="A1453" s="232"/>
      <c r="B1453" s="196"/>
      <c r="C1453" s="200"/>
      <c r="D1453" s="201"/>
      <c r="E1453" s="80" t="s">
        <v>40</v>
      </c>
      <c r="F1453" s="18" t="s">
        <v>398</v>
      </c>
      <c r="G1453" s="18"/>
      <c r="H1453" s="10" t="s">
        <v>394</v>
      </c>
      <c r="I1453" s="206">
        <f>SUM(I1454:I1461)</f>
        <v>1810</v>
      </c>
      <c r="J1453" s="206">
        <f>SUM(J1454:J1461)</f>
        <v>15879</v>
      </c>
      <c r="K1453" s="206">
        <f>SUM(K1454:K1461)</f>
        <v>25369</v>
      </c>
      <c r="L1453" s="207">
        <f>SUM(L1454:L1461)</f>
        <v>33500</v>
      </c>
      <c r="M1453" s="41">
        <f t="shared" si="291"/>
        <v>5.4</v>
      </c>
      <c r="N1453" s="41">
        <f t="shared" si="292"/>
        <v>47.4</v>
      </c>
      <c r="O1453" s="41">
        <f t="shared" si="293"/>
        <v>75.7</v>
      </c>
      <c r="P1453" s="15"/>
      <c r="Q1453" s="15"/>
      <c r="R1453" s="167"/>
      <c r="S1453" s="15"/>
      <c r="T1453" s="15"/>
      <c r="U1453" s="4">
        <f>SUM(L1453-T1453)</f>
        <v>33500</v>
      </c>
      <c r="AA1453" s="209"/>
      <c r="AB1453" s="209"/>
      <c r="AC1453" s="209"/>
      <c r="AD1453" s="209"/>
      <c r="AE1453" s="209"/>
      <c r="AF1453" s="209"/>
      <c r="AG1453" s="209"/>
      <c r="AH1453" s="209"/>
      <c r="AI1453" s="209"/>
      <c r="AJ1453" s="209"/>
      <c r="AK1453" s="209"/>
      <c r="AL1453" s="209"/>
      <c r="AM1453" s="209"/>
      <c r="AN1453" s="209"/>
      <c r="AO1453" s="209"/>
      <c r="AP1453" s="209"/>
      <c r="AQ1453" s="209"/>
      <c r="AR1453" s="209"/>
      <c r="AS1453" s="209"/>
      <c r="AT1453" s="209"/>
      <c r="AU1453" s="209"/>
      <c r="AV1453" s="209"/>
      <c r="AW1453" s="209"/>
      <c r="AX1453" s="209"/>
      <c r="AY1453" s="209"/>
      <c r="AZ1453" s="209"/>
      <c r="BA1453" s="209"/>
      <c r="BB1453" s="209"/>
      <c r="BC1453" s="209"/>
      <c r="BD1453" s="209"/>
      <c r="BE1453" s="209"/>
      <c r="BF1453" s="209"/>
      <c r="BG1453" s="209"/>
      <c r="BH1453" s="209"/>
      <c r="BI1453" s="209"/>
      <c r="BJ1453" s="209"/>
      <c r="BK1453" s="209"/>
      <c r="BL1453" s="209"/>
      <c r="BM1453" s="209"/>
      <c r="BN1453" s="209"/>
      <c r="BO1453" s="209"/>
      <c r="BP1453" s="209"/>
      <c r="BQ1453" s="209"/>
      <c r="BR1453" s="209"/>
      <c r="BS1453" s="209"/>
      <c r="BT1453" s="209"/>
      <c r="BU1453" s="209"/>
      <c r="BV1453" s="209"/>
      <c r="BW1453" s="209"/>
      <c r="BX1453" s="209"/>
      <c r="BY1453" s="209"/>
      <c r="BZ1453" s="209"/>
      <c r="CA1453" s="209"/>
      <c r="CB1453" s="209"/>
      <c r="CC1453" s="209"/>
      <c r="CD1453" s="209"/>
      <c r="CE1453" s="209"/>
      <c r="CF1453" s="209"/>
      <c r="CG1453" s="209"/>
      <c r="CH1453" s="209"/>
      <c r="CI1453" s="209"/>
      <c r="CJ1453" s="209"/>
      <c r="CK1453" s="209"/>
      <c r="CL1453" s="209"/>
      <c r="CM1453" s="209"/>
      <c r="CN1453" s="209"/>
      <c r="CO1453" s="209"/>
      <c r="CP1453" s="209"/>
      <c r="CQ1453" s="209"/>
      <c r="CR1453" s="209"/>
      <c r="CS1453" s="209"/>
      <c r="CT1453" s="209"/>
      <c r="CU1453" s="209"/>
      <c r="CV1453" s="209"/>
      <c r="CW1453" s="209"/>
      <c r="CX1453" s="209"/>
      <c r="CY1453" s="209"/>
      <c r="CZ1453" s="209"/>
      <c r="DA1453" s="209"/>
      <c r="DB1453" s="209"/>
      <c r="DC1453" s="209"/>
      <c r="DD1453" s="209"/>
      <c r="DE1453" s="209"/>
      <c r="DF1453" s="209"/>
      <c r="DG1453" s="209"/>
      <c r="DH1453" s="209"/>
      <c r="DI1453" s="209"/>
      <c r="DJ1453" s="209"/>
      <c r="DK1453" s="209"/>
      <c r="DL1453" s="209"/>
      <c r="DM1453" s="209"/>
      <c r="DN1453" s="209"/>
      <c r="DO1453" s="209"/>
      <c r="DP1453" s="209"/>
      <c r="DQ1453" s="209"/>
      <c r="DR1453" s="209"/>
      <c r="DS1453" s="209"/>
      <c r="DT1453" s="209"/>
      <c r="DU1453" s="209"/>
      <c r="DV1453" s="209"/>
      <c r="DW1453" s="209"/>
      <c r="DX1453" s="209"/>
      <c r="DY1453" s="209"/>
      <c r="DZ1453" s="209"/>
      <c r="EA1453" s="209"/>
      <c r="EB1453" s="209"/>
      <c r="EC1453" s="209"/>
      <c r="ED1453" s="209"/>
      <c r="EE1453" s="209"/>
      <c r="EF1453" s="209"/>
      <c r="EG1453" s="209"/>
      <c r="EH1453" s="209"/>
      <c r="EI1453" s="209"/>
      <c r="EJ1453" s="209"/>
      <c r="EK1453" s="209"/>
      <c r="EL1453" s="209"/>
      <c r="EM1453" s="209"/>
      <c r="EN1453" s="209"/>
      <c r="EO1453" s="209"/>
      <c r="EP1453" s="209"/>
      <c r="EQ1453" s="209"/>
      <c r="ER1453" s="209"/>
      <c r="ES1453" s="209"/>
      <c r="ET1453" s="209"/>
      <c r="EU1453" s="209"/>
      <c r="EV1453" s="209"/>
      <c r="EW1453" s="209"/>
      <c r="EX1453" s="209"/>
      <c r="EY1453" s="209"/>
      <c r="EZ1453" s="209"/>
      <c r="FA1453" s="209"/>
      <c r="FB1453" s="209"/>
      <c r="FC1453" s="209"/>
      <c r="FD1453" s="209"/>
      <c r="FE1453" s="209"/>
      <c r="FF1453" s="209"/>
      <c r="FG1453" s="209"/>
      <c r="FH1453" s="209"/>
      <c r="FI1453" s="209"/>
      <c r="FJ1453" s="209"/>
      <c r="FK1453" s="209"/>
      <c r="FL1453" s="209"/>
      <c r="FM1453" s="209"/>
      <c r="FN1453" s="209"/>
      <c r="FO1453" s="209"/>
      <c r="FP1453" s="209"/>
      <c r="FQ1453" s="209"/>
      <c r="FR1453" s="209"/>
      <c r="FS1453" s="209"/>
      <c r="FT1453" s="209"/>
      <c r="FU1453" s="209"/>
      <c r="FV1453" s="209"/>
      <c r="FW1453" s="209"/>
      <c r="FX1453" s="209"/>
      <c r="FY1453" s="209"/>
      <c r="FZ1453" s="209"/>
      <c r="GA1453" s="209"/>
      <c r="GB1453" s="209"/>
      <c r="GC1453" s="209"/>
      <c r="GD1453" s="209"/>
      <c r="GE1453" s="209"/>
      <c r="GF1453" s="209"/>
      <c r="GG1453" s="209"/>
      <c r="GH1453" s="209"/>
      <c r="GI1453" s="209"/>
    </row>
    <row r="1454" spans="1:191" hidden="1">
      <c r="A1454" s="69"/>
      <c r="B1454" s="53"/>
      <c r="C1454" s="56"/>
      <c r="D1454" s="57"/>
      <c r="E1454" s="9" t="s">
        <v>439</v>
      </c>
      <c r="F1454" s="10" t="s">
        <v>396</v>
      </c>
      <c r="G1454" s="18"/>
      <c r="H1454" s="10"/>
      <c r="I1454" s="8">
        <v>260</v>
      </c>
      <c r="J1454" s="8">
        <v>260</v>
      </c>
      <c r="K1454" s="8">
        <v>260</v>
      </c>
      <c r="L1454" s="7">
        <v>260</v>
      </c>
      <c r="M1454" s="41">
        <f t="shared" si="291"/>
        <v>100</v>
      </c>
      <c r="N1454" s="41">
        <f t="shared" si="292"/>
        <v>100</v>
      </c>
      <c r="O1454" s="41">
        <f t="shared" si="293"/>
        <v>100</v>
      </c>
      <c r="P1454" s="15"/>
      <c r="Q1454" s="15"/>
      <c r="R1454" s="167"/>
      <c r="S1454" s="15"/>
      <c r="T1454" s="15"/>
      <c r="U1454" s="4"/>
    </row>
    <row r="1455" spans="1:191" hidden="1">
      <c r="A1455" s="69"/>
      <c r="B1455" s="53"/>
      <c r="C1455" s="56"/>
      <c r="D1455" s="57"/>
      <c r="E1455" s="16" t="s">
        <v>441</v>
      </c>
      <c r="F1455" s="10" t="s">
        <v>407</v>
      </c>
      <c r="G1455" s="18"/>
      <c r="H1455" s="10"/>
      <c r="I1455" s="8"/>
      <c r="J1455" s="8">
        <v>150</v>
      </c>
      <c r="K1455" s="8">
        <v>150</v>
      </c>
      <c r="L1455" s="7">
        <v>150</v>
      </c>
      <c r="M1455" s="41">
        <f t="shared" si="291"/>
        <v>0</v>
      </c>
      <c r="N1455" s="41">
        <f t="shared" si="292"/>
        <v>100</v>
      </c>
      <c r="O1455" s="41">
        <f t="shared" si="293"/>
        <v>100</v>
      </c>
      <c r="P1455" s="15"/>
      <c r="Q1455" s="15"/>
      <c r="R1455" s="167"/>
      <c r="S1455" s="15"/>
      <c r="T1455" s="15"/>
      <c r="U1455" s="4"/>
    </row>
    <row r="1456" spans="1:191" hidden="1">
      <c r="A1456" s="69"/>
      <c r="B1456" s="53"/>
      <c r="C1456" s="56"/>
      <c r="D1456" s="57"/>
      <c r="E1456" s="16" t="s">
        <v>459</v>
      </c>
      <c r="F1456" s="10" t="s">
        <v>266</v>
      </c>
      <c r="G1456" s="18"/>
      <c r="H1456" s="10"/>
      <c r="I1456" s="8">
        <v>1000</v>
      </c>
      <c r="J1456" s="8">
        <v>3500</v>
      </c>
      <c r="K1456" s="8">
        <v>4500</v>
      </c>
      <c r="L1456" s="7">
        <v>10932</v>
      </c>
      <c r="M1456" s="41">
        <f t="shared" si="291"/>
        <v>9.1</v>
      </c>
      <c r="N1456" s="41">
        <f t="shared" si="292"/>
        <v>32</v>
      </c>
      <c r="O1456" s="41">
        <f t="shared" si="293"/>
        <v>41.2</v>
      </c>
      <c r="P1456" s="15"/>
      <c r="Q1456" s="15"/>
      <c r="R1456" s="167"/>
      <c r="S1456" s="15"/>
      <c r="T1456" s="15"/>
      <c r="U1456" s="4"/>
    </row>
    <row r="1457" spans="1:191" hidden="1">
      <c r="A1457" s="69"/>
      <c r="B1457" s="53"/>
      <c r="C1457" s="56"/>
      <c r="D1457" s="57"/>
      <c r="E1457" s="16" t="s">
        <v>512</v>
      </c>
      <c r="F1457" s="10" t="s">
        <v>622</v>
      </c>
      <c r="G1457" s="18"/>
      <c r="H1457" s="10"/>
      <c r="I1457" s="8"/>
      <c r="J1457" s="8">
        <v>845</v>
      </c>
      <c r="K1457" s="8">
        <v>845</v>
      </c>
      <c r="L1457" s="7">
        <v>845</v>
      </c>
      <c r="M1457" s="41">
        <f t="shared" si="291"/>
        <v>0</v>
      </c>
      <c r="N1457" s="41">
        <f t="shared" si="292"/>
        <v>100</v>
      </c>
      <c r="O1457" s="41">
        <f t="shared" si="293"/>
        <v>100</v>
      </c>
      <c r="P1457" s="15"/>
      <c r="Q1457" s="15"/>
      <c r="R1457" s="167"/>
      <c r="S1457" s="15"/>
      <c r="T1457" s="15"/>
      <c r="U1457" s="4"/>
    </row>
    <row r="1458" spans="1:191" hidden="1">
      <c r="A1458" s="69"/>
      <c r="B1458" s="53"/>
      <c r="C1458" s="56"/>
      <c r="D1458" s="57"/>
      <c r="E1458" s="16" t="s">
        <v>513</v>
      </c>
      <c r="F1458" s="10">
        <v>4239</v>
      </c>
      <c r="G1458" s="18"/>
      <c r="H1458" s="10"/>
      <c r="I1458" s="8">
        <v>260</v>
      </c>
      <c r="J1458" s="8">
        <v>6434</v>
      </c>
      <c r="K1458" s="8">
        <v>11924</v>
      </c>
      <c r="L1458" s="7">
        <v>12823</v>
      </c>
      <c r="M1458" s="41">
        <f t="shared" si="291"/>
        <v>2</v>
      </c>
      <c r="N1458" s="41">
        <f t="shared" si="292"/>
        <v>50.2</v>
      </c>
      <c r="O1458" s="41">
        <f t="shared" si="293"/>
        <v>93</v>
      </c>
      <c r="P1458" s="15"/>
      <c r="Q1458" s="15"/>
      <c r="R1458" s="167"/>
      <c r="S1458" s="15"/>
      <c r="T1458" s="15"/>
      <c r="U1458" s="4"/>
      <c r="V1458" s="43"/>
    </row>
    <row r="1459" spans="1:191" hidden="1">
      <c r="A1459" s="69"/>
      <c r="B1459" s="53"/>
      <c r="C1459" s="56"/>
      <c r="D1459" s="57"/>
      <c r="E1459" s="16" t="s">
        <v>514</v>
      </c>
      <c r="F1459" s="10" t="s">
        <v>410</v>
      </c>
      <c r="G1459" s="18"/>
      <c r="H1459" s="10"/>
      <c r="I1459" s="7">
        <v>290</v>
      </c>
      <c r="J1459" s="7">
        <v>1290</v>
      </c>
      <c r="K1459" s="7">
        <v>1290</v>
      </c>
      <c r="L1459" s="7">
        <v>2090</v>
      </c>
      <c r="M1459" s="41">
        <f t="shared" si="291"/>
        <v>13.9</v>
      </c>
      <c r="N1459" s="41">
        <f t="shared" si="292"/>
        <v>61.7</v>
      </c>
      <c r="O1459" s="41">
        <f t="shared" si="293"/>
        <v>61.7</v>
      </c>
      <c r="P1459" s="15"/>
      <c r="Q1459" s="15"/>
      <c r="R1459" s="167"/>
      <c r="S1459" s="15"/>
      <c r="T1459" s="15"/>
      <c r="U1459" s="4"/>
      <c r="V1459" s="43"/>
    </row>
    <row r="1460" spans="1:191" hidden="1">
      <c r="A1460" s="69"/>
      <c r="B1460" s="53"/>
      <c r="C1460" s="56"/>
      <c r="D1460" s="57"/>
      <c r="E1460" s="16" t="s">
        <v>519</v>
      </c>
      <c r="F1460" s="10">
        <v>4264</v>
      </c>
      <c r="G1460" s="18"/>
      <c r="H1460" s="10"/>
      <c r="I1460" s="7"/>
      <c r="J1460" s="7">
        <v>400</v>
      </c>
      <c r="K1460" s="7">
        <v>400</v>
      </c>
      <c r="L1460" s="7">
        <v>400</v>
      </c>
      <c r="M1460" s="41">
        <f t="shared" si="291"/>
        <v>0</v>
      </c>
      <c r="N1460" s="41">
        <f t="shared" si="292"/>
        <v>100</v>
      </c>
      <c r="O1460" s="41">
        <f t="shared" si="293"/>
        <v>100</v>
      </c>
      <c r="P1460" s="15"/>
      <c r="Q1460" s="15"/>
      <c r="R1460" s="167"/>
      <c r="S1460" s="15"/>
      <c r="T1460" s="15"/>
      <c r="U1460" s="4"/>
      <c r="V1460" s="43"/>
    </row>
    <row r="1461" spans="1:191" ht="27" hidden="1">
      <c r="A1461" s="69"/>
      <c r="B1461" s="53"/>
      <c r="C1461" s="56"/>
      <c r="D1461" s="57"/>
      <c r="E1461" s="9" t="s">
        <v>538</v>
      </c>
      <c r="F1461" s="10" t="s">
        <v>269</v>
      </c>
      <c r="G1461" s="18"/>
      <c r="H1461" s="10"/>
      <c r="I1461" s="7"/>
      <c r="J1461" s="7">
        <v>3000</v>
      </c>
      <c r="K1461" s="7">
        <v>6000</v>
      </c>
      <c r="L1461" s="7">
        <v>6000</v>
      </c>
      <c r="M1461" s="41">
        <f t="shared" ref="M1461:M1475" si="316">ROUND(I1461/L1461*100,1)</f>
        <v>0</v>
      </c>
      <c r="N1461" s="41">
        <f t="shared" ref="N1461:N1475" si="317">ROUND(J1461/L1461*100,1)</f>
        <v>50</v>
      </c>
      <c r="O1461" s="41">
        <f t="shared" ref="O1461:O1475" si="318">ROUND(K1461/L1461*100,1)</f>
        <v>100</v>
      </c>
      <c r="P1461" s="15"/>
      <c r="Q1461" s="15"/>
      <c r="R1461" s="167"/>
      <c r="S1461" s="15"/>
      <c r="T1461" s="15"/>
      <c r="U1461" s="4"/>
      <c r="V1461" s="43"/>
    </row>
    <row r="1462" spans="1:191" ht="37.5" customHeight="1">
      <c r="A1462" s="232"/>
      <c r="B1462" s="193" t="s">
        <v>532</v>
      </c>
      <c r="C1462" s="200"/>
      <c r="D1462" s="201"/>
      <c r="E1462" s="194" t="s">
        <v>35</v>
      </c>
      <c r="F1462" s="89"/>
      <c r="G1462" s="89"/>
      <c r="H1462" s="10" t="s">
        <v>394</v>
      </c>
      <c r="I1462" s="202">
        <f>SUM(I1463)</f>
        <v>277064</v>
      </c>
      <c r="J1462" s="202">
        <f>SUM(J1463)</f>
        <v>612016</v>
      </c>
      <c r="K1462" s="202">
        <f>SUM(K1463)</f>
        <v>936532</v>
      </c>
      <c r="L1462" s="203">
        <f>SUM(L1463)</f>
        <v>1335730.3</v>
      </c>
      <c r="M1462" s="41">
        <f t="shared" si="316"/>
        <v>20.7</v>
      </c>
      <c r="N1462" s="41">
        <f t="shared" si="317"/>
        <v>45.8</v>
      </c>
      <c r="O1462" s="41">
        <f t="shared" si="318"/>
        <v>70.099999999999994</v>
      </c>
      <c r="P1462" s="15"/>
      <c r="Q1462" s="15"/>
      <c r="R1462" s="167"/>
      <c r="S1462" s="15"/>
      <c r="T1462" s="15"/>
      <c r="U1462" s="4">
        <f t="shared" ref="U1462:U1472" si="319">SUM(L1462-T1462)</f>
        <v>1335730.3</v>
      </c>
      <c r="V1462" s="43"/>
      <c r="AA1462" s="209"/>
      <c r="AB1462" s="209"/>
      <c r="AC1462" s="209"/>
      <c r="AD1462" s="209"/>
      <c r="AE1462" s="209"/>
      <c r="AF1462" s="209"/>
      <c r="AG1462" s="209"/>
      <c r="AH1462" s="209"/>
      <c r="AI1462" s="209"/>
      <c r="AJ1462" s="209"/>
      <c r="AK1462" s="209"/>
      <c r="AL1462" s="209"/>
      <c r="AM1462" s="209"/>
      <c r="AN1462" s="209"/>
      <c r="AO1462" s="209"/>
      <c r="AP1462" s="209"/>
      <c r="AQ1462" s="209"/>
      <c r="AR1462" s="209"/>
      <c r="AS1462" s="209"/>
      <c r="AT1462" s="209"/>
      <c r="AU1462" s="209"/>
      <c r="AV1462" s="209"/>
      <c r="AW1462" s="209"/>
      <c r="AX1462" s="209"/>
      <c r="AY1462" s="209"/>
      <c r="AZ1462" s="209"/>
      <c r="BA1462" s="209"/>
      <c r="BB1462" s="209"/>
      <c r="BC1462" s="209"/>
      <c r="BD1462" s="209"/>
      <c r="BE1462" s="209"/>
      <c r="BF1462" s="209"/>
      <c r="BG1462" s="209"/>
      <c r="BH1462" s="209"/>
      <c r="BI1462" s="209"/>
      <c r="BJ1462" s="209"/>
      <c r="BK1462" s="209"/>
      <c r="BL1462" s="209"/>
      <c r="BM1462" s="209"/>
      <c r="BN1462" s="209"/>
      <c r="BO1462" s="209"/>
      <c r="BP1462" s="209"/>
      <c r="BQ1462" s="209"/>
      <c r="BR1462" s="209"/>
      <c r="BS1462" s="209"/>
      <c r="BT1462" s="209"/>
      <c r="BU1462" s="209"/>
      <c r="BV1462" s="209"/>
      <c r="BW1462" s="209"/>
      <c r="BX1462" s="209"/>
      <c r="BY1462" s="209"/>
      <c r="BZ1462" s="209"/>
      <c r="CA1462" s="209"/>
      <c r="CB1462" s="209"/>
      <c r="CC1462" s="209"/>
      <c r="CD1462" s="209"/>
      <c r="CE1462" s="209"/>
      <c r="CF1462" s="209"/>
      <c r="CG1462" s="209"/>
      <c r="CH1462" s="209"/>
      <c r="CI1462" s="209"/>
      <c r="CJ1462" s="209"/>
      <c r="CK1462" s="209"/>
      <c r="CL1462" s="209"/>
      <c r="CM1462" s="209"/>
      <c r="CN1462" s="209"/>
      <c r="CO1462" s="209"/>
      <c r="CP1462" s="209"/>
      <c r="CQ1462" s="209"/>
      <c r="CR1462" s="209"/>
      <c r="CS1462" s="209"/>
      <c r="CT1462" s="209"/>
      <c r="CU1462" s="209"/>
      <c r="CV1462" s="209"/>
      <c r="CW1462" s="209"/>
      <c r="CX1462" s="209"/>
      <c r="CY1462" s="209"/>
      <c r="CZ1462" s="209"/>
      <c r="DA1462" s="209"/>
      <c r="DB1462" s="209"/>
      <c r="DC1462" s="209"/>
      <c r="DD1462" s="209"/>
      <c r="DE1462" s="209"/>
      <c r="DF1462" s="209"/>
      <c r="DG1462" s="209"/>
      <c r="DH1462" s="209"/>
      <c r="DI1462" s="209"/>
      <c r="DJ1462" s="209"/>
      <c r="DK1462" s="209"/>
      <c r="DL1462" s="209"/>
      <c r="DM1462" s="209"/>
      <c r="DN1462" s="209"/>
      <c r="DO1462" s="209"/>
      <c r="DP1462" s="209"/>
      <c r="DQ1462" s="209"/>
      <c r="DR1462" s="209"/>
      <c r="DS1462" s="209"/>
      <c r="DT1462" s="209"/>
      <c r="DU1462" s="209"/>
      <c r="DV1462" s="209"/>
      <c r="DW1462" s="209"/>
      <c r="DX1462" s="209"/>
      <c r="DY1462" s="209"/>
      <c r="DZ1462" s="209"/>
      <c r="EA1462" s="209"/>
      <c r="EB1462" s="209"/>
      <c r="EC1462" s="209"/>
      <c r="ED1462" s="209"/>
      <c r="EE1462" s="209"/>
      <c r="EF1462" s="209"/>
      <c r="EG1462" s="209"/>
      <c r="EH1462" s="209"/>
      <c r="EI1462" s="209"/>
      <c r="EJ1462" s="209"/>
      <c r="EK1462" s="209"/>
      <c r="EL1462" s="209"/>
      <c r="EM1462" s="209"/>
      <c r="EN1462" s="209"/>
      <c r="EO1462" s="209"/>
      <c r="EP1462" s="209"/>
      <c r="EQ1462" s="209"/>
      <c r="ER1462" s="209"/>
      <c r="ES1462" s="209"/>
      <c r="ET1462" s="209"/>
      <c r="EU1462" s="209"/>
      <c r="EV1462" s="209"/>
      <c r="EW1462" s="209"/>
      <c r="EX1462" s="209"/>
      <c r="EY1462" s="209"/>
      <c r="EZ1462" s="209"/>
      <c r="FA1462" s="209"/>
      <c r="FB1462" s="209"/>
      <c r="FC1462" s="209"/>
      <c r="FD1462" s="209"/>
      <c r="FE1462" s="209"/>
      <c r="FF1462" s="209"/>
      <c r="FG1462" s="209"/>
      <c r="FH1462" s="209"/>
      <c r="FI1462" s="209"/>
      <c r="FJ1462" s="209"/>
      <c r="FK1462" s="209"/>
      <c r="FL1462" s="209"/>
      <c r="FM1462" s="209"/>
      <c r="FN1462" s="209"/>
      <c r="FO1462" s="209"/>
      <c r="FP1462" s="209"/>
      <c r="FQ1462" s="209"/>
      <c r="FR1462" s="209"/>
      <c r="FS1462" s="209"/>
      <c r="FT1462" s="209"/>
      <c r="FU1462" s="209"/>
      <c r="FV1462" s="209"/>
      <c r="FW1462" s="209"/>
      <c r="FX1462" s="209"/>
      <c r="FY1462" s="209"/>
      <c r="FZ1462" s="209"/>
      <c r="GA1462" s="209"/>
      <c r="GB1462" s="209"/>
      <c r="GC1462" s="209"/>
      <c r="GD1462" s="209"/>
      <c r="GE1462" s="209"/>
      <c r="GF1462" s="209"/>
      <c r="GG1462" s="209"/>
      <c r="GH1462" s="209"/>
      <c r="GI1462" s="209"/>
    </row>
    <row r="1463" spans="1:191" ht="36" customHeight="1">
      <c r="A1463" s="232"/>
      <c r="B1463" s="186"/>
      <c r="C1463" s="197" t="s">
        <v>525</v>
      </c>
      <c r="D1463" s="201"/>
      <c r="E1463" s="199" t="s">
        <v>35</v>
      </c>
      <c r="F1463" s="13"/>
      <c r="G1463" s="13"/>
      <c r="H1463" s="10" t="s">
        <v>394</v>
      </c>
      <c r="I1463" s="233">
        <f>SUM(I1464,I1467,I1470,I1473)</f>
        <v>277064</v>
      </c>
      <c r="J1463" s="233">
        <f>SUM(J1464,J1467,J1470,J1473)</f>
        <v>612016</v>
      </c>
      <c r="K1463" s="233">
        <f>SUM(K1464,K1467,K1470,K1473)</f>
        <v>936532</v>
      </c>
      <c r="L1463" s="234">
        <f>SUM(L1464,L1467,L1470,L1473)</f>
        <v>1335730.3</v>
      </c>
      <c r="M1463" s="41">
        <f t="shared" si="316"/>
        <v>20.7</v>
      </c>
      <c r="N1463" s="41">
        <f t="shared" si="317"/>
        <v>45.8</v>
      </c>
      <c r="O1463" s="41">
        <f t="shared" si="318"/>
        <v>70.099999999999994</v>
      </c>
      <c r="P1463" s="15"/>
      <c r="Q1463" s="15"/>
      <c r="R1463" s="167"/>
      <c r="S1463" s="15"/>
      <c r="T1463" s="15"/>
      <c r="U1463" s="4">
        <f t="shared" si="319"/>
        <v>1335730.3</v>
      </c>
      <c r="V1463" s="43"/>
      <c r="AA1463" s="209"/>
      <c r="AB1463" s="209"/>
      <c r="AC1463" s="209"/>
      <c r="AD1463" s="209"/>
      <c r="AE1463" s="209"/>
      <c r="AF1463" s="209"/>
      <c r="AG1463" s="209"/>
      <c r="AH1463" s="209"/>
      <c r="AI1463" s="209"/>
      <c r="AJ1463" s="209"/>
      <c r="AK1463" s="209"/>
      <c r="AL1463" s="209"/>
      <c r="AM1463" s="209"/>
      <c r="AN1463" s="209"/>
      <c r="AO1463" s="209"/>
      <c r="AP1463" s="209"/>
      <c r="AQ1463" s="209"/>
      <c r="AR1463" s="209"/>
      <c r="AS1463" s="209"/>
      <c r="AT1463" s="209"/>
      <c r="AU1463" s="209"/>
      <c r="AV1463" s="209"/>
      <c r="AW1463" s="209"/>
      <c r="AX1463" s="209"/>
      <c r="AY1463" s="209"/>
      <c r="AZ1463" s="209"/>
      <c r="BA1463" s="209"/>
      <c r="BB1463" s="209"/>
      <c r="BC1463" s="209"/>
      <c r="BD1463" s="209"/>
      <c r="BE1463" s="209"/>
      <c r="BF1463" s="209"/>
      <c r="BG1463" s="209"/>
      <c r="BH1463" s="209"/>
      <c r="BI1463" s="209"/>
      <c r="BJ1463" s="209"/>
      <c r="BK1463" s="209"/>
      <c r="BL1463" s="209"/>
      <c r="BM1463" s="209"/>
      <c r="BN1463" s="209"/>
      <c r="BO1463" s="209"/>
      <c r="BP1463" s="209"/>
      <c r="BQ1463" s="209"/>
      <c r="BR1463" s="209"/>
      <c r="BS1463" s="209"/>
      <c r="BT1463" s="209"/>
      <c r="BU1463" s="209"/>
      <c r="BV1463" s="209"/>
      <c r="BW1463" s="209"/>
      <c r="BX1463" s="209"/>
      <c r="BY1463" s="209"/>
      <c r="BZ1463" s="209"/>
      <c r="CA1463" s="209"/>
      <c r="CB1463" s="209"/>
      <c r="CC1463" s="209"/>
      <c r="CD1463" s="209"/>
      <c r="CE1463" s="209"/>
      <c r="CF1463" s="209"/>
      <c r="CG1463" s="209"/>
      <c r="CH1463" s="209"/>
      <c r="CI1463" s="209"/>
      <c r="CJ1463" s="209"/>
      <c r="CK1463" s="209"/>
      <c r="CL1463" s="209"/>
      <c r="CM1463" s="209"/>
      <c r="CN1463" s="209"/>
      <c r="CO1463" s="209"/>
      <c r="CP1463" s="209"/>
      <c r="CQ1463" s="209"/>
      <c r="CR1463" s="209"/>
      <c r="CS1463" s="209"/>
      <c r="CT1463" s="209"/>
      <c r="CU1463" s="209"/>
      <c r="CV1463" s="209"/>
      <c r="CW1463" s="209"/>
      <c r="CX1463" s="209"/>
      <c r="CY1463" s="209"/>
      <c r="CZ1463" s="209"/>
      <c r="DA1463" s="209"/>
      <c r="DB1463" s="209"/>
      <c r="DC1463" s="209"/>
      <c r="DD1463" s="209"/>
      <c r="DE1463" s="209"/>
      <c r="DF1463" s="209"/>
      <c r="DG1463" s="209"/>
      <c r="DH1463" s="209"/>
      <c r="DI1463" s="209"/>
      <c r="DJ1463" s="209"/>
      <c r="DK1463" s="209"/>
      <c r="DL1463" s="209"/>
      <c r="DM1463" s="209"/>
      <c r="DN1463" s="209"/>
      <c r="DO1463" s="209"/>
      <c r="DP1463" s="209"/>
      <c r="DQ1463" s="209"/>
      <c r="DR1463" s="209"/>
      <c r="DS1463" s="209"/>
      <c r="DT1463" s="209"/>
      <c r="DU1463" s="209"/>
      <c r="DV1463" s="209"/>
      <c r="DW1463" s="209"/>
      <c r="DX1463" s="209"/>
      <c r="DY1463" s="209"/>
      <c r="DZ1463" s="209"/>
      <c r="EA1463" s="209"/>
      <c r="EB1463" s="209"/>
      <c r="EC1463" s="209"/>
      <c r="ED1463" s="209"/>
      <c r="EE1463" s="209"/>
      <c r="EF1463" s="209"/>
      <c r="EG1463" s="209"/>
      <c r="EH1463" s="209"/>
      <c r="EI1463" s="209"/>
      <c r="EJ1463" s="209"/>
      <c r="EK1463" s="209"/>
      <c r="EL1463" s="209"/>
      <c r="EM1463" s="209"/>
      <c r="EN1463" s="209"/>
      <c r="EO1463" s="209"/>
      <c r="EP1463" s="209"/>
      <c r="EQ1463" s="209"/>
      <c r="ER1463" s="209"/>
      <c r="ES1463" s="209"/>
      <c r="ET1463" s="209"/>
      <c r="EU1463" s="209"/>
      <c r="EV1463" s="209"/>
      <c r="EW1463" s="209"/>
      <c r="EX1463" s="209"/>
      <c r="EY1463" s="209"/>
      <c r="EZ1463" s="209"/>
      <c r="FA1463" s="209"/>
      <c r="FB1463" s="209"/>
      <c r="FC1463" s="209"/>
      <c r="FD1463" s="209"/>
      <c r="FE1463" s="209"/>
      <c r="FF1463" s="209"/>
      <c r="FG1463" s="209"/>
      <c r="FH1463" s="209"/>
      <c r="FI1463" s="209"/>
      <c r="FJ1463" s="209"/>
      <c r="FK1463" s="209"/>
      <c r="FL1463" s="209"/>
      <c r="FM1463" s="209"/>
      <c r="FN1463" s="209"/>
      <c r="FO1463" s="209"/>
      <c r="FP1463" s="209"/>
      <c r="FQ1463" s="209"/>
      <c r="FR1463" s="209"/>
      <c r="FS1463" s="209"/>
      <c r="FT1463" s="209"/>
      <c r="FU1463" s="209"/>
      <c r="FV1463" s="209"/>
      <c r="FW1463" s="209"/>
      <c r="FX1463" s="209"/>
      <c r="FY1463" s="209"/>
      <c r="FZ1463" s="209"/>
      <c r="GA1463" s="209"/>
      <c r="GB1463" s="209"/>
      <c r="GC1463" s="209"/>
      <c r="GD1463" s="209"/>
      <c r="GE1463" s="209"/>
      <c r="GF1463" s="209"/>
      <c r="GG1463" s="209"/>
      <c r="GH1463" s="209"/>
      <c r="GI1463" s="209"/>
    </row>
    <row r="1464" spans="1:191">
      <c r="A1464" s="232"/>
      <c r="B1464" s="186"/>
      <c r="C1464" s="197"/>
      <c r="D1464" s="201" t="s">
        <v>280</v>
      </c>
      <c r="E1464" s="81" t="s">
        <v>566</v>
      </c>
      <c r="F1464" s="19"/>
      <c r="G1464" s="19"/>
      <c r="H1464" s="10" t="s">
        <v>394</v>
      </c>
      <c r="I1464" s="204">
        <f t="shared" ref="I1464:L1465" si="320">SUM(I1465)</f>
        <v>-11900</v>
      </c>
      <c r="J1464" s="204">
        <f t="shared" si="320"/>
        <v>-29400</v>
      </c>
      <c r="K1464" s="204">
        <f t="shared" si="320"/>
        <v>-46900</v>
      </c>
      <c r="L1464" s="205">
        <f t="shared" si="320"/>
        <v>-70000</v>
      </c>
      <c r="M1464" s="41">
        <f t="shared" si="316"/>
        <v>17</v>
      </c>
      <c r="N1464" s="41">
        <f t="shared" si="317"/>
        <v>42</v>
      </c>
      <c r="O1464" s="41">
        <f t="shared" si="318"/>
        <v>67</v>
      </c>
      <c r="P1464" s="15"/>
      <c r="Q1464" s="15"/>
      <c r="R1464" s="167"/>
      <c r="S1464" s="15"/>
      <c r="T1464" s="15"/>
      <c r="U1464" s="4">
        <f t="shared" si="319"/>
        <v>-70000</v>
      </c>
      <c r="V1464" s="43"/>
      <c r="AA1464" s="209"/>
      <c r="AB1464" s="209"/>
      <c r="AC1464" s="209"/>
      <c r="AD1464" s="209"/>
      <c r="AE1464" s="209"/>
      <c r="AF1464" s="209"/>
      <c r="AG1464" s="209"/>
      <c r="AH1464" s="209"/>
      <c r="AI1464" s="209"/>
      <c r="AJ1464" s="209"/>
      <c r="AK1464" s="209"/>
      <c r="AL1464" s="209"/>
      <c r="AM1464" s="209"/>
      <c r="AN1464" s="209"/>
      <c r="AO1464" s="209"/>
      <c r="AP1464" s="209"/>
      <c r="AQ1464" s="209"/>
      <c r="AR1464" s="209"/>
      <c r="AS1464" s="209"/>
      <c r="AT1464" s="209"/>
      <c r="AU1464" s="209"/>
      <c r="AV1464" s="209"/>
      <c r="AW1464" s="209"/>
      <c r="AX1464" s="209"/>
      <c r="AY1464" s="209"/>
      <c r="AZ1464" s="209"/>
      <c r="BA1464" s="209"/>
      <c r="BB1464" s="209"/>
      <c r="BC1464" s="209"/>
      <c r="BD1464" s="209"/>
      <c r="BE1464" s="209"/>
      <c r="BF1464" s="209"/>
      <c r="BG1464" s="209"/>
      <c r="BH1464" s="209"/>
      <c r="BI1464" s="209"/>
      <c r="BJ1464" s="209"/>
      <c r="BK1464" s="209"/>
      <c r="BL1464" s="209"/>
      <c r="BM1464" s="209"/>
      <c r="BN1464" s="209"/>
      <c r="BO1464" s="209"/>
      <c r="BP1464" s="209"/>
      <c r="BQ1464" s="209"/>
      <c r="BR1464" s="209"/>
      <c r="BS1464" s="209"/>
      <c r="BT1464" s="209"/>
      <c r="BU1464" s="209"/>
      <c r="BV1464" s="209"/>
      <c r="BW1464" s="209"/>
      <c r="BX1464" s="209"/>
      <c r="BY1464" s="209"/>
      <c r="BZ1464" s="209"/>
      <c r="CA1464" s="209"/>
      <c r="CB1464" s="209"/>
      <c r="CC1464" s="209"/>
      <c r="CD1464" s="209"/>
      <c r="CE1464" s="209"/>
      <c r="CF1464" s="209"/>
      <c r="CG1464" s="209"/>
      <c r="CH1464" s="209"/>
      <c r="CI1464" s="209"/>
      <c r="CJ1464" s="209"/>
      <c r="CK1464" s="209"/>
      <c r="CL1464" s="209"/>
      <c r="CM1464" s="209"/>
      <c r="CN1464" s="209"/>
      <c r="CO1464" s="209"/>
      <c r="CP1464" s="209"/>
      <c r="CQ1464" s="209"/>
      <c r="CR1464" s="209"/>
      <c r="CS1464" s="209"/>
      <c r="CT1464" s="209"/>
      <c r="CU1464" s="209"/>
      <c r="CV1464" s="209"/>
      <c r="CW1464" s="209"/>
      <c r="CX1464" s="209"/>
      <c r="CY1464" s="209"/>
      <c r="CZ1464" s="209"/>
      <c r="DA1464" s="209"/>
      <c r="DB1464" s="209"/>
      <c r="DC1464" s="209"/>
      <c r="DD1464" s="209"/>
      <c r="DE1464" s="209"/>
      <c r="DF1464" s="209"/>
      <c r="DG1464" s="209"/>
      <c r="DH1464" s="209"/>
      <c r="DI1464" s="209"/>
      <c r="DJ1464" s="209"/>
      <c r="DK1464" s="209"/>
      <c r="DL1464" s="209"/>
      <c r="DM1464" s="209"/>
      <c r="DN1464" s="209"/>
      <c r="DO1464" s="209"/>
      <c r="DP1464" s="209"/>
      <c r="DQ1464" s="209"/>
      <c r="DR1464" s="209"/>
      <c r="DS1464" s="209"/>
      <c r="DT1464" s="209"/>
      <c r="DU1464" s="209"/>
      <c r="DV1464" s="209"/>
      <c r="DW1464" s="209"/>
      <c r="DX1464" s="209"/>
      <c r="DY1464" s="209"/>
      <c r="DZ1464" s="209"/>
      <c r="EA1464" s="209"/>
      <c r="EB1464" s="209"/>
      <c r="EC1464" s="209"/>
      <c r="ED1464" s="209"/>
      <c r="EE1464" s="209"/>
      <c r="EF1464" s="209"/>
      <c r="EG1464" s="209"/>
      <c r="EH1464" s="209"/>
      <c r="EI1464" s="209"/>
      <c r="EJ1464" s="209"/>
      <c r="EK1464" s="209"/>
      <c r="EL1464" s="209"/>
      <c r="EM1464" s="209"/>
      <c r="EN1464" s="209"/>
      <c r="EO1464" s="209"/>
      <c r="EP1464" s="209"/>
      <c r="EQ1464" s="209"/>
      <c r="ER1464" s="209"/>
      <c r="ES1464" s="209"/>
      <c r="ET1464" s="209"/>
      <c r="EU1464" s="209"/>
      <c r="EV1464" s="209"/>
      <c r="EW1464" s="209"/>
      <c r="EX1464" s="209"/>
      <c r="EY1464" s="209"/>
      <c r="EZ1464" s="209"/>
      <c r="FA1464" s="209"/>
      <c r="FB1464" s="209"/>
      <c r="FC1464" s="209"/>
      <c r="FD1464" s="209"/>
      <c r="FE1464" s="209"/>
      <c r="FF1464" s="209"/>
      <c r="FG1464" s="209"/>
      <c r="FH1464" s="209"/>
      <c r="FI1464" s="209"/>
      <c r="FJ1464" s="209"/>
      <c r="FK1464" s="209"/>
      <c r="FL1464" s="209"/>
      <c r="FM1464" s="209"/>
      <c r="FN1464" s="209"/>
      <c r="FO1464" s="209"/>
      <c r="FP1464" s="209"/>
      <c r="FQ1464" s="209"/>
      <c r="FR1464" s="209"/>
      <c r="FS1464" s="209"/>
      <c r="FT1464" s="209"/>
      <c r="FU1464" s="209"/>
      <c r="FV1464" s="209"/>
      <c r="FW1464" s="209"/>
      <c r="FX1464" s="209"/>
      <c r="FY1464" s="209"/>
      <c r="FZ1464" s="209"/>
      <c r="GA1464" s="209"/>
      <c r="GB1464" s="209"/>
      <c r="GC1464" s="209"/>
      <c r="GD1464" s="209"/>
      <c r="GE1464" s="209"/>
      <c r="GF1464" s="209"/>
      <c r="GG1464" s="209"/>
      <c r="GH1464" s="209"/>
      <c r="GI1464" s="209"/>
    </row>
    <row r="1465" spans="1:191" ht="24.75" customHeight="1">
      <c r="A1465" s="232"/>
      <c r="B1465" s="186"/>
      <c r="C1465" s="197"/>
      <c r="D1465" s="201"/>
      <c r="E1465" s="80" t="s">
        <v>41</v>
      </c>
      <c r="F1465" s="18" t="s">
        <v>398</v>
      </c>
      <c r="G1465" s="18"/>
      <c r="H1465" s="10" t="s">
        <v>394</v>
      </c>
      <c r="I1465" s="206">
        <f t="shared" si="320"/>
        <v>-11900</v>
      </c>
      <c r="J1465" s="206">
        <f t="shared" si="320"/>
        <v>-29400</v>
      </c>
      <c r="K1465" s="206">
        <f t="shared" si="320"/>
        <v>-46900</v>
      </c>
      <c r="L1465" s="207">
        <f t="shared" si="320"/>
        <v>-70000</v>
      </c>
      <c r="M1465" s="41">
        <f t="shared" si="316"/>
        <v>17</v>
      </c>
      <c r="N1465" s="41">
        <f t="shared" si="317"/>
        <v>42</v>
      </c>
      <c r="O1465" s="41">
        <f t="shared" si="318"/>
        <v>67</v>
      </c>
      <c r="P1465" s="15"/>
      <c r="Q1465" s="15"/>
      <c r="R1465" s="167"/>
      <c r="S1465" s="15"/>
      <c r="T1465" s="15"/>
      <c r="U1465" s="4">
        <f t="shared" si="319"/>
        <v>-70000</v>
      </c>
      <c r="V1465" s="43"/>
      <c r="AA1465" s="209"/>
      <c r="AB1465" s="209"/>
      <c r="AC1465" s="209"/>
      <c r="AD1465" s="209"/>
      <c r="AE1465" s="209"/>
      <c r="AF1465" s="209"/>
      <c r="AG1465" s="209"/>
      <c r="AH1465" s="209"/>
      <c r="AI1465" s="209"/>
      <c r="AJ1465" s="209"/>
      <c r="AK1465" s="209"/>
      <c r="AL1465" s="209"/>
      <c r="AM1465" s="209"/>
      <c r="AN1465" s="209"/>
      <c r="AO1465" s="209"/>
      <c r="AP1465" s="209"/>
      <c r="AQ1465" s="209"/>
      <c r="AR1465" s="209"/>
      <c r="AS1465" s="209"/>
      <c r="AT1465" s="209"/>
      <c r="AU1465" s="209"/>
      <c r="AV1465" s="209"/>
      <c r="AW1465" s="209"/>
      <c r="AX1465" s="209"/>
      <c r="AY1465" s="209"/>
      <c r="AZ1465" s="209"/>
      <c r="BA1465" s="209"/>
      <c r="BB1465" s="209"/>
      <c r="BC1465" s="209"/>
      <c r="BD1465" s="209"/>
      <c r="BE1465" s="209"/>
      <c r="BF1465" s="209"/>
      <c r="BG1465" s="209"/>
      <c r="BH1465" s="209"/>
      <c r="BI1465" s="209"/>
      <c r="BJ1465" s="209"/>
      <c r="BK1465" s="209"/>
      <c r="BL1465" s="209"/>
      <c r="BM1465" s="209"/>
      <c r="BN1465" s="209"/>
      <c r="BO1465" s="209"/>
      <c r="BP1465" s="209"/>
      <c r="BQ1465" s="209"/>
      <c r="BR1465" s="209"/>
      <c r="BS1465" s="209"/>
      <c r="BT1465" s="209"/>
      <c r="BU1465" s="209"/>
      <c r="BV1465" s="209"/>
      <c r="BW1465" s="209"/>
      <c r="BX1465" s="209"/>
      <c r="BY1465" s="209"/>
      <c r="BZ1465" s="209"/>
      <c r="CA1465" s="209"/>
      <c r="CB1465" s="209"/>
      <c r="CC1465" s="209"/>
      <c r="CD1465" s="209"/>
      <c r="CE1465" s="209"/>
      <c r="CF1465" s="209"/>
      <c r="CG1465" s="209"/>
      <c r="CH1465" s="209"/>
      <c r="CI1465" s="209"/>
      <c r="CJ1465" s="209"/>
      <c r="CK1465" s="209"/>
      <c r="CL1465" s="209"/>
      <c r="CM1465" s="209"/>
      <c r="CN1465" s="209"/>
      <c r="CO1465" s="209"/>
      <c r="CP1465" s="209"/>
      <c r="CQ1465" s="209"/>
      <c r="CR1465" s="209"/>
      <c r="CS1465" s="209"/>
      <c r="CT1465" s="209"/>
      <c r="CU1465" s="209"/>
      <c r="CV1465" s="209"/>
      <c r="CW1465" s="209"/>
      <c r="CX1465" s="209"/>
      <c r="CY1465" s="209"/>
      <c r="CZ1465" s="209"/>
      <c r="DA1465" s="209"/>
      <c r="DB1465" s="209"/>
      <c r="DC1465" s="209"/>
      <c r="DD1465" s="209"/>
      <c r="DE1465" s="209"/>
      <c r="DF1465" s="209"/>
      <c r="DG1465" s="209"/>
      <c r="DH1465" s="209"/>
      <c r="DI1465" s="209"/>
      <c r="DJ1465" s="209"/>
      <c r="DK1465" s="209"/>
      <c r="DL1465" s="209"/>
      <c r="DM1465" s="209"/>
      <c r="DN1465" s="209"/>
      <c r="DO1465" s="209"/>
      <c r="DP1465" s="209"/>
      <c r="DQ1465" s="209"/>
      <c r="DR1465" s="209"/>
      <c r="DS1465" s="209"/>
      <c r="DT1465" s="209"/>
      <c r="DU1465" s="209"/>
      <c r="DV1465" s="209"/>
      <c r="DW1465" s="209"/>
      <c r="DX1465" s="209"/>
      <c r="DY1465" s="209"/>
      <c r="DZ1465" s="209"/>
      <c r="EA1465" s="209"/>
      <c r="EB1465" s="209"/>
      <c r="EC1465" s="209"/>
      <c r="ED1465" s="209"/>
      <c r="EE1465" s="209"/>
      <c r="EF1465" s="209"/>
      <c r="EG1465" s="209"/>
      <c r="EH1465" s="209"/>
      <c r="EI1465" s="209"/>
      <c r="EJ1465" s="209"/>
      <c r="EK1465" s="209"/>
      <c r="EL1465" s="209"/>
      <c r="EM1465" s="209"/>
      <c r="EN1465" s="209"/>
      <c r="EO1465" s="209"/>
      <c r="EP1465" s="209"/>
      <c r="EQ1465" s="209"/>
      <c r="ER1465" s="209"/>
      <c r="ES1465" s="209"/>
      <c r="ET1465" s="209"/>
      <c r="EU1465" s="209"/>
      <c r="EV1465" s="209"/>
      <c r="EW1465" s="209"/>
      <c r="EX1465" s="209"/>
      <c r="EY1465" s="209"/>
      <c r="EZ1465" s="209"/>
      <c r="FA1465" s="209"/>
      <c r="FB1465" s="209"/>
      <c r="FC1465" s="209"/>
      <c r="FD1465" s="209"/>
      <c r="FE1465" s="209"/>
      <c r="FF1465" s="209"/>
      <c r="FG1465" s="209"/>
      <c r="FH1465" s="209"/>
      <c r="FI1465" s="209"/>
      <c r="FJ1465" s="209"/>
      <c r="FK1465" s="209"/>
      <c r="FL1465" s="209"/>
      <c r="FM1465" s="209"/>
      <c r="FN1465" s="209"/>
      <c r="FO1465" s="209"/>
      <c r="FP1465" s="209"/>
      <c r="FQ1465" s="209"/>
      <c r="FR1465" s="209"/>
      <c r="FS1465" s="209"/>
      <c r="FT1465" s="209"/>
      <c r="FU1465" s="209"/>
      <c r="FV1465" s="209"/>
      <c r="FW1465" s="209"/>
      <c r="FX1465" s="209"/>
      <c r="FY1465" s="209"/>
      <c r="FZ1465" s="209"/>
      <c r="GA1465" s="209"/>
      <c r="GB1465" s="209"/>
      <c r="GC1465" s="209"/>
      <c r="GD1465" s="209"/>
      <c r="GE1465" s="209"/>
      <c r="GF1465" s="209"/>
      <c r="GG1465" s="209"/>
      <c r="GH1465" s="209"/>
      <c r="GI1465" s="209"/>
    </row>
    <row r="1466" spans="1:191" hidden="1">
      <c r="A1466" s="69"/>
      <c r="B1466" s="47"/>
      <c r="C1466" s="54"/>
      <c r="D1466" s="57"/>
      <c r="E1466" s="9" t="s">
        <v>566</v>
      </c>
      <c r="F1466" s="10" t="s">
        <v>278</v>
      </c>
      <c r="G1466" s="10"/>
      <c r="H1466" s="10"/>
      <c r="I1466" s="37">
        <v>-11900</v>
      </c>
      <c r="J1466" s="37">
        <v>-29400</v>
      </c>
      <c r="K1466" s="37">
        <v>-46900</v>
      </c>
      <c r="L1466" s="151">
        <v>-70000</v>
      </c>
      <c r="M1466" s="41">
        <f t="shared" si="316"/>
        <v>17</v>
      </c>
      <c r="N1466" s="41">
        <f t="shared" si="317"/>
        <v>42</v>
      </c>
      <c r="O1466" s="41">
        <f t="shared" si="318"/>
        <v>67</v>
      </c>
      <c r="P1466" s="15"/>
      <c r="Q1466" s="15"/>
      <c r="R1466" s="167"/>
      <c r="S1466" s="15"/>
      <c r="T1466" s="15"/>
      <c r="U1466" s="4">
        <f t="shared" si="319"/>
        <v>-70000</v>
      </c>
      <c r="V1466" s="43"/>
    </row>
    <row r="1467" spans="1:191" ht="33">
      <c r="A1467" s="232"/>
      <c r="B1467" s="186"/>
      <c r="C1467" s="200"/>
      <c r="D1467" s="201" t="s">
        <v>284</v>
      </c>
      <c r="E1467" s="81" t="s">
        <v>101</v>
      </c>
      <c r="F1467" s="19"/>
      <c r="G1467" s="19"/>
      <c r="H1467" s="10" t="s">
        <v>394</v>
      </c>
      <c r="I1467" s="205">
        <f t="shared" ref="I1467:K1468" si="321">SUM(I1468)</f>
        <v>30000</v>
      </c>
      <c r="J1467" s="205">
        <f t="shared" si="321"/>
        <v>50000</v>
      </c>
      <c r="K1467" s="205">
        <f t="shared" si="321"/>
        <v>50000</v>
      </c>
      <c r="L1467" s="205">
        <f>SUM(L1468)</f>
        <v>50000</v>
      </c>
      <c r="M1467" s="41">
        <f t="shared" si="316"/>
        <v>60</v>
      </c>
      <c r="N1467" s="41">
        <f t="shared" si="317"/>
        <v>100</v>
      </c>
      <c r="O1467" s="41">
        <f t="shared" si="318"/>
        <v>100</v>
      </c>
      <c r="P1467" s="15"/>
      <c r="Q1467" s="15"/>
      <c r="R1467" s="167"/>
      <c r="S1467" s="15"/>
      <c r="T1467" s="15"/>
      <c r="U1467" s="4">
        <f t="shared" si="319"/>
        <v>50000</v>
      </c>
      <c r="V1467" s="43"/>
      <c r="AA1467" s="209"/>
      <c r="AB1467" s="209"/>
      <c r="AC1467" s="209"/>
      <c r="AD1467" s="209"/>
      <c r="AE1467" s="209"/>
      <c r="AF1467" s="209"/>
      <c r="AG1467" s="209"/>
      <c r="AH1467" s="209"/>
      <c r="AI1467" s="209"/>
      <c r="AJ1467" s="209"/>
      <c r="AK1467" s="209"/>
      <c r="AL1467" s="209"/>
      <c r="AM1467" s="209"/>
      <c r="AN1467" s="209"/>
      <c r="AO1467" s="209"/>
      <c r="AP1467" s="209"/>
      <c r="AQ1467" s="209"/>
      <c r="AR1467" s="209"/>
      <c r="AS1467" s="209"/>
      <c r="AT1467" s="209"/>
      <c r="AU1467" s="209"/>
      <c r="AV1467" s="209"/>
      <c r="AW1467" s="209"/>
      <c r="AX1467" s="209"/>
      <c r="AY1467" s="209"/>
      <c r="AZ1467" s="209"/>
      <c r="BA1467" s="209"/>
      <c r="BB1467" s="209"/>
      <c r="BC1467" s="209"/>
      <c r="BD1467" s="209"/>
      <c r="BE1467" s="209"/>
      <c r="BF1467" s="209"/>
      <c r="BG1467" s="209"/>
      <c r="BH1467" s="209"/>
      <c r="BI1467" s="209"/>
      <c r="BJ1467" s="209"/>
      <c r="BK1467" s="209"/>
      <c r="BL1467" s="209"/>
      <c r="BM1467" s="209"/>
      <c r="BN1467" s="209"/>
      <c r="BO1467" s="209"/>
      <c r="BP1467" s="209"/>
      <c r="BQ1467" s="209"/>
      <c r="BR1467" s="209"/>
      <c r="BS1467" s="209"/>
      <c r="BT1467" s="209"/>
      <c r="BU1467" s="209"/>
      <c r="BV1467" s="209"/>
      <c r="BW1467" s="209"/>
      <c r="BX1467" s="209"/>
      <c r="BY1467" s="209"/>
      <c r="BZ1467" s="209"/>
      <c r="CA1467" s="209"/>
      <c r="CB1467" s="209"/>
      <c r="CC1467" s="209"/>
      <c r="CD1467" s="209"/>
      <c r="CE1467" s="209"/>
      <c r="CF1467" s="209"/>
      <c r="CG1467" s="209"/>
      <c r="CH1467" s="209"/>
      <c r="CI1467" s="209"/>
      <c r="CJ1467" s="209"/>
      <c r="CK1467" s="209"/>
      <c r="CL1467" s="209"/>
      <c r="CM1467" s="209"/>
      <c r="CN1467" s="209"/>
      <c r="CO1467" s="209"/>
      <c r="CP1467" s="209"/>
      <c r="CQ1467" s="209"/>
      <c r="CR1467" s="209"/>
      <c r="CS1467" s="209"/>
      <c r="CT1467" s="209"/>
      <c r="CU1467" s="209"/>
      <c r="CV1467" s="209"/>
      <c r="CW1467" s="209"/>
      <c r="CX1467" s="209"/>
      <c r="CY1467" s="209"/>
      <c r="CZ1467" s="209"/>
      <c r="DA1467" s="209"/>
      <c r="DB1467" s="209"/>
      <c r="DC1467" s="209"/>
      <c r="DD1467" s="209"/>
      <c r="DE1467" s="209"/>
      <c r="DF1467" s="209"/>
      <c r="DG1467" s="209"/>
      <c r="DH1467" s="209"/>
      <c r="DI1467" s="209"/>
      <c r="DJ1467" s="209"/>
      <c r="DK1467" s="209"/>
      <c r="DL1467" s="209"/>
      <c r="DM1467" s="209"/>
      <c r="DN1467" s="209"/>
      <c r="DO1467" s="209"/>
      <c r="DP1467" s="209"/>
      <c r="DQ1467" s="209"/>
      <c r="DR1467" s="209"/>
      <c r="DS1467" s="209"/>
      <c r="DT1467" s="209"/>
      <c r="DU1467" s="209"/>
      <c r="DV1467" s="209"/>
      <c r="DW1467" s="209"/>
      <c r="DX1467" s="209"/>
      <c r="DY1467" s="209"/>
      <c r="DZ1467" s="209"/>
      <c r="EA1467" s="209"/>
      <c r="EB1467" s="209"/>
      <c r="EC1467" s="209"/>
      <c r="ED1467" s="209"/>
      <c r="EE1467" s="209"/>
      <c r="EF1467" s="209"/>
      <c r="EG1467" s="209"/>
      <c r="EH1467" s="209"/>
      <c r="EI1467" s="209"/>
      <c r="EJ1467" s="209"/>
      <c r="EK1467" s="209"/>
      <c r="EL1467" s="209"/>
      <c r="EM1467" s="209"/>
      <c r="EN1467" s="209"/>
      <c r="EO1467" s="209"/>
      <c r="EP1467" s="209"/>
      <c r="EQ1467" s="209"/>
      <c r="ER1467" s="209"/>
      <c r="ES1467" s="209"/>
      <c r="ET1467" s="209"/>
      <c r="EU1467" s="209"/>
      <c r="EV1467" s="209"/>
      <c r="EW1467" s="209"/>
      <c r="EX1467" s="209"/>
      <c r="EY1467" s="209"/>
      <c r="EZ1467" s="209"/>
      <c r="FA1467" s="209"/>
      <c r="FB1467" s="209"/>
      <c r="FC1467" s="209"/>
      <c r="FD1467" s="209"/>
      <c r="FE1467" s="209"/>
      <c r="FF1467" s="209"/>
      <c r="FG1467" s="209"/>
      <c r="FH1467" s="209"/>
      <c r="FI1467" s="209"/>
      <c r="FJ1467" s="209"/>
      <c r="FK1467" s="209"/>
      <c r="FL1467" s="209"/>
      <c r="FM1467" s="209"/>
      <c r="FN1467" s="209"/>
      <c r="FO1467" s="209"/>
      <c r="FP1467" s="209"/>
      <c r="FQ1467" s="209"/>
      <c r="FR1467" s="209"/>
      <c r="FS1467" s="209"/>
      <c r="FT1467" s="209"/>
      <c r="FU1467" s="209"/>
      <c r="FV1467" s="209"/>
      <c r="FW1467" s="209"/>
      <c r="FX1467" s="209"/>
      <c r="FY1467" s="209"/>
      <c r="FZ1467" s="209"/>
      <c r="GA1467" s="209"/>
      <c r="GB1467" s="209"/>
      <c r="GC1467" s="209"/>
      <c r="GD1467" s="209"/>
      <c r="GE1467" s="209"/>
      <c r="GF1467" s="209"/>
      <c r="GG1467" s="209"/>
      <c r="GH1467" s="209"/>
      <c r="GI1467" s="209"/>
    </row>
    <row r="1468" spans="1:191" ht="21" customHeight="1">
      <c r="A1468" s="232"/>
      <c r="B1468" s="186"/>
      <c r="C1468" s="200"/>
      <c r="D1468" s="201"/>
      <c r="E1468" s="213" t="s">
        <v>94</v>
      </c>
      <c r="F1468" s="18" t="s">
        <v>398</v>
      </c>
      <c r="G1468" s="18"/>
      <c r="H1468" s="10" t="s">
        <v>394</v>
      </c>
      <c r="I1468" s="206">
        <f t="shared" si="321"/>
        <v>30000</v>
      </c>
      <c r="J1468" s="206">
        <f t="shared" si="321"/>
        <v>50000</v>
      </c>
      <c r="K1468" s="206">
        <f t="shared" si="321"/>
        <v>50000</v>
      </c>
      <c r="L1468" s="207">
        <f>SUM(L1469)</f>
        <v>50000</v>
      </c>
      <c r="M1468" s="41">
        <f t="shared" si="316"/>
        <v>60</v>
      </c>
      <c r="N1468" s="41">
        <f t="shared" si="317"/>
        <v>100</v>
      </c>
      <c r="O1468" s="41">
        <f t="shared" si="318"/>
        <v>100</v>
      </c>
      <c r="P1468" s="15"/>
      <c r="Q1468" s="15"/>
      <c r="R1468" s="167"/>
      <c r="S1468" s="15"/>
      <c r="T1468" s="15"/>
      <c r="U1468" s="4">
        <f t="shared" si="319"/>
        <v>50000</v>
      </c>
      <c r="V1468" s="43"/>
      <c r="AA1468" s="209"/>
      <c r="AB1468" s="209"/>
      <c r="AC1468" s="209"/>
      <c r="AD1468" s="209"/>
      <c r="AE1468" s="209"/>
      <c r="AF1468" s="209"/>
      <c r="AG1468" s="209"/>
      <c r="AH1468" s="209"/>
      <c r="AI1468" s="209"/>
      <c r="AJ1468" s="209"/>
      <c r="AK1468" s="209"/>
      <c r="AL1468" s="209"/>
      <c r="AM1468" s="209"/>
      <c r="AN1468" s="209"/>
      <c r="AO1468" s="209"/>
      <c r="AP1468" s="209"/>
      <c r="AQ1468" s="209"/>
      <c r="AR1468" s="209"/>
      <c r="AS1468" s="209"/>
      <c r="AT1468" s="209"/>
      <c r="AU1468" s="209"/>
      <c r="AV1468" s="209"/>
      <c r="AW1468" s="209"/>
      <c r="AX1468" s="209"/>
      <c r="AY1468" s="209"/>
      <c r="AZ1468" s="209"/>
      <c r="BA1468" s="209"/>
      <c r="BB1468" s="209"/>
      <c r="BC1468" s="209"/>
      <c r="BD1468" s="209"/>
      <c r="BE1468" s="209"/>
      <c r="BF1468" s="209"/>
      <c r="BG1468" s="209"/>
      <c r="BH1468" s="209"/>
      <c r="BI1468" s="209"/>
      <c r="BJ1468" s="209"/>
      <c r="BK1468" s="209"/>
      <c r="BL1468" s="209"/>
      <c r="BM1468" s="209"/>
      <c r="BN1468" s="209"/>
      <c r="BO1468" s="209"/>
      <c r="BP1468" s="209"/>
      <c r="BQ1468" s="209"/>
      <c r="BR1468" s="209"/>
      <c r="BS1468" s="209"/>
      <c r="BT1468" s="209"/>
      <c r="BU1468" s="209"/>
      <c r="BV1468" s="209"/>
      <c r="BW1468" s="209"/>
      <c r="BX1468" s="209"/>
      <c r="BY1468" s="209"/>
      <c r="BZ1468" s="209"/>
      <c r="CA1468" s="209"/>
      <c r="CB1468" s="209"/>
      <c r="CC1468" s="209"/>
      <c r="CD1468" s="209"/>
      <c r="CE1468" s="209"/>
      <c r="CF1468" s="209"/>
      <c r="CG1468" s="209"/>
      <c r="CH1468" s="209"/>
      <c r="CI1468" s="209"/>
      <c r="CJ1468" s="209"/>
      <c r="CK1468" s="209"/>
      <c r="CL1468" s="209"/>
      <c r="CM1468" s="209"/>
      <c r="CN1468" s="209"/>
      <c r="CO1468" s="209"/>
      <c r="CP1468" s="209"/>
      <c r="CQ1468" s="209"/>
      <c r="CR1468" s="209"/>
      <c r="CS1468" s="209"/>
      <c r="CT1468" s="209"/>
      <c r="CU1468" s="209"/>
      <c r="CV1468" s="209"/>
      <c r="CW1468" s="209"/>
      <c r="CX1468" s="209"/>
      <c r="CY1468" s="209"/>
      <c r="CZ1468" s="209"/>
      <c r="DA1468" s="209"/>
      <c r="DB1468" s="209"/>
      <c r="DC1468" s="209"/>
      <c r="DD1468" s="209"/>
      <c r="DE1468" s="209"/>
      <c r="DF1468" s="209"/>
      <c r="DG1468" s="209"/>
      <c r="DH1468" s="209"/>
      <c r="DI1468" s="209"/>
      <c r="DJ1468" s="209"/>
      <c r="DK1468" s="209"/>
      <c r="DL1468" s="209"/>
      <c r="DM1468" s="209"/>
      <c r="DN1468" s="209"/>
      <c r="DO1468" s="209"/>
      <c r="DP1468" s="209"/>
      <c r="DQ1468" s="209"/>
      <c r="DR1468" s="209"/>
      <c r="DS1468" s="209"/>
      <c r="DT1468" s="209"/>
      <c r="DU1468" s="209"/>
      <c r="DV1468" s="209"/>
      <c r="DW1468" s="209"/>
      <c r="DX1468" s="209"/>
      <c r="DY1468" s="209"/>
      <c r="DZ1468" s="209"/>
      <c r="EA1468" s="209"/>
      <c r="EB1468" s="209"/>
      <c r="EC1468" s="209"/>
      <c r="ED1468" s="209"/>
      <c r="EE1468" s="209"/>
      <c r="EF1468" s="209"/>
      <c r="EG1468" s="209"/>
      <c r="EH1468" s="209"/>
      <c r="EI1468" s="209"/>
      <c r="EJ1468" s="209"/>
      <c r="EK1468" s="209"/>
      <c r="EL1468" s="209"/>
      <c r="EM1468" s="209"/>
      <c r="EN1468" s="209"/>
      <c r="EO1468" s="209"/>
      <c r="EP1468" s="209"/>
      <c r="EQ1468" s="209"/>
      <c r="ER1468" s="209"/>
      <c r="ES1468" s="209"/>
      <c r="ET1468" s="209"/>
      <c r="EU1468" s="209"/>
      <c r="EV1468" s="209"/>
      <c r="EW1468" s="209"/>
      <c r="EX1468" s="209"/>
      <c r="EY1468" s="209"/>
      <c r="EZ1468" s="209"/>
      <c r="FA1468" s="209"/>
      <c r="FB1468" s="209"/>
      <c r="FC1468" s="209"/>
      <c r="FD1468" s="209"/>
      <c r="FE1468" s="209"/>
      <c r="FF1468" s="209"/>
      <c r="FG1468" s="209"/>
      <c r="FH1468" s="209"/>
      <c r="FI1468" s="209"/>
      <c r="FJ1468" s="209"/>
      <c r="FK1468" s="209"/>
      <c r="FL1468" s="209"/>
      <c r="FM1468" s="209"/>
      <c r="FN1468" s="209"/>
      <c r="FO1468" s="209"/>
      <c r="FP1468" s="209"/>
      <c r="FQ1468" s="209"/>
      <c r="FR1468" s="209"/>
      <c r="FS1468" s="209"/>
      <c r="FT1468" s="209"/>
      <c r="FU1468" s="209"/>
      <c r="FV1468" s="209"/>
      <c r="FW1468" s="209"/>
      <c r="FX1468" s="209"/>
      <c r="FY1468" s="209"/>
      <c r="FZ1468" s="209"/>
      <c r="GA1468" s="209"/>
      <c r="GB1468" s="209"/>
      <c r="GC1468" s="209"/>
      <c r="GD1468" s="209"/>
      <c r="GE1468" s="209"/>
      <c r="GF1468" s="209"/>
      <c r="GG1468" s="209"/>
      <c r="GH1468" s="209"/>
      <c r="GI1468" s="209"/>
    </row>
    <row r="1469" spans="1:191" hidden="1">
      <c r="A1469" s="69"/>
      <c r="B1469" s="47"/>
      <c r="C1469" s="56"/>
      <c r="D1469" s="57"/>
      <c r="E1469" s="9" t="s">
        <v>554</v>
      </c>
      <c r="F1469" s="10">
        <v>4861</v>
      </c>
      <c r="G1469" s="10"/>
      <c r="H1469" s="10"/>
      <c r="I1469" s="7">
        <v>30000</v>
      </c>
      <c r="J1469" s="7">
        <v>50000</v>
      </c>
      <c r="K1469" s="7">
        <v>50000</v>
      </c>
      <c r="L1469" s="7">
        <v>50000</v>
      </c>
      <c r="M1469" s="41">
        <f t="shared" si="316"/>
        <v>60</v>
      </c>
      <c r="N1469" s="41">
        <f t="shared" si="317"/>
        <v>100</v>
      </c>
      <c r="O1469" s="41">
        <f t="shared" si="318"/>
        <v>100</v>
      </c>
      <c r="P1469" s="15"/>
      <c r="Q1469" s="15"/>
      <c r="R1469" s="167"/>
      <c r="S1469" s="15"/>
      <c r="T1469" s="15"/>
      <c r="U1469" s="4">
        <f t="shared" si="319"/>
        <v>50000</v>
      </c>
      <c r="V1469" s="43"/>
    </row>
    <row r="1470" spans="1:191" ht="40.5" customHeight="1">
      <c r="A1470" s="232"/>
      <c r="B1470" s="186"/>
      <c r="C1470" s="200"/>
      <c r="D1470" s="201" t="s">
        <v>285</v>
      </c>
      <c r="E1470" s="81" t="s">
        <v>466</v>
      </c>
      <c r="F1470" s="19"/>
      <c r="G1470" s="19"/>
      <c r="H1470" s="10" t="s">
        <v>394</v>
      </c>
      <c r="I1470" s="205">
        <f t="shared" ref="I1470:L1471" si="322">SUM(I1471)</f>
        <v>8964</v>
      </c>
      <c r="J1470" s="205">
        <f t="shared" si="322"/>
        <v>21416</v>
      </c>
      <c r="K1470" s="205">
        <f t="shared" si="322"/>
        <v>33432</v>
      </c>
      <c r="L1470" s="205">
        <f t="shared" si="322"/>
        <v>48730.3</v>
      </c>
      <c r="M1470" s="41">
        <f t="shared" si="316"/>
        <v>18.399999999999999</v>
      </c>
      <c r="N1470" s="41">
        <f t="shared" si="317"/>
        <v>43.9</v>
      </c>
      <c r="O1470" s="41">
        <f t="shared" si="318"/>
        <v>68.599999999999994</v>
      </c>
      <c r="P1470" s="15"/>
      <c r="Q1470" s="15"/>
      <c r="R1470" s="167"/>
      <c r="S1470" s="15"/>
      <c r="T1470" s="15"/>
      <c r="U1470" s="4">
        <f t="shared" si="319"/>
        <v>48730.3</v>
      </c>
      <c r="V1470" s="43"/>
      <c r="AA1470" s="209"/>
      <c r="AB1470" s="209"/>
      <c r="AC1470" s="209"/>
      <c r="AD1470" s="209"/>
      <c r="AE1470" s="209"/>
      <c r="AF1470" s="209"/>
      <c r="AG1470" s="209"/>
      <c r="AH1470" s="209"/>
      <c r="AI1470" s="209"/>
      <c r="AJ1470" s="209"/>
      <c r="AK1470" s="209"/>
      <c r="AL1470" s="209"/>
      <c r="AM1470" s="209"/>
      <c r="AN1470" s="209"/>
      <c r="AO1470" s="209"/>
      <c r="AP1470" s="209"/>
      <c r="AQ1470" s="209"/>
      <c r="AR1470" s="209"/>
      <c r="AS1470" s="209"/>
      <c r="AT1470" s="209"/>
      <c r="AU1470" s="209"/>
      <c r="AV1470" s="209"/>
      <c r="AW1470" s="209"/>
      <c r="AX1470" s="209"/>
      <c r="AY1470" s="209"/>
      <c r="AZ1470" s="209"/>
      <c r="BA1470" s="209"/>
      <c r="BB1470" s="209"/>
      <c r="BC1470" s="209"/>
      <c r="BD1470" s="209"/>
      <c r="BE1470" s="209"/>
      <c r="BF1470" s="209"/>
      <c r="BG1470" s="209"/>
      <c r="BH1470" s="209"/>
      <c r="BI1470" s="209"/>
      <c r="BJ1470" s="209"/>
      <c r="BK1470" s="209"/>
      <c r="BL1470" s="209"/>
      <c r="BM1470" s="209"/>
      <c r="BN1470" s="209"/>
      <c r="BO1470" s="209"/>
      <c r="BP1470" s="209"/>
      <c r="BQ1470" s="209"/>
      <c r="BR1470" s="209"/>
      <c r="BS1470" s="209"/>
      <c r="BT1470" s="209"/>
      <c r="BU1470" s="209"/>
      <c r="BV1470" s="209"/>
      <c r="BW1470" s="209"/>
      <c r="BX1470" s="209"/>
      <c r="BY1470" s="209"/>
      <c r="BZ1470" s="209"/>
      <c r="CA1470" s="209"/>
      <c r="CB1470" s="209"/>
      <c r="CC1470" s="209"/>
      <c r="CD1470" s="209"/>
      <c r="CE1470" s="209"/>
      <c r="CF1470" s="209"/>
      <c r="CG1470" s="209"/>
      <c r="CH1470" s="209"/>
      <c r="CI1470" s="209"/>
      <c r="CJ1470" s="209"/>
      <c r="CK1470" s="209"/>
      <c r="CL1470" s="209"/>
      <c r="CM1470" s="209"/>
      <c r="CN1470" s="209"/>
      <c r="CO1470" s="209"/>
      <c r="CP1470" s="209"/>
      <c r="CQ1470" s="209"/>
      <c r="CR1470" s="209"/>
      <c r="CS1470" s="209"/>
      <c r="CT1470" s="209"/>
      <c r="CU1470" s="209"/>
      <c r="CV1470" s="209"/>
      <c r="CW1470" s="209"/>
      <c r="CX1470" s="209"/>
      <c r="CY1470" s="209"/>
      <c r="CZ1470" s="209"/>
      <c r="DA1470" s="209"/>
      <c r="DB1470" s="209"/>
      <c r="DC1470" s="209"/>
      <c r="DD1470" s="209"/>
      <c r="DE1470" s="209"/>
      <c r="DF1470" s="209"/>
      <c r="DG1470" s="209"/>
      <c r="DH1470" s="209"/>
      <c r="DI1470" s="209"/>
      <c r="DJ1470" s="209"/>
      <c r="DK1470" s="209"/>
      <c r="DL1470" s="209"/>
      <c r="DM1470" s="209"/>
      <c r="DN1470" s="209"/>
      <c r="DO1470" s="209"/>
      <c r="DP1470" s="209"/>
      <c r="DQ1470" s="209"/>
      <c r="DR1470" s="209"/>
      <c r="DS1470" s="209"/>
      <c r="DT1470" s="209"/>
      <c r="DU1470" s="209"/>
      <c r="DV1470" s="209"/>
      <c r="DW1470" s="209"/>
      <c r="DX1470" s="209"/>
      <c r="DY1470" s="209"/>
      <c r="DZ1470" s="209"/>
      <c r="EA1470" s="209"/>
      <c r="EB1470" s="209"/>
      <c r="EC1470" s="209"/>
      <c r="ED1470" s="209"/>
      <c r="EE1470" s="209"/>
      <c r="EF1470" s="209"/>
      <c r="EG1470" s="209"/>
      <c r="EH1470" s="209"/>
      <c r="EI1470" s="209"/>
      <c r="EJ1470" s="209"/>
      <c r="EK1470" s="209"/>
      <c r="EL1470" s="209"/>
      <c r="EM1470" s="209"/>
      <c r="EN1470" s="209"/>
      <c r="EO1470" s="209"/>
      <c r="EP1470" s="209"/>
      <c r="EQ1470" s="209"/>
      <c r="ER1470" s="209"/>
      <c r="ES1470" s="209"/>
      <c r="ET1470" s="209"/>
      <c r="EU1470" s="209"/>
      <c r="EV1470" s="209"/>
      <c r="EW1470" s="209"/>
      <c r="EX1470" s="209"/>
      <c r="EY1470" s="209"/>
      <c r="EZ1470" s="209"/>
      <c r="FA1470" s="209"/>
      <c r="FB1470" s="209"/>
      <c r="FC1470" s="209"/>
      <c r="FD1470" s="209"/>
      <c r="FE1470" s="209"/>
      <c r="FF1470" s="209"/>
      <c r="FG1470" s="209"/>
      <c r="FH1470" s="209"/>
      <c r="FI1470" s="209"/>
      <c r="FJ1470" s="209"/>
      <c r="FK1470" s="209"/>
      <c r="FL1470" s="209"/>
      <c r="FM1470" s="209"/>
      <c r="FN1470" s="209"/>
      <c r="FO1470" s="209"/>
      <c r="FP1470" s="209"/>
      <c r="FQ1470" s="209"/>
      <c r="FR1470" s="209"/>
      <c r="FS1470" s="209"/>
      <c r="FT1470" s="209"/>
      <c r="FU1470" s="209"/>
      <c r="FV1470" s="209"/>
      <c r="FW1470" s="209"/>
      <c r="FX1470" s="209"/>
      <c r="FY1470" s="209"/>
      <c r="FZ1470" s="209"/>
      <c r="GA1470" s="209"/>
      <c r="GB1470" s="209"/>
      <c r="GC1470" s="209"/>
      <c r="GD1470" s="209"/>
      <c r="GE1470" s="209"/>
      <c r="GF1470" s="209"/>
      <c r="GG1470" s="209"/>
      <c r="GH1470" s="209"/>
      <c r="GI1470" s="209"/>
    </row>
    <row r="1471" spans="1:191" ht="21.75" customHeight="1">
      <c r="A1471" s="232"/>
      <c r="B1471" s="186"/>
      <c r="C1471" s="200"/>
      <c r="D1471" s="201"/>
      <c r="E1471" s="213" t="s">
        <v>94</v>
      </c>
      <c r="F1471" s="18" t="s">
        <v>398</v>
      </c>
      <c r="G1471" s="18"/>
      <c r="H1471" s="10" t="s">
        <v>394</v>
      </c>
      <c r="I1471" s="206">
        <f t="shared" si="322"/>
        <v>8964</v>
      </c>
      <c r="J1471" s="206">
        <f t="shared" si="322"/>
        <v>21416</v>
      </c>
      <c r="K1471" s="206">
        <f t="shared" si="322"/>
        <v>33432</v>
      </c>
      <c r="L1471" s="207">
        <f t="shared" si="322"/>
        <v>48730.3</v>
      </c>
      <c r="M1471" s="41">
        <f t="shared" si="316"/>
        <v>18.399999999999999</v>
      </c>
      <c r="N1471" s="41">
        <f t="shared" si="317"/>
        <v>43.9</v>
      </c>
      <c r="O1471" s="41">
        <f t="shared" si="318"/>
        <v>68.599999999999994</v>
      </c>
      <c r="P1471" s="15"/>
      <c r="Q1471" s="15"/>
      <c r="R1471" s="167"/>
      <c r="S1471" s="15"/>
      <c r="T1471" s="15"/>
      <c r="U1471" s="4">
        <f t="shared" si="319"/>
        <v>48730.3</v>
      </c>
      <c r="V1471" s="43"/>
      <c r="AA1471" s="209"/>
      <c r="AB1471" s="209"/>
      <c r="AC1471" s="209"/>
      <c r="AD1471" s="209"/>
      <c r="AE1471" s="209"/>
      <c r="AF1471" s="209"/>
      <c r="AG1471" s="209"/>
      <c r="AH1471" s="209"/>
      <c r="AI1471" s="209"/>
      <c r="AJ1471" s="209"/>
      <c r="AK1471" s="209"/>
      <c r="AL1471" s="209"/>
      <c r="AM1471" s="209"/>
      <c r="AN1471" s="209"/>
      <c r="AO1471" s="209"/>
      <c r="AP1471" s="209"/>
      <c r="AQ1471" s="209"/>
      <c r="AR1471" s="209"/>
      <c r="AS1471" s="209"/>
      <c r="AT1471" s="209"/>
      <c r="AU1471" s="209"/>
      <c r="AV1471" s="209"/>
      <c r="AW1471" s="209"/>
      <c r="AX1471" s="209"/>
      <c r="AY1471" s="209"/>
      <c r="AZ1471" s="209"/>
      <c r="BA1471" s="209"/>
      <c r="BB1471" s="209"/>
      <c r="BC1471" s="209"/>
      <c r="BD1471" s="209"/>
      <c r="BE1471" s="209"/>
      <c r="BF1471" s="209"/>
      <c r="BG1471" s="209"/>
      <c r="BH1471" s="209"/>
      <c r="BI1471" s="209"/>
      <c r="BJ1471" s="209"/>
      <c r="BK1471" s="209"/>
      <c r="BL1471" s="209"/>
      <c r="BM1471" s="209"/>
      <c r="BN1471" s="209"/>
      <c r="BO1471" s="209"/>
      <c r="BP1471" s="209"/>
      <c r="BQ1471" s="209"/>
      <c r="BR1471" s="209"/>
      <c r="BS1471" s="209"/>
      <c r="BT1471" s="209"/>
      <c r="BU1471" s="209"/>
      <c r="BV1471" s="209"/>
      <c r="BW1471" s="209"/>
      <c r="BX1471" s="209"/>
      <c r="BY1471" s="209"/>
      <c r="BZ1471" s="209"/>
      <c r="CA1471" s="209"/>
      <c r="CB1471" s="209"/>
      <c r="CC1471" s="209"/>
      <c r="CD1471" s="209"/>
      <c r="CE1471" s="209"/>
      <c r="CF1471" s="209"/>
      <c r="CG1471" s="209"/>
      <c r="CH1471" s="209"/>
      <c r="CI1471" s="209"/>
      <c r="CJ1471" s="209"/>
      <c r="CK1471" s="209"/>
      <c r="CL1471" s="209"/>
      <c r="CM1471" s="209"/>
      <c r="CN1471" s="209"/>
      <c r="CO1471" s="209"/>
      <c r="CP1471" s="209"/>
      <c r="CQ1471" s="209"/>
      <c r="CR1471" s="209"/>
      <c r="CS1471" s="209"/>
      <c r="CT1471" s="209"/>
      <c r="CU1471" s="209"/>
      <c r="CV1471" s="209"/>
      <c r="CW1471" s="209"/>
      <c r="CX1471" s="209"/>
      <c r="CY1471" s="209"/>
      <c r="CZ1471" s="209"/>
      <c r="DA1471" s="209"/>
      <c r="DB1471" s="209"/>
      <c r="DC1471" s="209"/>
      <c r="DD1471" s="209"/>
      <c r="DE1471" s="209"/>
      <c r="DF1471" s="209"/>
      <c r="DG1471" s="209"/>
      <c r="DH1471" s="209"/>
      <c r="DI1471" s="209"/>
      <c r="DJ1471" s="209"/>
      <c r="DK1471" s="209"/>
      <c r="DL1471" s="209"/>
      <c r="DM1471" s="209"/>
      <c r="DN1471" s="209"/>
      <c r="DO1471" s="209"/>
      <c r="DP1471" s="209"/>
      <c r="DQ1471" s="209"/>
      <c r="DR1471" s="209"/>
      <c r="DS1471" s="209"/>
      <c r="DT1471" s="209"/>
      <c r="DU1471" s="209"/>
      <c r="DV1471" s="209"/>
      <c r="DW1471" s="209"/>
      <c r="DX1471" s="209"/>
      <c r="DY1471" s="209"/>
      <c r="DZ1471" s="209"/>
      <c r="EA1471" s="209"/>
      <c r="EB1471" s="209"/>
      <c r="EC1471" s="209"/>
      <c r="ED1471" s="209"/>
      <c r="EE1471" s="209"/>
      <c r="EF1471" s="209"/>
      <c r="EG1471" s="209"/>
      <c r="EH1471" s="209"/>
      <c r="EI1471" s="209"/>
      <c r="EJ1471" s="209"/>
      <c r="EK1471" s="209"/>
      <c r="EL1471" s="209"/>
      <c r="EM1471" s="209"/>
      <c r="EN1471" s="209"/>
      <c r="EO1471" s="209"/>
      <c r="EP1471" s="209"/>
      <c r="EQ1471" s="209"/>
      <c r="ER1471" s="209"/>
      <c r="ES1471" s="209"/>
      <c r="ET1471" s="209"/>
      <c r="EU1471" s="209"/>
      <c r="EV1471" s="209"/>
      <c r="EW1471" s="209"/>
      <c r="EX1471" s="209"/>
      <c r="EY1471" s="209"/>
      <c r="EZ1471" s="209"/>
      <c r="FA1471" s="209"/>
      <c r="FB1471" s="209"/>
      <c r="FC1471" s="209"/>
      <c r="FD1471" s="209"/>
      <c r="FE1471" s="209"/>
      <c r="FF1471" s="209"/>
      <c r="FG1471" s="209"/>
      <c r="FH1471" s="209"/>
      <c r="FI1471" s="209"/>
      <c r="FJ1471" s="209"/>
      <c r="FK1471" s="209"/>
      <c r="FL1471" s="209"/>
      <c r="FM1471" s="209"/>
      <c r="FN1471" s="209"/>
      <c r="FO1471" s="209"/>
      <c r="FP1471" s="209"/>
      <c r="FQ1471" s="209"/>
      <c r="FR1471" s="209"/>
      <c r="FS1471" s="209"/>
      <c r="FT1471" s="209"/>
      <c r="FU1471" s="209"/>
      <c r="FV1471" s="209"/>
      <c r="FW1471" s="209"/>
      <c r="FX1471" s="209"/>
      <c r="FY1471" s="209"/>
      <c r="FZ1471" s="209"/>
      <c r="GA1471" s="209"/>
      <c r="GB1471" s="209"/>
      <c r="GC1471" s="209"/>
      <c r="GD1471" s="209"/>
      <c r="GE1471" s="209"/>
      <c r="GF1471" s="209"/>
      <c r="GG1471" s="209"/>
      <c r="GH1471" s="209"/>
      <c r="GI1471" s="209"/>
    </row>
    <row r="1472" spans="1:191" ht="37.5" hidden="1" customHeight="1">
      <c r="A1472" s="69"/>
      <c r="B1472" s="47"/>
      <c r="C1472" s="56"/>
      <c r="D1472" s="57"/>
      <c r="E1472" s="9" t="s">
        <v>538</v>
      </c>
      <c r="F1472" s="10">
        <v>4637</v>
      </c>
      <c r="G1472" s="10"/>
      <c r="H1472" s="10"/>
      <c r="I1472" s="37">
        <v>8964</v>
      </c>
      <c r="J1472" s="37">
        <v>21416</v>
      </c>
      <c r="K1472" s="37">
        <v>33432</v>
      </c>
      <c r="L1472" s="151">
        <v>48730.3</v>
      </c>
      <c r="M1472" s="41">
        <f t="shared" si="316"/>
        <v>18.399999999999999</v>
      </c>
      <c r="N1472" s="41">
        <f t="shared" si="317"/>
        <v>43.9</v>
      </c>
      <c r="O1472" s="41">
        <f t="shared" si="318"/>
        <v>68.599999999999994</v>
      </c>
      <c r="P1472" s="15"/>
      <c r="Q1472" s="15"/>
      <c r="R1472" s="167"/>
      <c r="S1472" s="15"/>
      <c r="T1472" s="15"/>
      <c r="U1472" s="4">
        <f t="shared" si="319"/>
        <v>48730.3</v>
      </c>
      <c r="V1472" s="43"/>
    </row>
    <row r="1473" spans="1:191" ht="49.5">
      <c r="A1473" s="225"/>
      <c r="B1473" s="199"/>
      <c r="C1473" s="199"/>
      <c r="D1473" s="201" t="s">
        <v>286</v>
      </c>
      <c r="E1473" s="199" t="s">
        <v>179</v>
      </c>
      <c r="F1473" s="10"/>
      <c r="G1473" s="10"/>
      <c r="H1473" s="10" t="s">
        <v>394</v>
      </c>
      <c r="I1473" s="205">
        <f>SUM(I1474)</f>
        <v>250000</v>
      </c>
      <c r="J1473" s="205">
        <f>SUM(J1474)</f>
        <v>570000</v>
      </c>
      <c r="K1473" s="205">
        <f>SUM(K1474)</f>
        <v>900000</v>
      </c>
      <c r="L1473" s="205">
        <f>SUM(L1474)</f>
        <v>1307000</v>
      </c>
      <c r="M1473" s="41">
        <f t="shared" si="316"/>
        <v>19.100000000000001</v>
      </c>
      <c r="N1473" s="41">
        <f t="shared" si="317"/>
        <v>43.6</v>
      </c>
      <c r="O1473" s="41">
        <f t="shared" si="318"/>
        <v>68.900000000000006</v>
      </c>
      <c r="P1473" s="15"/>
      <c r="Q1473" s="15"/>
      <c r="R1473" s="167"/>
      <c r="S1473" s="15"/>
      <c r="T1473" s="15"/>
      <c r="U1473" s="4"/>
      <c r="V1473" s="43"/>
      <c r="AA1473" s="209"/>
      <c r="AB1473" s="209"/>
      <c r="AC1473" s="209"/>
      <c r="AD1473" s="209"/>
      <c r="AE1473" s="209"/>
      <c r="AF1473" s="209"/>
      <c r="AG1473" s="209"/>
      <c r="AH1473" s="209"/>
      <c r="AI1473" s="209"/>
      <c r="AJ1473" s="209"/>
      <c r="AK1473" s="209"/>
      <c r="AL1473" s="209"/>
      <c r="AM1473" s="209"/>
      <c r="AN1473" s="209"/>
      <c r="AO1473" s="209"/>
      <c r="AP1473" s="209"/>
      <c r="AQ1473" s="209"/>
      <c r="AR1473" s="209"/>
      <c r="AS1473" s="209"/>
      <c r="AT1473" s="209"/>
      <c r="AU1473" s="209"/>
      <c r="AV1473" s="209"/>
      <c r="AW1473" s="209"/>
      <c r="AX1473" s="209"/>
      <c r="AY1473" s="209"/>
      <c r="AZ1473" s="209"/>
      <c r="BA1473" s="209"/>
      <c r="BB1473" s="209"/>
      <c r="BC1473" s="209"/>
      <c r="BD1473" s="209"/>
      <c r="BE1473" s="209"/>
      <c r="BF1473" s="209"/>
      <c r="BG1473" s="209"/>
      <c r="BH1473" s="209"/>
      <c r="BI1473" s="209"/>
      <c r="BJ1473" s="209"/>
      <c r="BK1473" s="209"/>
      <c r="BL1473" s="209"/>
      <c r="BM1473" s="209"/>
      <c r="BN1473" s="209"/>
      <c r="BO1473" s="209"/>
      <c r="BP1473" s="209"/>
      <c r="BQ1473" s="209"/>
      <c r="BR1473" s="209"/>
      <c r="BS1473" s="209"/>
      <c r="BT1473" s="209"/>
      <c r="BU1473" s="209"/>
      <c r="BV1473" s="209"/>
      <c r="BW1473" s="209"/>
      <c r="BX1473" s="209"/>
      <c r="BY1473" s="209"/>
      <c r="BZ1473" s="209"/>
      <c r="CA1473" s="209"/>
      <c r="CB1473" s="209"/>
      <c r="CC1473" s="209"/>
      <c r="CD1473" s="209"/>
      <c r="CE1473" s="209"/>
      <c r="CF1473" s="209"/>
      <c r="CG1473" s="209"/>
      <c r="CH1473" s="209"/>
      <c r="CI1473" s="209"/>
      <c r="CJ1473" s="209"/>
      <c r="CK1473" s="209"/>
      <c r="CL1473" s="209"/>
      <c r="CM1473" s="209"/>
      <c r="CN1473" s="209"/>
      <c r="CO1473" s="209"/>
      <c r="CP1473" s="209"/>
      <c r="CQ1473" s="209"/>
      <c r="CR1473" s="209"/>
      <c r="CS1473" s="209"/>
      <c r="CT1473" s="209"/>
      <c r="CU1473" s="209"/>
      <c r="CV1473" s="209"/>
      <c r="CW1473" s="209"/>
      <c r="CX1473" s="209"/>
      <c r="CY1473" s="209"/>
      <c r="CZ1473" s="209"/>
      <c r="DA1473" s="209"/>
      <c r="DB1473" s="209"/>
      <c r="DC1473" s="209"/>
      <c r="DD1473" s="209"/>
      <c r="DE1473" s="209"/>
      <c r="DF1473" s="209"/>
      <c r="DG1473" s="209"/>
      <c r="DH1473" s="209"/>
      <c r="DI1473" s="209"/>
      <c r="DJ1473" s="209"/>
      <c r="DK1473" s="209"/>
      <c r="DL1473" s="209"/>
      <c r="DM1473" s="209"/>
      <c r="DN1473" s="209"/>
      <c r="DO1473" s="209"/>
      <c r="DP1473" s="209"/>
      <c r="DQ1473" s="209"/>
      <c r="DR1473" s="209"/>
      <c r="DS1473" s="209"/>
      <c r="DT1473" s="209"/>
      <c r="DU1473" s="209"/>
      <c r="DV1473" s="209"/>
      <c r="DW1473" s="209"/>
      <c r="DX1473" s="209"/>
      <c r="DY1473" s="209"/>
      <c r="DZ1473" s="209"/>
      <c r="EA1473" s="209"/>
      <c r="EB1473" s="209"/>
      <c r="EC1473" s="209"/>
      <c r="ED1473" s="209"/>
      <c r="EE1473" s="209"/>
      <c r="EF1473" s="209"/>
      <c r="EG1473" s="209"/>
      <c r="EH1473" s="209"/>
      <c r="EI1473" s="209"/>
      <c r="EJ1473" s="209"/>
      <c r="EK1473" s="209"/>
      <c r="EL1473" s="209"/>
      <c r="EM1473" s="209"/>
      <c r="EN1473" s="209"/>
      <c r="EO1473" s="209"/>
      <c r="EP1473" s="209"/>
      <c r="EQ1473" s="209"/>
      <c r="ER1473" s="209"/>
      <c r="ES1473" s="209"/>
      <c r="ET1473" s="209"/>
      <c r="EU1473" s="209"/>
      <c r="EV1473" s="209"/>
      <c r="EW1473" s="209"/>
      <c r="EX1473" s="209"/>
      <c r="EY1473" s="209"/>
      <c r="EZ1473" s="209"/>
      <c r="FA1473" s="209"/>
      <c r="FB1473" s="209"/>
      <c r="FC1473" s="209"/>
      <c r="FD1473" s="209"/>
      <c r="FE1473" s="209"/>
      <c r="FF1473" s="209"/>
      <c r="FG1473" s="209"/>
      <c r="FH1473" s="209"/>
      <c r="FI1473" s="209"/>
      <c r="FJ1473" s="209"/>
      <c r="FK1473" s="209"/>
      <c r="FL1473" s="209"/>
      <c r="FM1473" s="209"/>
      <c r="FN1473" s="209"/>
      <c r="FO1473" s="209"/>
      <c r="FP1473" s="209"/>
      <c r="FQ1473" s="209"/>
      <c r="FR1473" s="209"/>
      <c r="FS1473" s="209"/>
      <c r="FT1473" s="209"/>
      <c r="FU1473" s="209"/>
      <c r="FV1473" s="209"/>
      <c r="FW1473" s="209"/>
      <c r="FX1473" s="209"/>
      <c r="FY1473" s="209"/>
      <c r="FZ1473" s="209"/>
      <c r="GA1473" s="209"/>
      <c r="GB1473" s="209"/>
      <c r="GC1473" s="209"/>
      <c r="GD1473" s="209"/>
      <c r="GE1473" s="209"/>
      <c r="GF1473" s="209"/>
      <c r="GG1473" s="209"/>
      <c r="GH1473" s="209"/>
      <c r="GI1473" s="209"/>
    </row>
    <row r="1474" spans="1:191" ht="17.25" customHeight="1">
      <c r="A1474" s="232"/>
      <c r="B1474" s="196"/>
      <c r="C1474" s="200"/>
      <c r="D1474" s="201"/>
      <c r="E1474" s="80" t="s">
        <v>88</v>
      </c>
      <c r="F1474" s="18" t="s">
        <v>398</v>
      </c>
      <c r="G1474" s="10"/>
      <c r="H1474" s="10" t="s">
        <v>394</v>
      </c>
      <c r="I1474" s="206">
        <f>SUM(I1475:I1475)</f>
        <v>250000</v>
      </c>
      <c r="J1474" s="206">
        <f>SUM(J1475:J1475)</f>
        <v>570000</v>
      </c>
      <c r="K1474" s="206">
        <f>SUM(K1475:K1475)</f>
        <v>900000</v>
      </c>
      <c r="L1474" s="207">
        <f>SUM(L1475:L1475)</f>
        <v>1307000</v>
      </c>
      <c r="M1474" s="41">
        <f t="shared" si="316"/>
        <v>19.100000000000001</v>
      </c>
      <c r="N1474" s="41">
        <f t="shared" si="317"/>
        <v>43.6</v>
      </c>
      <c r="O1474" s="41">
        <f t="shared" si="318"/>
        <v>68.900000000000006</v>
      </c>
      <c r="P1474" s="15"/>
      <c r="Q1474" s="15"/>
      <c r="R1474" s="167"/>
      <c r="S1474" s="15"/>
      <c r="T1474" s="15"/>
      <c r="U1474" s="4"/>
      <c r="AA1474" s="209"/>
      <c r="AB1474" s="209"/>
      <c r="AC1474" s="209"/>
      <c r="AD1474" s="209"/>
      <c r="AE1474" s="209"/>
      <c r="AF1474" s="209"/>
      <c r="AG1474" s="209"/>
      <c r="AH1474" s="209"/>
      <c r="AI1474" s="209"/>
      <c r="AJ1474" s="209"/>
      <c r="AK1474" s="209"/>
      <c r="AL1474" s="209"/>
      <c r="AM1474" s="209"/>
      <c r="AN1474" s="209"/>
      <c r="AO1474" s="209"/>
      <c r="AP1474" s="209"/>
      <c r="AQ1474" s="209"/>
      <c r="AR1474" s="209"/>
      <c r="AS1474" s="209"/>
      <c r="AT1474" s="209"/>
      <c r="AU1474" s="209"/>
      <c r="AV1474" s="209"/>
      <c r="AW1474" s="209"/>
      <c r="AX1474" s="209"/>
      <c r="AY1474" s="209"/>
      <c r="AZ1474" s="209"/>
      <c r="BA1474" s="209"/>
      <c r="BB1474" s="209"/>
      <c r="BC1474" s="209"/>
      <c r="BD1474" s="209"/>
      <c r="BE1474" s="209"/>
      <c r="BF1474" s="209"/>
      <c r="BG1474" s="209"/>
      <c r="BH1474" s="209"/>
      <c r="BI1474" s="209"/>
      <c r="BJ1474" s="209"/>
      <c r="BK1474" s="209"/>
      <c r="BL1474" s="209"/>
      <c r="BM1474" s="209"/>
      <c r="BN1474" s="209"/>
      <c r="BO1474" s="209"/>
      <c r="BP1474" s="209"/>
      <c r="BQ1474" s="209"/>
      <c r="BR1474" s="209"/>
      <c r="BS1474" s="209"/>
      <c r="BT1474" s="209"/>
      <c r="BU1474" s="209"/>
      <c r="BV1474" s="209"/>
      <c r="BW1474" s="209"/>
      <c r="BX1474" s="209"/>
      <c r="BY1474" s="209"/>
      <c r="BZ1474" s="209"/>
      <c r="CA1474" s="209"/>
      <c r="CB1474" s="209"/>
      <c r="CC1474" s="209"/>
      <c r="CD1474" s="209"/>
      <c r="CE1474" s="209"/>
      <c r="CF1474" s="209"/>
      <c r="CG1474" s="209"/>
      <c r="CH1474" s="209"/>
      <c r="CI1474" s="209"/>
      <c r="CJ1474" s="209"/>
      <c r="CK1474" s="209"/>
      <c r="CL1474" s="209"/>
      <c r="CM1474" s="209"/>
      <c r="CN1474" s="209"/>
      <c r="CO1474" s="209"/>
      <c r="CP1474" s="209"/>
      <c r="CQ1474" s="209"/>
      <c r="CR1474" s="209"/>
      <c r="CS1474" s="209"/>
      <c r="CT1474" s="209"/>
      <c r="CU1474" s="209"/>
      <c r="CV1474" s="209"/>
      <c r="CW1474" s="209"/>
      <c r="CX1474" s="209"/>
      <c r="CY1474" s="209"/>
      <c r="CZ1474" s="209"/>
      <c r="DA1474" s="209"/>
      <c r="DB1474" s="209"/>
      <c r="DC1474" s="209"/>
      <c r="DD1474" s="209"/>
      <c r="DE1474" s="209"/>
      <c r="DF1474" s="209"/>
      <c r="DG1474" s="209"/>
      <c r="DH1474" s="209"/>
      <c r="DI1474" s="209"/>
      <c r="DJ1474" s="209"/>
      <c r="DK1474" s="209"/>
      <c r="DL1474" s="209"/>
      <c r="DM1474" s="209"/>
      <c r="DN1474" s="209"/>
      <c r="DO1474" s="209"/>
      <c r="DP1474" s="209"/>
      <c r="DQ1474" s="209"/>
      <c r="DR1474" s="209"/>
      <c r="DS1474" s="209"/>
      <c r="DT1474" s="209"/>
      <c r="DU1474" s="209"/>
      <c r="DV1474" s="209"/>
      <c r="DW1474" s="209"/>
      <c r="DX1474" s="209"/>
      <c r="DY1474" s="209"/>
      <c r="DZ1474" s="209"/>
      <c r="EA1474" s="209"/>
      <c r="EB1474" s="209"/>
      <c r="EC1474" s="209"/>
      <c r="ED1474" s="209"/>
      <c r="EE1474" s="209"/>
      <c r="EF1474" s="209"/>
      <c r="EG1474" s="209"/>
      <c r="EH1474" s="209"/>
      <c r="EI1474" s="209"/>
      <c r="EJ1474" s="209"/>
      <c r="EK1474" s="209"/>
      <c r="EL1474" s="209"/>
      <c r="EM1474" s="209"/>
      <c r="EN1474" s="209"/>
      <c r="EO1474" s="209"/>
      <c r="EP1474" s="209"/>
      <c r="EQ1474" s="209"/>
      <c r="ER1474" s="209"/>
      <c r="ES1474" s="209"/>
      <c r="ET1474" s="209"/>
      <c r="EU1474" s="209"/>
      <c r="EV1474" s="209"/>
      <c r="EW1474" s="209"/>
      <c r="EX1474" s="209"/>
      <c r="EY1474" s="209"/>
      <c r="EZ1474" s="209"/>
      <c r="FA1474" s="209"/>
      <c r="FB1474" s="209"/>
      <c r="FC1474" s="209"/>
      <c r="FD1474" s="209"/>
      <c r="FE1474" s="209"/>
      <c r="FF1474" s="209"/>
      <c r="FG1474" s="209"/>
      <c r="FH1474" s="209"/>
      <c r="FI1474" s="209"/>
      <c r="FJ1474" s="209"/>
      <c r="FK1474" s="209"/>
      <c r="FL1474" s="209"/>
      <c r="FM1474" s="209"/>
      <c r="FN1474" s="209"/>
      <c r="FO1474" s="209"/>
      <c r="FP1474" s="209"/>
      <c r="FQ1474" s="209"/>
      <c r="FR1474" s="209"/>
      <c r="FS1474" s="209"/>
      <c r="FT1474" s="209"/>
      <c r="FU1474" s="209"/>
      <c r="FV1474" s="209"/>
      <c r="FW1474" s="209"/>
      <c r="FX1474" s="209"/>
      <c r="FY1474" s="209"/>
      <c r="FZ1474" s="209"/>
      <c r="GA1474" s="209"/>
      <c r="GB1474" s="209"/>
      <c r="GC1474" s="209"/>
      <c r="GD1474" s="209"/>
      <c r="GE1474" s="209"/>
      <c r="GF1474" s="209"/>
      <c r="GG1474" s="209"/>
      <c r="GH1474" s="209"/>
      <c r="GI1474" s="209"/>
    </row>
    <row r="1475" spans="1:191" hidden="1">
      <c r="A1475" s="64"/>
      <c r="B1475" s="13"/>
      <c r="C1475" s="13"/>
      <c r="D1475" s="60"/>
      <c r="E1475" s="9" t="s">
        <v>554</v>
      </c>
      <c r="F1475" s="10">
        <v>4861</v>
      </c>
      <c r="G1475" s="10"/>
      <c r="H1475" s="10"/>
      <c r="I1475" s="7">
        <v>250000</v>
      </c>
      <c r="J1475" s="7">
        <v>570000</v>
      </c>
      <c r="K1475" s="7">
        <v>900000</v>
      </c>
      <c r="L1475" s="7">
        <v>1307000</v>
      </c>
      <c r="M1475" s="41">
        <f t="shared" si="316"/>
        <v>19.100000000000001</v>
      </c>
      <c r="N1475" s="41">
        <f t="shared" si="317"/>
        <v>43.6</v>
      </c>
      <c r="O1475" s="41">
        <f t="shared" si="318"/>
        <v>68.900000000000006</v>
      </c>
      <c r="P1475" s="15"/>
      <c r="Q1475" s="15"/>
      <c r="R1475" s="167"/>
      <c r="S1475" s="15"/>
      <c r="T1475" s="15"/>
      <c r="U1475" s="4"/>
    </row>
    <row r="1476" spans="1:191" ht="22.5" customHeight="1">
      <c r="A1476" s="224" t="s">
        <v>287</v>
      </c>
      <c r="B1476" s="196"/>
      <c r="C1476" s="200"/>
      <c r="D1476" s="188" t="s">
        <v>332</v>
      </c>
      <c r="E1476" s="179" t="s">
        <v>36</v>
      </c>
      <c r="F1476" s="126" t="s">
        <v>398</v>
      </c>
      <c r="G1476" s="126" t="s">
        <v>398</v>
      </c>
      <c r="H1476" s="10" t="s">
        <v>394</v>
      </c>
      <c r="I1476" s="189">
        <f>SUMIF($F$1507:$F$1555,$F1476,I$1507:I$1555)</f>
        <v>37056.699999999997</v>
      </c>
      <c r="J1476" s="189">
        <f t="shared" ref="J1476:L1491" si="323">SUMIF($F$1507:$F$1555,$F1476,J$1507:J$1555)</f>
        <v>86417.999999999985</v>
      </c>
      <c r="K1476" s="189">
        <f t="shared" si="323"/>
        <v>141940.29999999999</v>
      </c>
      <c r="L1476" s="189">
        <f t="shared" si="323"/>
        <v>205258.99999999997</v>
      </c>
      <c r="M1476" s="119">
        <f>SUM(I1507,I1512)</f>
        <v>37056.699999999997</v>
      </c>
      <c r="N1476" s="119">
        <f>SUM(J1507,J1512)</f>
        <v>86417.999999999985</v>
      </c>
      <c r="O1476" s="119">
        <f>SUM(K1507,K1512)</f>
        <v>141940.29999999999</v>
      </c>
      <c r="P1476" s="119">
        <f>SUM(L1507,L1512)</f>
        <v>205258.99999999997</v>
      </c>
      <c r="Q1476" s="14"/>
      <c r="R1476" s="167"/>
      <c r="S1476" s="14"/>
      <c r="T1476" s="14"/>
      <c r="U1476" s="4">
        <f>SUM(L1476-T1476)</f>
        <v>205258.99999999997</v>
      </c>
      <c r="V1476" s="44">
        <v>1</v>
      </c>
      <c r="W1476" s="43" t="s">
        <v>394</v>
      </c>
      <c r="AA1476" s="209"/>
      <c r="AB1476" s="184">
        <f>SUM(I1477:I1506)-I1476</f>
        <v>0</v>
      </c>
      <c r="AC1476" s="184">
        <f>SUM(J1477:J1506)-J1476</f>
        <v>0</v>
      </c>
      <c r="AD1476" s="184">
        <f>SUM(K1477:K1506)-K1476</f>
        <v>0</v>
      </c>
      <c r="AE1476" s="184">
        <f>SUM(L1477:L1506)-L1476</f>
        <v>0</v>
      </c>
      <c r="AF1476" s="209"/>
      <c r="AG1476" s="209"/>
      <c r="AH1476" s="209"/>
      <c r="AI1476" s="209"/>
      <c r="AJ1476" s="209"/>
      <c r="AK1476" s="209"/>
      <c r="AL1476" s="209"/>
      <c r="AM1476" s="209"/>
      <c r="AN1476" s="209"/>
      <c r="AO1476" s="209"/>
      <c r="AP1476" s="209"/>
      <c r="AQ1476" s="209"/>
      <c r="AR1476" s="209"/>
      <c r="AS1476" s="209"/>
      <c r="AT1476" s="209"/>
      <c r="AU1476" s="209"/>
      <c r="AV1476" s="209"/>
      <c r="AW1476" s="209"/>
      <c r="AX1476" s="209"/>
      <c r="AY1476" s="209"/>
      <c r="AZ1476" s="209"/>
      <c r="BA1476" s="209"/>
      <c r="BB1476" s="209"/>
      <c r="BC1476" s="209"/>
      <c r="BD1476" s="209"/>
      <c r="BE1476" s="209"/>
      <c r="BF1476" s="209"/>
      <c r="BG1476" s="209"/>
      <c r="BH1476" s="209"/>
      <c r="BI1476" s="209"/>
      <c r="BJ1476" s="209"/>
      <c r="BK1476" s="209"/>
      <c r="BL1476" s="209"/>
      <c r="BM1476" s="209"/>
      <c r="BN1476" s="209"/>
      <c r="BO1476" s="209"/>
      <c r="BP1476" s="209"/>
      <c r="BQ1476" s="209"/>
      <c r="BR1476" s="209"/>
      <c r="BS1476" s="209"/>
      <c r="BT1476" s="209"/>
      <c r="BU1476" s="209"/>
      <c r="BV1476" s="209"/>
      <c r="BW1476" s="209"/>
      <c r="BX1476" s="209"/>
      <c r="BY1476" s="209"/>
      <c r="BZ1476" s="209"/>
      <c r="CA1476" s="209"/>
      <c r="CB1476" s="209"/>
      <c r="CC1476" s="209"/>
      <c r="CD1476" s="209"/>
      <c r="CE1476" s="209"/>
      <c r="CF1476" s="209"/>
      <c r="CG1476" s="209"/>
      <c r="CH1476" s="209"/>
      <c r="CI1476" s="209"/>
      <c r="CJ1476" s="209"/>
      <c r="CK1476" s="209"/>
      <c r="CL1476" s="209"/>
      <c r="CM1476" s="209"/>
      <c r="CN1476" s="209"/>
      <c r="CO1476" s="209"/>
      <c r="CP1476" s="209"/>
      <c r="CQ1476" s="209"/>
      <c r="CR1476" s="209"/>
      <c r="CS1476" s="209"/>
      <c r="CT1476" s="209"/>
      <c r="CU1476" s="209"/>
      <c r="CV1476" s="209"/>
      <c r="CW1476" s="209"/>
      <c r="CX1476" s="209"/>
      <c r="CY1476" s="209"/>
      <c r="CZ1476" s="209"/>
      <c r="DA1476" s="209"/>
      <c r="DB1476" s="209"/>
      <c r="DC1476" s="209"/>
      <c r="DD1476" s="209"/>
      <c r="DE1476" s="209"/>
      <c r="DF1476" s="209"/>
      <c r="DG1476" s="209"/>
      <c r="DH1476" s="209"/>
      <c r="DI1476" s="209"/>
      <c r="DJ1476" s="209"/>
      <c r="DK1476" s="209"/>
      <c r="DL1476" s="209"/>
      <c r="DM1476" s="209"/>
      <c r="DN1476" s="209"/>
      <c r="DO1476" s="209"/>
      <c r="DP1476" s="209"/>
      <c r="DQ1476" s="209"/>
      <c r="DR1476" s="209"/>
      <c r="DS1476" s="209"/>
      <c r="DT1476" s="209"/>
      <c r="DU1476" s="209"/>
      <c r="DV1476" s="209"/>
      <c r="DW1476" s="209"/>
      <c r="DX1476" s="209"/>
      <c r="DY1476" s="209"/>
      <c r="DZ1476" s="209"/>
      <c r="EA1476" s="209"/>
      <c r="EB1476" s="209"/>
      <c r="EC1476" s="209"/>
      <c r="ED1476" s="209"/>
      <c r="EE1476" s="209"/>
      <c r="EF1476" s="209"/>
      <c r="EG1476" s="209"/>
      <c r="EH1476" s="209"/>
      <c r="EI1476" s="209"/>
      <c r="EJ1476" s="209"/>
      <c r="EK1476" s="209"/>
      <c r="EL1476" s="209"/>
      <c r="EM1476" s="209"/>
      <c r="EN1476" s="209"/>
      <c r="EO1476" s="209"/>
      <c r="EP1476" s="209"/>
      <c r="EQ1476" s="209"/>
      <c r="ER1476" s="209"/>
      <c r="ES1476" s="209"/>
      <c r="ET1476" s="209"/>
      <c r="EU1476" s="209"/>
      <c r="EV1476" s="209"/>
      <c r="EW1476" s="209"/>
      <c r="EX1476" s="209"/>
      <c r="EY1476" s="209"/>
      <c r="EZ1476" s="209"/>
      <c r="FA1476" s="209"/>
      <c r="FB1476" s="209"/>
      <c r="FC1476" s="209"/>
      <c r="FD1476" s="209"/>
      <c r="FE1476" s="209"/>
      <c r="FF1476" s="209"/>
      <c r="FG1476" s="209"/>
      <c r="FH1476" s="209"/>
      <c r="FI1476" s="209"/>
      <c r="FJ1476" s="209"/>
      <c r="FK1476" s="209"/>
      <c r="FL1476" s="209"/>
      <c r="FM1476" s="209"/>
      <c r="FN1476" s="209"/>
      <c r="FO1476" s="209"/>
      <c r="FP1476" s="209"/>
      <c r="FQ1476" s="209"/>
      <c r="FR1476" s="209"/>
      <c r="FS1476" s="209"/>
      <c r="FT1476" s="209"/>
      <c r="FU1476" s="209"/>
      <c r="FV1476" s="209"/>
      <c r="FW1476" s="209"/>
      <c r="FX1476" s="209"/>
      <c r="FY1476" s="209"/>
      <c r="FZ1476" s="209"/>
      <c r="GA1476" s="209"/>
      <c r="GB1476" s="209"/>
      <c r="GC1476" s="209"/>
      <c r="GD1476" s="209"/>
      <c r="GE1476" s="209"/>
      <c r="GF1476" s="209"/>
      <c r="GG1476" s="209"/>
      <c r="GH1476" s="209"/>
      <c r="GI1476" s="209"/>
    </row>
    <row r="1477" spans="1:191" hidden="1">
      <c r="A1477" s="68"/>
      <c r="B1477" s="53"/>
      <c r="C1477" s="56"/>
      <c r="D1477" s="49"/>
      <c r="E1477" s="16" t="s">
        <v>431</v>
      </c>
      <c r="F1477" s="10">
        <v>4111</v>
      </c>
      <c r="G1477" s="10">
        <v>4111</v>
      </c>
      <c r="H1477" s="10"/>
      <c r="I1477" s="91">
        <f>SUMIF($F$1507:$F$1555,$F1477,I$1507:I$1555)</f>
        <v>22300</v>
      </c>
      <c r="J1477" s="91">
        <f t="shared" si="323"/>
        <v>56000</v>
      </c>
      <c r="K1477" s="91">
        <f t="shared" si="323"/>
        <v>90000</v>
      </c>
      <c r="L1477" s="91">
        <f t="shared" si="323"/>
        <v>133135.6</v>
      </c>
      <c r="M1477" s="41">
        <f>ROUND(I1477/L1477*100,1)</f>
        <v>16.7</v>
      </c>
      <c r="N1477" s="41">
        <f>ROUND(J1477/L1477*100,1)</f>
        <v>42.1</v>
      </c>
      <c r="O1477" s="41">
        <f>ROUND(K1477/L1477*100,1)</f>
        <v>67.599999999999994</v>
      </c>
      <c r="P1477" s="14"/>
      <c r="Q1477" s="14"/>
      <c r="R1477" s="167"/>
      <c r="S1477" s="14"/>
      <c r="T1477" s="14"/>
      <c r="U1477" s="4">
        <f>SUM(L1477-T1477)</f>
        <v>133135.6</v>
      </c>
    </row>
    <row r="1478" spans="1:191" ht="27.75" hidden="1" customHeight="1">
      <c r="A1478" s="68"/>
      <c r="B1478" s="53"/>
      <c r="C1478" s="56"/>
      <c r="D1478" s="49"/>
      <c r="E1478" s="16" t="s">
        <v>432</v>
      </c>
      <c r="F1478" s="10" t="s">
        <v>270</v>
      </c>
      <c r="G1478" s="10" t="s">
        <v>270</v>
      </c>
      <c r="H1478" s="10"/>
      <c r="I1478" s="91">
        <f t="shared" ref="I1478:L1506" si="324">SUMIF($F$1507:$F$1555,$F1478,I$1507:I$1555)</f>
        <v>200</v>
      </c>
      <c r="J1478" s="91">
        <f t="shared" si="323"/>
        <v>2800</v>
      </c>
      <c r="K1478" s="91">
        <f t="shared" si="323"/>
        <v>6000</v>
      </c>
      <c r="L1478" s="91">
        <f t="shared" si="323"/>
        <v>10090.9</v>
      </c>
      <c r="M1478" s="41">
        <f t="shared" ref="M1478:M1540" si="325">ROUND(I1478/L1478*100,1)</f>
        <v>2</v>
      </c>
      <c r="N1478" s="41">
        <f t="shared" ref="N1478:N1540" si="326">ROUND(J1478/L1478*100,1)</f>
        <v>27.7</v>
      </c>
      <c r="O1478" s="41">
        <f t="shared" ref="O1478:O1540" si="327">ROUND(K1478/L1478*100,1)</f>
        <v>59.5</v>
      </c>
      <c r="P1478" s="14"/>
      <c r="Q1478" s="14"/>
      <c r="R1478" s="167"/>
      <c r="S1478" s="14"/>
      <c r="T1478" s="14"/>
      <c r="U1478" s="4">
        <f>SUM(L1478-T1478)</f>
        <v>10090.9</v>
      </c>
    </row>
    <row r="1479" spans="1:191" ht="27" hidden="1" customHeight="1">
      <c r="A1479" s="68"/>
      <c r="B1479" s="53"/>
      <c r="C1479" s="56"/>
      <c r="D1479" s="49"/>
      <c r="E1479" s="16" t="s">
        <v>433</v>
      </c>
      <c r="F1479" s="10" t="s">
        <v>406</v>
      </c>
      <c r="G1479" s="10" t="s">
        <v>406</v>
      </c>
      <c r="H1479" s="10"/>
      <c r="I1479" s="91">
        <f t="shared" si="324"/>
        <v>3644.2</v>
      </c>
      <c r="J1479" s="91">
        <f t="shared" si="323"/>
        <v>3644.2</v>
      </c>
      <c r="K1479" s="91">
        <f t="shared" si="323"/>
        <v>7288.4</v>
      </c>
      <c r="L1479" s="91">
        <f t="shared" si="323"/>
        <v>7288.4</v>
      </c>
      <c r="M1479" s="41">
        <f t="shared" si="325"/>
        <v>50</v>
      </c>
      <c r="N1479" s="41">
        <f t="shared" si="326"/>
        <v>50</v>
      </c>
      <c r="O1479" s="41">
        <f t="shared" si="327"/>
        <v>100</v>
      </c>
      <c r="P1479" s="14"/>
      <c r="Q1479" s="14"/>
      <c r="R1479" s="167"/>
      <c r="S1479" s="14"/>
      <c r="T1479" s="14"/>
      <c r="U1479" s="4">
        <f>SUM(L1479-T1479)</f>
        <v>7288.4</v>
      </c>
      <c r="V1479" s="43"/>
    </row>
    <row r="1480" spans="1:191" ht="27" hidden="1" customHeight="1">
      <c r="A1480" s="68"/>
      <c r="B1480" s="53"/>
      <c r="C1480" s="56"/>
      <c r="D1480" s="49"/>
      <c r="E1480" s="16" t="s">
        <v>436</v>
      </c>
      <c r="F1480" s="10">
        <v>4115</v>
      </c>
      <c r="G1480" s="10">
        <v>4115</v>
      </c>
      <c r="H1480" s="10"/>
      <c r="I1480" s="91">
        <f t="shared" si="324"/>
        <v>0</v>
      </c>
      <c r="J1480" s="91">
        <f t="shared" si="323"/>
        <v>0</v>
      </c>
      <c r="K1480" s="91">
        <f t="shared" si="323"/>
        <v>0</v>
      </c>
      <c r="L1480" s="91">
        <f t="shared" si="323"/>
        <v>0</v>
      </c>
      <c r="M1480" s="41" t="e">
        <f t="shared" si="325"/>
        <v>#DIV/0!</v>
      </c>
      <c r="N1480" s="41" t="e">
        <f t="shared" si="326"/>
        <v>#DIV/0!</v>
      </c>
      <c r="O1480" s="41" t="e">
        <f t="shared" si="327"/>
        <v>#DIV/0!</v>
      </c>
      <c r="P1480" s="14"/>
      <c r="Q1480" s="14"/>
      <c r="R1480" s="167"/>
      <c r="S1480" s="14"/>
      <c r="T1480" s="14"/>
      <c r="U1480" s="4"/>
      <c r="V1480" s="43"/>
    </row>
    <row r="1481" spans="1:191" hidden="1">
      <c r="A1481" s="68"/>
      <c r="B1481" s="53"/>
      <c r="C1481" s="56"/>
      <c r="D1481" s="49"/>
      <c r="E1481" s="16" t="s">
        <v>126</v>
      </c>
      <c r="F1481" s="10">
        <v>4131</v>
      </c>
      <c r="G1481" s="10">
        <v>4131</v>
      </c>
      <c r="H1481" s="10"/>
      <c r="I1481" s="91">
        <f t="shared" si="324"/>
        <v>0</v>
      </c>
      <c r="J1481" s="91">
        <f t="shared" si="323"/>
        <v>0</v>
      </c>
      <c r="K1481" s="91">
        <f t="shared" si="323"/>
        <v>0</v>
      </c>
      <c r="L1481" s="91">
        <f t="shared" si="323"/>
        <v>0</v>
      </c>
      <c r="M1481" s="41" t="e">
        <f t="shared" si="325"/>
        <v>#DIV/0!</v>
      </c>
      <c r="N1481" s="41" t="e">
        <f t="shared" si="326"/>
        <v>#DIV/0!</v>
      </c>
      <c r="O1481" s="41" t="e">
        <f t="shared" si="327"/>
        <v>#DIV/0!</v>
      </c>
      <c r="P1481" s="14"/>
      <c r="Q1481" s="14"/>
      <c r="R1481" s="167"/>
      <c r="S1481" s="14"/>
      <c r="T1481" s="14"/>
      <c r="U1481" s="4">
        <f>SUM(L1481-T1481)</f>
        <v>0</v>
      </c>
      <c r="V1481" s="43"/>
    </row>
    <row r="1482" spans="1:191" hidden="1">
      <c r="A1482" s="68"/>
      <c r="B1482" s="53"/>
      <c r="C1482" s="56"/>
      <c r="D1482" s="49"/>
      <c r="E1482" s="16" t="s">
        <v>437</v>
      </c>
      <c r="F1482" s="10">
        <v>4212</v>
      </c>
      <c r="G1482" s="10">
        <v>4212</v>
      </c>
      <c r="H1482" s="10"/>
      <c r="I1482" s="91">
        <f t="shared" si="324"/>
        <v>2485.5</v>
      </c>
      <c r="J1482" s="91">
        <f t="shared" si="323"/>
        <v>2982.5</v>
      </c>
      <c r="K1482" s="91">
        <f t="shared" si="323"/>
        <v>3479.6</v>
      </c>
      <c r="L1482" s="91">
        <f t="shared" si="323"/>
        <v>4970.8999999999996</v>
      </c>
      <c r="M1482" s="41">
        <f t="shared" si="325"/>
        <v>50</v>
      </c>
      <c r="N1482" s="41">
        <f t="shared" si="326"/>
        <v>60</v>
      </c>
      <c r="O1482" s="41">
        <f t="shared" si="327"/>
        <v>70</v>
      </c>
      <c r="P1482" s="14"/>
      <c r="Q1482" s="14"/>
      <c r="R1482" s="167"/>
      <c r="S1482" s="14"/>
      <c r="T1482" s="14"/>
      <c r="U1482" s="4">
        <f>SUM(L1482-T1482)</f>
        <v>4970.8999999999996</v>
      </c>
      <c r="V1482" s="43"/>
    </row>
    <row r="1483" spans="1:191" hidden="1">
      <c r="A1483" s="68"/>
      <c r="B1483" s="53"/>
      <c r="C1483" s="56"/>
      <c r="D1483" s="49"/>
      <c r="E1483" s="9" t="s">
        <v>438</v>
      </c>
      <c r="F1483" s="10">
        <v>4213</v>
      </c>
      <c r="G1483" s="10">
        <v>4213</v>
      </c>
      <c r="H1483" s="10"/>
      <c r="I1483" s="91">
        <f t="shared" si="324"/>
        <v>0</v>
      </c>
      <c r="J1483" s="91">
        <f t="shared" si="323"/>
        <v>50</v>
      </c>
      <c r="K1483" s="91">
        <f t="shared" si="323"/>
        <v>73.5</v>
      </c>
      <c r="L1483" s="91">
        <f t="shared" si="323"/>
        <v>98</v>
      </c>
      <c r="M1483" s="41">
        <f t="shared" si="325"/>
        <v>0</v>
      </c>
      <c r="N1483" s="41">
        <f t="shared" si="326"/>
        <v>51</v>
      </c>
      <c r="O1483" s="41">
        <f t="shared" si="327"/>
        <v>75</v>
      </c>
      <c r="P1483" s="14"/>
      <c r="Q1483" s="14"/>
      <c r="R1483" s="167"/>
      <c r="S1483" s="14"/>
      <c r="T1483" s="14"/>
      <c r="U1483" s="4">
        <f>SUM(L1483-T1483)</f>
        <v>98</v>
      </c>
      <c r="V1483" s="43"/>
    </row>
    <row r="1484" spans="1:191" hidden="1">
      <c r="A1484" s="68"/>
      <c r="B1484" s="53"/>
      <c r="C1484" s="56"/>
      <c r="D1484" s="49"/>
      <c r="E1484" s="9" t="s">
        <v>439</v>
      </c>
      <c r="F1484" s="10">
        <v>4214</v>
      </c>
      <c r="G1484" s="10">
        <v>4214</v>
      </c>
      <c r="H1484" s="10"/>
      <c r="I1484" s="91">
        <f t="shared" si="324"/>
        <v>232.7</v>
      </c>
      <c r="J1484" s="91">
        <f t="shared" si="323"/>
        <v>555.9</v>
      </c>
      <c r="K1484" s="91">
        <f t="shared" si="323"/>
        <v>879.2</v>
      </c>
      <c r="L1484" s="91">
        <f t="shared" si="323"/>
        <v>1292.9000000000001</v>
      </c>
      <c r="M1484" s="41">
        <f t="shared" si="325"/>
        <v>18</v>
      </c>
      <c r="N1484" s="41">
        <f t="shared" si="326"/>
        <v>43</v>
      </c>
      <c r="O1484" s="41">
        <f t="shared" si="327"/>
        <v>68</v>
      </c>
      <c r="P1484" s="14"/>
      <c r="Q1484" s="14"/>
      <c r="R1484" s="167"/>
      <c r="S1484" s="14"/>
      <c r="T1484" s="14"/>
      <c r="U1484" s="4">
        <f>SUM(L1484-T1484)</f>
        <v>1292.9000000000001</v>
      </c>
      <c r="V1484" s="43"/>
    </row>
    <row r="1485" spans="1:191" ht="21" hidden="1" customHeight="1">
      <c r="A1485" s="68"/>
      <c r="B1485" s="53"/>
      <c r="C1485" s="56"/>
      <c r="D1485" s="49"/>
      <c r="E1485" s="9" t="s">
        <v>440</v>
      </c>
      <c r="F1485" s="10" t="s">
        <v>415</v>
      </c>
      <c r="G1485" s="10" t="s">
        <v>415</v>
      </c>
      <c r="H1485" s="10"/>
      <c r="I1485" s="91">
        <f t="shared" si="324"/>
        <v>0</v>
      </c>
      <c r="J1485" s="91">
        <f t="shared" si="323"/>
        <v>40</v>
      </c>
      <c r="K1485" s="91">
        <f t="shared" si="323"/>
        <v>80</v>
      </c>
      <c r="L1485" s="91">
        <f t="shared" si="323"/>
        <v>80</v>
      </c>
      <c r="M1485" s="41">
        <f t="shared" si="325"/>
        <v>0</v>
      </c>
      <c r="N1485" s="41">
        <f t="shared" si="326"/>
        <v>50</v>
      </c>
      <c r="O1485" s="41">
        <f t="shared" si="327"/>
        <v>100</v>
      </c>
      <c r="P1485" s="14"/>
      <c r="Q1485" s="14"/>
      <c r="R1485" s="167"/>
      <c r="S1485" s="14"/>
      <c r="T1485" s="14"/>
      <c r="U1485" s="4"/>
      <c r="V1485" s="43"/>
    </row>
    <row r="1486" spans="1:191" ht="18" hidden="1" customHeight="1">
      <c r="A1486" s="68"/>
      <c r="B1486" s="53"/>
      <c r="C1486" s="56"/>
      <c r="D1486" s="49"/>
      <c r="E1486" s="9" t="s">
        <v>441</v>
      </c>
      <c r="F1486" s="10" t="s">
        <v>407</v>
      </c>
      <c r="G1486" s="10" t="s">
        <v>407</v>
      </c>
      <c r="H1486" s="10"/>
      <c r="I1486" s="91">
        <f t="shared" si="324"/>
        <v>10</v>
      </c>
      <c r="J1486" s="91">
        <f t="shared" si="323"/>
        <v>20</v>
      </c>
      <c r="K1486" s="91">
        <f t="shared" si="323"/>
        <v>40</v>
      </c>
      <c r="L1486" s="91">
        <f t="shared" si="323"/>
        <v>40</v>
      </c>
      <c r="M1486" s="41">
        <f t="shared" si="325"/>
        <v>25</v>
      </c>
      <c r="N1486" s="41">
        <f t="shared" si="326"/>
        <v>50</v>
      </c>
      <c r="O1486" s="41">
        <f t="shared" si="327"/>
        <v>100</v>
      </c>
      <c r="P1486" s="14"/>
      <c r="Q1486" s="14"/>
      <c r="R1486" s="167"/>
      <c r="S1486" s="14"/>
      <c r="T1486" s="14"/>
      <c r="U1486" s="4">
        <f>SUM(L1486-T1486)</f>
        <v>40</v>
      </c>
      <c r="V1486" s="43"/>
    </row>
    <row r="1487" spans="1:191" hidden="1">
      <c r="A1487" s="68"/>
      <c r="B1487" s="53"/>
      <c r="C1487" s="56"/>
      <c r="D1487" s="49"/>
      <c r="E1487" s="16" t="s">
        <v>443</v>
      </c>
      <c r="F1487" s="10">
        <v>4221</v>
      </c>
      <c r="G1487" s="10">
        <v>4221</v>
      </c>
      <c r="H1487" s="10"/>
      <c r="I1487" s="91">
        <f t="shared" si="324"/>
        <v>75</v>
      </c>
      <c r="J1487" s="91">
        <f t="shared" si="323"/>
        <v>598</v>
      </c>
      <c r="K1487" s="91">
        <f t="shared" si="323"/>
        <v>1081</v>
      </c>
      <c r="L1487" s="91">
        <f t="shared" si="323"/>
        <v>1482</v>
      </c>
      <c r="M1487" s="41">
        <f t="shared" si="325"/>
        <v>5.0999999999999996</v>
      </c>
      <c r="N1487" s="41">
        <f t="shared" si="326"/>
        <v>40.4</v>
      </c>
      <c r="O1487" s="41">
        <f t="shared" si="327"/>
        <v>72.900000000000006</v>
      </c>
      <c r="P1487" s="14"/>
      <c r="Q1487" s="14"/>
      <c r="R1487" s="167"/>
      <c r="S1487" s="14"/>
      <c r="T1487" s="14"/>
      <c r="U1487" s="4">
        <f>SUM(L1487-T1487)</f>
        <v>1482</v>
      </c>
      <c r="V1487" s="43"/>
    </row>
    <row r="1488" spans="1:191" hidden="1">
      <c r="A1488" s="68"/>
      <c r="B1488" s="53"/>
      <c r="C1488" s="56"/>
      <c r="D1488" s="49"/>
      <c r="E1488" s="16" t="s">
        <v>456</v>
      </c>
      <c r="F1488" s="10">
        <v>4231</v>
      </c>
      <c r="G1488" s="10">
        <v>4231</v>
      </c>
      <c r="H1488" s="10"/>
      <c r="I1488" s="91">
        <f t="shared" si="324"/>
        <v>0</v>
      </c>
      <c r="J1488" s="91">
        <f t="shared" si="323"/>
        <v>0</v>
      </c>
      <c r="K1488" s="91">
        <f t="shared" si="323"/>
        <v>0</v>
      </c>
      <c r="L1488" s="91">
        <f t="shared" si="323"/>
        <v>0</v>
      </c>
      <c r="M1488" s="41" t="e">
        <f t="shared" si="325"/>
        <v>#DIV/0!</v>
      </c>
      <c r="N1488" s="41" t="e">
        <f t="shared" si="326"/>
        <v>#DIV/0!</v>
      </c>
      <c r="O1488" s="41" t="e">
        <f t="shared" si="327"/>
        <v>#DIV/0!</v>
      </c>
      <c r="P1488" s="14"/>
      <c r="Q1488" s="14"/>
      <c r="R1488" s="167"/>
      <c r="S1488" s="14"/>
      <c r="T1488" s="14"/>
      <c r="U1488" s="4"/>
      <c r="V1488" s="43"/>
    </row>
    <row r="1489" spans="1:22" hidden="1">
      <c r="A1489" s="68"/>
      <c r="B1489" s="53"/>
      <c r="C1489" s="56"/>
      <c r="D1489" s="49"/>
      <c r="E1489" s="16" t="s">
        <v>457</v>
      </c>
      <c r="F1489" s="10">
        <v>4232</v>
      </c>
      <c r="G1489" s="10">
        <v>4232</v>
      </c>
      <c r="H1489" s="10"/>
      <c r="I1489" s="91">
        <f t="shared" si="324"/>
        <v>229</v>
      </c>
      <c r="J1489" s="91">
        <f t="shared" si="323"/>
        <v>229</v>
      </c>
      <c r="K1489" s="91">
        <f t="shared" si="323"/>
        <v>229</v>
      </c>
      <c r="L1489" s="91">
        <f t="shared" si="323"/>
        <v>229</v>
      </c>
      <c r="M1489" s="41">
        <f t="shared" si="325"/>
        <v>100</v>
      </c>
      <c r="N1489" s="41">
        <f t="shared" si="326"/>
        <v>100</v>
      </c>
      <c r="O1489" s="41">
        <f t="shared" si="327"/>
        <v>100</v>
      </c>
      <c r="P1489" s="14"/>
      <c r="Q1489" s="14"/>
      <c r="R1489" s="167"/>
      <c r="S1489" s="14"/>
      <c r="T1489" s="14"/>
      <c r="U1489" s="4"/>
      <c r="V1489" s="43"/>
    </row>
    <row r="1490" spans="1:22" hidden="1">
      <c r="A1490" s="68"/>
      <c r="B1490" s="53"/>
      <c r="C1490" s="56"/>
      <c r="D1490" s="49"/>
      <c r="E1490" s="16" t="s">
        <v>459</v>
      </c>
      <c r="F1490" s="10">
        <v>4234</v>
      </c>
      <c r="G1490" s="10">
        <v>4234</v>
      </c>
      <c r="H1490" s="10"/>
      <c r="I1490" s="91">
        <f t="shared" si="324"/>
        <v>80</v>
      </c>
      <c r="J1490" s="91">
        <f t="shared" si="323"/>
        <v>431.9</v>
      </c>
      <c r="K1490" s="91">
        <f t="shared" si="323"/>
        <v>800.4</v>
      </c>
      <c r="L1490" s="91">
        <f t="shared" si="323"/>
        <v>870</v>
      </c>
      <c r="M1490" s="41">
        <f t="shared" si="325"/>
        <v>9.1999999999999993</v>
      </c>
      <c r="N1490" s="41">
        <f t="shared" si="326"/>
        <v>49.6</v>
      </c>
      <c r="O1490" s="41">
        <f t="shared" si="327"/>
        <v>92</v>
      </c>
      <c r="P1490" s="14"/>
      <c r="Q1490" s="14"/>
      <c r="R1490" s="167"/>
      <c r="S1490" s="14"/>
      <c r="T1490" s="14"/>
      <c r="U1490" s="4">
        <f>SUM(L1490-T1490)</f>
        <v>870</v>
      </c>
      <c r="V1490" s="43"/>
    </row>
    <row r="1491" spans="1:22" hidden="1">
      <c r="A1491" s="68"/>
      <c r="B1491" s="53"/>
      <c r="C1491" s="56"/>
      <c r="D1491" s="49"/>
      <c r="E1491" s="16" t="s">
        <v>512</v>
      </c>
      <c r="F1491" s="10">
        <v>4237</v>
      </c>
      <c r="G1491" s="10">
        <v>4237</v>
      </c>
      <c r="H1491" s="10"/>
      <c r="I1491" s="91">
        <f t="shared" si="324"/>
        <v>126</v>
      </c>
      <c r="J1491" s="91">
        <f t="shared" si="323"/>
        <v>236</v>
      </c>
      <c r="K1491" s="91">
        <f t="shared" si="323"/>
        <v>336</v>
      </c>
      <c r="L1491" s="91">
        <f t="shared" si="323"/>
        <v>700</v>
      </c>
      <c r="M1491" s="41">
        <f t="shared" si="325"/>
        <v>18</v>
      </c>
      <c r="N1491" s="41">
        <f t="shared" si="326"/>
        <v>33.700000000000003</v>
      </c>
      <c r="O1491" s="41">
        <f t="shared" si="327"/>
        <v>48</v>
      </c>
      <c r="P1491" s="14"/>
      <c r="Q1491" s="14"/>
      <c r="R1491" s="167"/>
      <c r="S1491" s="14"/>
      <c r="T1491" s="14"/>
      <c r="U1491" s="4">
        <f>SUM(L1491-T1491)</f>
        <v>700</v>
      </c>
      <c r="V1491" s="43"/>
    </row>
    <row r="1492" spans="1:22" hidden="1">
      <c r="A1492" s="68"/>
      <c r="B1492" s="53"/>
      <c r="C1492" s="56"/>
      <c r="D1492" s="49"/>
      <c r="E1492" s="16" t="s">
        <v>513</v>
      </c>
      <c r="F1492" s="10" t="s">
        <v>399</v>
      </c>
      <c r="G1492" s="10" t="s">
        <v>399</v>
      </c>
      <c r="H1492" s="10"/>
      <c r="I1492" s="91">
        <f t="shared" si="324"/>
        <v>12</v>
      </c>
      <c r="J1492" s="91">
        <f t="shared" si="324"/>
        <v>174</v>
      </c>
      <c r="K1492" s="91">
        <f t="shared" si="324"/>
        <v>336</v>
      </c>
      <c r="L1492" s="91">
        <f t="shared" si="324"/>
        <v>348</v>
      </c>
      <c r="M1492" s="41">
        <f t="shared" si="325"/>
        <v>3.4</v>
      </c>
      <c r="N1492" s="41">
        <f t="shared" si="326"/>
        <v>50</v>
      </c>
      <c r="O1492" s="41">
        <f t="shared" si="327"/>
        <v>96.6</v>
      </c>
      <c r="P1492" s="14"/>
      <c r="Q1492" s="14"/>
      <c r="R1492" s="167"/>
      <c r="S1492" s="14"/>
      <c r="T1492" s="14"/>
      <c r="U1492" s="4"/>
      <c r="V1492" s="43"/>
    </row>
    <row r="1493" spans="1:22" hidden="1">
      <c r="A1493" s="68"/>
      <c r="B1493" s="53"/>
      <c r="C1493" s="56"/>
      <c r="D1493" s="49"/>
      <c r="E1493" s="16" t="s">
        <v>514</v>
      </c>
      <c r="F1493" s="10">
        <v>4241</v>
      </c>
      <c r="G1493" s="10">
        <v>4241</v>
      </c>
      <c r="H1493" s="10"/>
      <c r="I1493" s="91">
        <f t="shared" si="324"/>
        <v>0</v>
      </c>
      <c r="J1493" s="91">
        <f t="shared" si="324"/>
        <v>1200</v>
      </c>
      <c r="K1493" s="91">
        <f t="shared" si="324"/>
        <v>3406</v>
      </c>
      <c r="L1493" s="91">
        <f t="shared" si="324"/>
        <v>4781</v>
      </c>
      <c r="M1493" s="41">
        <f t="shared" si="325"/>
        <v>0</v>
      </c>
      <c r="N1493" s="41">
        <f t="shared" si="326"/>
        <v>25.1</v>
      </c>
      <c r="O1493" s="41">
        <f t="shared" si="327"/>
        <v>71.2</v>
      </c>
      <c r="P1493" s="14"/>
      <c r="Q1493" s="14"/>
      <c r="R1493" s="167"/>
      <c r="S1493" s="14"/>
      <c r="T1493" s="14"/>
      <c r="U1493" s="4"/>
      <c r="V1493" s="43"/>
    </row>
    <row r="1494" spans="1:22" hidden="1">
      <c r="A1494" s="68"/>
      <c r="B1494" s="53"/>
      <c r="C1494" s="56"/>
      <c r="D1494" s="49"/>
      <c r="E1494" s="16" t="s">
        <v>515</v>
      </c>
      <c r="F1494" s="10">
        <v>4251</v>
      </c>
      <c r="G1494" s="10">
        <v>4251</v>
      </c>
      <c r="H1494" s="10"/>
      <c r="I1494" s="91">
        <f t="shared" si="324"/>
        <v>0</v>
      </c>
      <c r="J1494" s="91">
        <f t="shared" si="324"/>
        <v>150</v>
      </c>
      <c r="K1494" s="91">
        <f t="shared" si="324"/>
        <v>300</v>
      </c>
      <c r="L1494" s="91">
        <f t="shared" si="324"/>
        <v>300</v>
      </c>
      <c r="M1494" s="41">
        <f t="shared" si="325"/>
        <v>0</v>
      </c>
      <c r="N1494" s="41">
        <f t="shared" si="326"/>
        <v>50</v>
      </c>
      <c r="O1494" s="41">
        <f t="shared" si="327"/>
        <v>100</v>
      </c>
      <c r="P1494" s="14"/>
      <c r="Q1494" s="14"/>
      <c r="R1494" s="167"/>
      <c r="S1494" s="14"/>
      <c r="T1494" s="14"/>
      <c r="U1494" s="4"/>
      <c r="V1494" s="43"/>
    </row>
    <row r="1495" spans="1:22" ht="27" hidden="1">
      <c r="A1495" s="68"/>
      <c r="B1495" s="53"/>
      <c r="C1495" s="56"/>
      <c r="D1495" s="49"/>
      <c r="E1495" s="16" t="s">
        <v>516</v>
      </c>
      <c r="F1495" s="10">
        <v>4252</v>
      </c>
      <c r="G1495" s="10">
        <v>4252</v>
      </c>
      <c r="H1495" s="10"/>
      <c r="I1495" s="91">
        <f t="shared" si="324"/>
        <v>63</v>
      </c>
      <c r="J1495" s="91">
        <f t="shared" si="324"/>
        <v>150.5</v>
      </c>
      <c r="K1495" s="91">
        <f t="shared" si="324"/>
        <v>298</v>
      </c>
      <c r="L1495" s="91">
        <f t="shared" si="324"/>
        <v>410</v>
      </c>
      <c r="M1495" s="41">
        <f t="shared" si="325"/>
        <v>15.4</v>
      </c>
      <c r="N1495" s="41">
        <f t="shared" si="326"/>
        <v>36.700000000000003</v>
      </c>
      <c r="O1495" s="41">
        <f t="shared" si="327"/>
        <v>72.7</v>
      </c>
      <c r="P1495" s="14"/>
      <c r="Q1495" s="14"/>
      <c r="R1495" s="167"/>
      <c r="S1495" s="14"/>
      <c r="T1495" s="14"/>
      <c r="U1495" s="4">
        <f>SUM(L1495-T1495)</f>
        <v>410</v>
      </c>
    </row>
    <row r="1496" spans="1:22" hidden="1">
      <c r="A1496" s="68"/>
      <c r="B1496" s="53"/>
      <c r="C1496" s="56"/>
      <c r="D1496" s="49"/>
      <c r="E1496" s="16" t="s">
        <v>517</v>
      </c>
      <c r="F1496" s="10">
        <v>4261</v>
      </c>
      <c r="G1496" s="10">
        <v>4261</v>
      </c>
      <c r="H1496" s="10"/>
      <c r="I1496" s="91">
        <f t="shared" si="324"/>
        <v>180</v>
      </c>
      <c r="J1496" s="91">
        <f t="shared" si="324"/>
        <v>762.4</v>
      </c>
      <c r="K1496" s="91">
        <f t="shared" si="324"/>
        <v>1302.4000000000001</v>
      </c>
      <c r="L1496" s="91">
        <f t="shared" si="324"/>
        <v>1610</v>
      </c>
      <c r="M1496" s="41">
        <f t="shared" si="325"/>
        <v>11.2</v>
      </c>
      <c r="N1496" s="41">
        <f t="shared" si="326"/>
        <v>47.4</v>
      </c>
      <c r="O1496" s="41">
        <f t="shared" si="327"/>
        <v>80.900000000000006</v>
      </c>
      <c r="P1496" s="14"/>
      <c r="Q1496" s="14"/>
      <c r="R1496" s="167"/>
      <c r="S1496" s="14"/>
      <c r="T1496" s="14"/>
      <c r="U1496" s="4">
        <f>SUM(L1496-T1496)</f>
        <v>1610</v>
      </c>
    </row>
    <row r="1497" spans="1:22" hidden="1">
      <c r="A1497" s="68"/>
      <c r="B1497" s="53"/>
      <c r="C1497" s="56"/>
      <c r="D1497" s="49"/>
      <c r="E1497" s="16" t="s">
        <v>519</v>
      </c>
      <c r="F1497" s="10">
        <v>4264</v>
      </c>
      <c r="G1497" s="10">
        <v>4264</v>
      </c>
      <c r="H1497" s="10"/>
      <c r="I1497" s="91">
        <f t="shared" si="324"/>
        <v>444.3</v>
      </c>
      <c r="J1497" s="91">
        <f t="shared" si="324"/>
        <v>1049.0999999999999</v>
      </c>
      <c r="K1497" s="91">
        <f t="shared" si="324"/>
        <v>1653.8</v>
      </c>
      <c r="L1497" s="91">
        <f t="shared" si="324"/>
        <v>2364.3000000000002</v>
      </c>
      <c r="M1497" s="41">
        <f t="shared" si="325"/>
        <v>18.8</v>
      </c>
      <c r="N1497" s="41">
        <f t="shared" si="326"/>
        <v>44.4</v>
      </c>
      <c r="O1497" s="41">
        <f t="shared" si="327"/>
        <v>69.900000000000006</v>
      </c>
      <c r="P1497" s="14"/>
      <c r="Q1497" s="14"/>
      <c r="R1497" s="167"/>
      <c r="S1497" s="14"/>
      <c r="T1497" s="14"/>
      <c r="U1497" s="4">
        <f>SUM(L1497-T1497)</f>
        <v>2364.3000000000002</v>
      </c>
    </row>
    <row r="1498" spans="1:22" hidden="1">
      <c r="A1498" s="68"/>
      <c r="B1498" s="53"/>
      <c r="C1498" s="56"/>
      <c r="D1498" s="49"/>
      <c r="E1498" s="9" t="s">
        <v>520</v>
      </c>
      <c r="F1498" s="10">
        <v>4266</v>
      </c>
      <c r="G1498" s="10">
        <v>4266</v>
      </c>
      <c r="H1498" s="10"/>
      <c r="I1498" s="91">
        <f t="shared" si="324"/>
        <v>0</v>
      </c>
      <c r="J1498" s="91">
        <f t="shared" si="324"/>
        <v>0</v>
      </c>
      <c r="K1498" s="91">
        <f t="shared" si="324"/>
        <v>0</v>
      </c>
      <c r="L1498" s="91">
        <f t="shared" si="324"/>
        <v>30</v>
      </c>
      <c r="M1498" s="41">
        <f t="shared" si="325"/>
        <v>0</v>
      </c>
      <c r="N1498" s="41">
        <f t="shared" si="326"/>
        <v>0</v>
      </c>
      <c r="O1498" s="41">
        <f t="shared" si="327"/>
        <v>0</v>
      </c>
      <c r="P1498" s="14"/>
      <c r="Q1498" s="14"/>
      <c r="R1498" s="167"/>
      <c r="S1498" s="14"/>
      <c r="T1498" s="14"/>
      <c r="U1498" s="4"/>
    </row>
    <row r="1499" spans="1:22" hidden="1">
      <c r="A1499" s="68"/>
      <c r="B1499" s="53"/>
      <c r="C1499" s="56"/>
      <c r="D1499" s="49"/>
      <c r="E1499" s="9" t="s">
        <v>521</v>
      </c>
      <c r="F1499" s="10">
        <v>4267</v>
      </c>
      <c r="G1499" s="10">
        <v>4267</v>
      </c>
      <c r="H1499" s="10"/>
      <c r="I1499" s="91">
        <f t="shared" si="324"/>
        <v>18</v>
      </c>
      <c r="J1499" s="91">
        <f t="shared" si="324"/>
        <v>103</v>
      </c>
      <c r="K1499" s="91">
        <f t="shared" si="324"/>
        <v>188</v>
      </c>
      <c r="L1499" s="91">
        <f t="shared" si="324"/>
        <v>220</v>
      </c>
      <c r="M1499" s="41">
        <f t="shared" si="325"/>
        <v>8.1999999999999993</v>
      </c>
      <c r="N1499" s="41">
        <f t="shared" si="326"/>
        <v>46.8</v>
      </c>
      <c r="O1499" s="41">
        <f t="shared" si="327"/>
        <v>85.5</v>
      </c>
      <c r="P1499" s="14"/>
      <c r="Q1499" s="14"/>
      <c r="R1499" s="167"/>
      <c r="S1499" s="14"/>
      <c r="T1499" s="14"/>
      <c r="U1499" s="4">
        <f>SUM(L1499-T1499)</f>
        <v>220</v>
      </c>
    </row>
    <row r="1500" spans="1:22" hidden="1">
      <c r="A1500" s="68"/>
      <c r="B1500" s="53"/>
      <c r="C1500" s="56"/>
      <c r="D1500" s="49"/>
      <c r="E1500" s="9" t="s">
        <v>522</v>
      </c>
      <c r="F1500" s="10" t="s">
        <v>409</v>
      </c>
      <c r="G1500" s="10" t="s">
        <v>409</v>
      </c>
      <c r="H1500" s="10"/>
      <c r="I1500" s="91">
        <f t="shared" si="324"/>
        <v>0</v>
      </c>
      <c r="J1500" s="91">
        <f t="shared" si="324"/>
        <v>10</v>
      </c>
      <c r="K1500" s="91">
        <f t="shared" si="324"/>
        <v>20</v>
      </c>
      <c r="L1500" s="91">
        <f t="shared" si="324"/>
        <v>20</v>
      </c>
      <c r="M1500" s="41">
        <f t="shared" si="325"/>
        <v>0</v>
      </c>
      <c r="N1500" s="41">
        <f t="shared" si="326"/>
        <v>50</v>
      </c>
      <c r="O1500" s="41">
        <f t="shared" si="327"/>
        <v>100</v>
      </c>
      <c r="P1500" s="14"/>
      <c r="Q1500" s="14"/>
      <c r="R1500" s="167"/>
      <c r="S1500" s="14"/>
      <c r="T1500" s="14"/>
      <c r="U1500" s="4">
        <f>SUM(L1500-T1500)</f>
        <v>20</v>
      </c>
    </row>
    <row r="1501" spans="1:22" ht="27" hidden="1">
      <c r="A1501" s="68"/>
      <c r="B1501" s="53"/>
      <c r="C1501" s="56"/>
      <c r="D1501" s="49"/>
      <c r="E1501" s="16" t="s">
        <v>504</v>
      </c>
      <c r="F1501" s="10">
        <v>4511</v>
      </c>
      <c r="G1501" s="10" t="s">
        <v>271</v>
      </c>
      <c r="H1501" s="10"/>
      <c r="I1501" s="91">
        <f t="shared" si="324"/>
        <v>6957</v>
      </c>
      <c r="J1501" s="91">
        <f t="shared" si="324"/>
        <v>15221</v>
      </c>
      <c r="K1501" s="91">
        <f t="shared" si="324"/>
        <v>23448</v>
      </c>
      <c r="L1501" s="91">
        <f t="shared" si="324"/>
        <v>33877</v>
      </c>
      <c r="M1501" s="41">
        <f t="shared" si="325"/>
        <v>20.5</v>
      </c>
      <c r="N1501" s="41">
        <f t="shared" si="326"/>
        <v>44.9</v>
      </c>
      <c r="O1501" s="41">
        <f t="shared" si="327"/>
        <v>69.2</v>
      </c>
      <c r="P1501" s="14"/>
      <c r="Q1501" s="14"/>
      <c r="R1501" s="167"/>
      <c r="S1501" s="14"/>
      <c r="T1501" s="14"/>
      <c r="U1501" s="4">
        <f>SUM(L1501-T1501)</f>
        <v>33877</v>
      </c>
    </row>
    <row r="1502" spans="1:22" ht="27" hidden="1">
      <c r="A1502" s="68"/>
      <c r="B1502" s="53"/>
      <c r="C1502" s="56"/>
      <c r="D1502" s="49"/>
      <c r="E1502" s="9" t="s">
        <v>538</v>
      </c>
      <c r="F1502" s="10">
        <v>4637</v>
      </c>
      <c r="G1502" s="10" t="s">
        <v>269</v>
      </c>
      <c r="H1502" s="10"/>
      <c r="I1502" s="91">
        <f t="shared" si="324"/>
        <v>0</v>
      </c>
      <c r="J1502" s="91">
        <f t="shared" si="324"/>
        <v>0</v>
      </c>
      <c r="K1502" s="91">
        <f t="shared" si="324"/>
        <v>0</v>
      </c>
      <c r="L1502" s="91">
        <f t="shared" si="324"/>
        <v>0</v>
      </c>
      <c r="M1502" s="41" t="e">
        <f t="shared" si="325"/>
        <v>#DIV/0!</v>
      </c>
      <c r="N1502" s="41" t="e">
        <f t="shared" si="326"/>
        <v>#DIV/0!</v>
      </c>
      <c r="O1502" s="41" t="e">
        <f t="shared" si="327"/>
        <v>#DIV/0!</v>
      </c>
      <c r="P1502" s="14"/>
      <c r="Q1502" s="14"/>
      <c r="R1502" s="167"/>
      <c r="S1502" s="14"/>
      <c r="T1502" s="14"/>
      <c r="U1502" s="4">
        <f>SUM(L1502-T1502)</f>
        <v>0</v>
      </c>
    </row>
    <row r="1503" spans="1:22" hidden="1">
      <c r="A1503" s="68"/>
      <c r="B1503" s="53"/>
      <c r="C1503" s="56"/>
      <c r="D1503" s="49"/>
      <c r="E1503" s="9" t="s">
        <v>553</v>
      </c>
      <c r="F1503" s="10">
        <v>4823</v>
      </c>
      <c r="G1503" s="10">
        <v>4823</v>
      </c>
      <c r="H1503" s="10"/>
      <c r="I1503" s="91">
        <f t="shared" si="324"/>
        <v>0</v>
      </c>
      <c r="J1503" s="91">
        <f t="shared" si="324"/>
        <v>10.5</v>
      </c>
      <c r="K1503" s="91">
        <f t="shared" si="324"/>
        <v>21</v>
      </c>
      <c r="L1503" s="91">
        <f t="shared" si="324"/>
        <v>21</v>
      </c>
      <c r="M1503" s="41">
        <f t="shared" si="325"/>
        <v>0</v>
      </c>
      <c r="N1503" s="41">
        <f t="shared" si="326"/>
        <v>50</v>
      </c>
      <c r="O1503" s="41">
        <f t="shared" si="327"/>
        <v>100</v>
      </c>
      <c r="P1503" s="14"/>
      <c r="Q1503" s="14"/>
      <c r="R1503" s="167"/>
      <c r="S1503" s="14"/>
      <c r="T1503" s="14"/>
      <c r="U1503" s="4">
        <f>SUM(L1503-T1503)</f>
        <v>21</v>
      </c>
    </row>
    <row r="1504" spans="1:22" hidden="1">
      <c r="A1504" s="68"/>
      <c r="B1504" s="53"/>
      <c r="C1504" s="56"/>
      <c r="D1504" s="49"/>
      <c r="E1504" s="9" t="s">
        <v>554</v>
      </c>
      <c r="F1504" s="10">
        <v>4861</v>
      </c>
      <c r="G1504" s="10">
        <v>4861</v>
      </c>
      <c r="H1504" s="10"/>
      <c r="I1504" s="91">
        <f t="shared" si="324"/>
        <v>0</v>
      </c>
      <c r="J1504" s="91">
        <f t="shared" si="324"/>
        <v>0</v>
      </c>
      <c r="K1504" s="91">
        <f t="shared" si="324"/>
        <v>0</v>
      </c>
      <c r="L1504" s="91">
        <f t="shared" si="324"/>
        <v>0</v>
      </c>
      <c r="M1504" s="41" t="e">
        <f t="shared" si="325"/>
        <v>#DIV/0!</v>
      </c>
      <c r="N1504" s="41" t="e">
        <f t="shared" si="326"/>
        <v>#DIV/0!</v>
      </c>
      <c r="O1504" s="41" t="e">
        <f t="shared" si="327"/>
        <v>#DIV/0!</v>
      </c>
      <c r="P1504" s="14"/>
      <c r="Q1504" s="14"/>
      <c r="R1504" s="167"/>
      <c r="S1504" s="14"/>
      <c r="T1504" s="14"/>
      <c r="U1504" s="4"/>
    </row>
    <row r="1505" spans="1:191" hidden="1">
      <c r="A1505" s="68"/>
      <c r="B1505" s="53"/>
      <c r="C1505" s="56"/>
      <c r="D1505" s="49"/>
      <c r="E1505" s="9" t="s">
        <v>560</v>
      </c>
      <c r="F1505" s="10">
        <v>5122</v>
      </c>
      <c r="G1505" s="10">
        <v>5122</v>
      </c>
      <c r="H1505" s="10"/>
      <c r="I1505" s="91">
        <f t="shared" si="324"/>
        <v>0</v>
      </c>
      <c r="J1505" s="91">
        <f t="shared" si="324"/>
        <v>0</v>
      </c>
      <c r="K1505" s="91">
        <f t="shared" si="324"/>
        <v>680</v>
      </c>
      <c r="L1505" s="91">
        <f t="shared" si="324"/>
        <v>1000</v>
      </c>
      <c r="M1505" s="41">
        <f t="shared" si="325"/>
        <v>0</v>
      </c>
      <c r="N1505" s="41">
        <f t="shared" si="326"/>
        <v>0</v>
      </c>
      <c r="O1505" s="41">
        <f t="shared" si="327"/>
        <v>68</v>
      </c>
      <c r="P1505" s="14"/>
      <c r="Q1505" s="14"/>
      <c r="R1505" s="167"/>
      <c r="S1505" s="14"/>
      <c r="T1505" s="14"/>
      <c r="U1505" s="4"/>
    </row>
    <row r="1506" spans="1:191" hidden="1">
      <c r="A1506" s="68"/>
      <c r="B1506" s="53"/>
      <c r="C1506" s="56"/>
      <c r="D1506" s="49"/>
      <c r="E1506" s="9" t="s">
        <v>561</v>
      </c>
      <c r="F1506" s="11">
        <v>5129</v>
      </c>
      <c r="G1506" s="11">
        <v>5129</v>
      </c>
      <c r="H1506" s="10"/>
      <c r="I1506" s="91">
        <f t="shared" si="324"/>
        <v>0</v>
      </c>
      <c r="J1506" s="91">
        <f t="shared" si="324"/>
        <v>0</v>
      </c>
      <c r="K1506" s="91">
        <f t="shared" si="324"/>
        <v>0</v>
      </c>
      <c r="L1506" s="91">
        <f t="shared" si="324"/>
        <v>0</v>
      </c>
      <c r="M1506" s="41" t="e">
        <f t="shared" si="325"/>
        <v>#DIV/0!</v>
      </c>
      <c r="N1506" s="41" t="e">
        <f t="shared" si="326"/>
        <v>#DIV/0!</v>
      </c>
      <c r="O1506" s="41" t="e">
        <f t="shared" si="327"/>
        <v>#DIV/0!</v>
      </c>
      <c r="P1506" s="14"/>
      <c r="Q1506" s="14"/>
      <c r="R1506" s="167"/>
      <c r="S1506" s="14"/>
      <c r="T1506" s="14"/>
      <c r="U1506" s="4">
        <f t="shared" ref="U1506:U1521" si="328">SUM(L1506-T1506)</f>
        <v>0</v>
      </c>
    </row>
    <row r="1507" spans="1:191" ht="36.75" customHeight="1">
      <c r="A1507" s="192"/>
      <c r="B1507" s="193">
        <v>4</v>
      </c>
      <c r="C1507" s="200"/>
      <c r="D1507" s="188" t="s">
        <v>321</v>
      </c>
      <c r="E1507" s="194" t="s">
        <v>479</v>
      </c>
      <c r="F1507" s="89"/>
      <c r="G1507" s="89"/>
      <c r="H1507" s="10" t="s">
        <v>394</v>
      </c>
      <c r="I1507" s="202">
        <f t="shared" ref="I1507:L1508" si="329">SUM(I1508)</f>
        <v>6957</v>
      </c>
      <c r="J1507" s="202">
        <f t="shared" si="329"/>
        <v>15221</v>
      </c>
      <c r="K1507" s="202">
        <f t="shared" si="329"/>
        <v>23448</v>
      </c>
      <c r="L1507" s="203">
        <f>SUM(L1508)</f>
        <v>33877</v>
      </c>
      <c r="M1507" s="41">
        <f t="shared" si="325"/>
        <v>20.5</v>
      </c>
      <c r="N1507" s="41">
        <f t="shared" si="326"/>
        <v>44.9</v>
      </c>
      <c r="O1507" s="41">
        <f t="shared" si="327"/>
        <v>69.2</v>
      </c>
      <c r="P1507" s="120"/>
      <c r="Q1507" s="120"/>
      <c r="R1507" s="167"/>
      <c r="S1507" s="120"/>
      <c r="T1507" s="120"/>
      <c r="U1507" s="4">
        <f t="shared" si="328"/>
        <v>33877</v>
      </c>
      <c r="W1507" s="43" t="s">
        <v>394</v>
      </c>
      <c r="AA1507" s="209"/>
      <c r="AB1507" s="209"/>
      <c r="AC1507" s="209"/>
      <c r="AD1507" s="209"/>
      <c r="AE1507" s="209"/>
      <c r="AF1507" s="209"/>
      <c r="AG1507" s="209"/>
      <c r="AH1507" s="209"/>
      <c r="AI1507" s="209"/>
      <c r="AJ1507" s="209"/>
      <c r="AK1507" s="209"/>
      <c r="AL1507" s="209"/>
      <c r="AM1507" s="209"/>
      <c r="AN1507" s="209"/>
      <c r="AO1507" s="209"/>
      <c r="AP1507" s="209"/>
      <c r="AQ1507" s="209"/>
      <c r="AR1507" s="209"/>
      <c r="AS1507" s="209"/>
      <c r="AT1507" s="209"/>
      <c r="AU1507" s="209"/>
      <c r="AV1507" s="209"/>
      <c r="AW1507" s="209"/>
      <c r="AX1507" s="209"/>
      <c r="AY1507" s="209"/>
      <c r="AZ1507" s="209"/>
      <c r="BA1507" s="209"/>
      <c r="BB1507" s="209"/>
      <c r="BC1507" s="209"/>
      <c r="BD1507" s="209"/>
      <c r="BE1507" s="209"/>
      <c r="BF1507" s="209"/>
      <c r="BG1507" s="209"/>
      <c r="BH1507" s="209"/>
      <c r="BI1507" s="209"/>
      <c r="BJ1507" s="209"/>
      <c r="BK1507" s="209"/>
      <c r="BL1507" s="209"/>
      <c r="BM1507" s="209"/>
      <c r="BN1507" s="209"/>
      <c r="BO1507" s="209"/>
      <c r="BP1507" s="209"/>
      <c r="BQ1507" s="209"/>
      <c r="BR1507" s="209"/>
      <c r="BS1507" s="209"/>
      <c r="BT1507" s="209"/>
      <c r="BU1507" s="209"/>
      <c r="BV1507" s="209"/>
      <c r="BW1507" s="209"/>
      <c r="BX1507" s="209"/>
      <c r="BY1507" s="209"/>
      <c r="BZ1507" s="209"/>
      <c r="CA1507" s="209"/>
      <c r="CB1507" s="209"/>
      <c r="CC1507" s="209"/>
      <c r="CD1507" s="209"/>
      <c r="CE1507" s="209"/>
      <c r="CF1507" s="209"/>
      <c r="CG1507" s="209"/>
      <c r="CH1507" s="209"/>
      <c r="CI1507" s="209"/>
      <c r="CJ1507" s="209"/>
      <c r="CK1507" s="209"/>
      <c r="CL1507" s="209"/>
      <c r="CM1507" s="209"/>
      <c r="CN1507" s="209"/>
      <c r="CO1507" s="209"/>
      <c r="CP1507" s="209"/>
      <c r="CQ1507" s="209"/>
      <c r="CR1507" s="209"/>
      <c r="CS1507" s="209"/>
      <c r="CT1507" s="209"/>
      <c r="CU1507" s="209"/>
      <c r="CV1507" s="209"/>
      <c r="CW1507" s="209"/>
      <c r="CX1507" s="209"/>
      <c r="CY1507" s="209"/>
      <c r="CZ1507" s="209"/>
      <c r="DA1507" s="209"/>
      <c r="DB1507" s="209"/>
      <c r="DC1507" s="209"/>
      <c r="DD1507" s="209"/>
      <c r="DE1507" s="209"/>
      <c r="DF1507" s="209"/>
      <c r="DG1507" s="209"/>
      <c r="DH1507" s="209"/>
      <c r="DI1507" s="209"/>
      <c r="DJ1507" s="209"/>
      <c r="DK1507" s="209"/>
      <c r="DL1507" s="209"/>
      <c r="DM1507" s="209"/>
      <c r="DN1507" s="209"/>
      <c r="DO1507" s="209"/>
      <c r="DP1507" s="209"/>
      <c r="DQ1507" s="209"/>
      <c r="DR1507" s="209"/>
      <c r="DS1507" s="209"/>
      <c r="DT1507" s="209"/>
      <c r="DU1507" s="209"/>
      <c r="DV1507" s="209"/>
      <c r="DW1507" s="209"/>
      <c r="DX1507" s="209"/>
      <c r="DY1507" s="209"/>
      <c r="DZ1507" s="209"/>
      <c r="EA1507" s="209"/>
      <c r="EB1507" s="209"/>
      <c r="EC1507" s="209"/>
      <c r="ED1507" s="209"/>
      <c r="EE1507" s="209"/>
      <c r="EF1507" s="209"/>
      <c r="EG1507" s="209"/>
      <c r="EH1507" s="209"/>
      <c r="EI1507" s="209"/>
      <c r="EJ1507" s="209"/>
      <c r="EK1507" s="209"/>
      <c r="EL1507" s="209"/>
      <c r="EM1507" s="209"/>
      <c r="EN1507" s="209"/>
      <c r="EO1507" s="209"/>
      <c r="EP1507" s="209"/>
      <c r="EQ1507" s="209"/>
      <c r="ER1507" s="209"/>
      <c r="ES1507" s="209"/>
      <c r="ET1507" s="209"/>
      <c r="EU1507" s="209"/>
      <c r="EV1507" s="209"/>
      <c r="EW1507" s="209"/>
      <c r="EX1507" s="209"/>
      <c r="EY1507" s="209"/>
      <c r="EZ1507" s="209"/>
      <c r="FA1507" s="209"/>
      <c r="FB1507" s="209"/>
      <c r="FC1507" s="209"/>
      <c r="FD1507" s="209"/>
      <c r="FE1507" s="209"/>
      <c r="FF1507" s="209"/>
      <c r="FG1507" s="209"/>
      <c r="FH1507" s="209"/>
      <c r="FI1507" s="209"/>
      <c r="FJ1507" s="209"/>
      <c r="FK1507" s="209"/>
      <c r="FL1507" s="209"/>
      <c r="FM1507" s="209"/>
      <c r="FN1507" s="209"/>
      <c r="FO1507" s="209"/>
      <c r="FP1507" s="209"/>
      <c r="FQ1507" s="209"/>
      <c r="FR1507" s="209"/>
      <c r="FS1507" s="209"/>
      <c r="FT1507" s="209"/>
      <c r="FU1507" s="209"/>
      <c r="FV1507" s="209"/>
      <c r="FW1507" s="209"/>
      <c r="FX1507" s="209"/>
      <c r="FY1507" s="209"/>
      <c r="FZ1507" s="209"/>
      <c r="GA1507" s="209"/>
      <c r="GB1507" s="209"/>
      <c r="GC1507" s="209"/>
      <c r="GD1507" s="209"/>
      <c r="GE1507" s="209"/>
      <c r="GF1507" s="209"/>
      <c r="GG1507" s="209"/>
      <c r="GH1507" s="209"/>
      <c r="GI1507" s="209"/>
    </row>
    <row r="1508" spans="1:191" ht="33">
      <c r="A1508" s="232"/>
      <c r="B1508" s="196"/>
      <c r="C1508" s="197" t="s">
        <v>525</v>
      </c>
      <c r="D1508" s="198" t="s">
        <v>322</v>
      </c>
      <c r="E1508" s="199" t="s">
        <v>479</v>
      </c>
      <c r="F1508" s="13"/>
      <c r="G1508" s="13"/>
      <c r="H1508" s="10" t="s">
        <v>394</v>
      </c>
      <c r="I1508" s="204">
        <f>SUM(I1509)</f>
        <v>6957</v>
      </c>
      <c r="J1508" s="204">
        <f t="shared" si="329"/>
        <v>15221</v>
      </c>
      <c r="K1508" s="204">
        <f t="shared" si="329"/>
        <v>23448</v>
      </c>
      <c r="L1508" s="205">
        <f t="shared" si="329"/>
        <v>33877</v>
      </c>
      <c r="M1508" s="41">
        <f t="shared" si="325"/>
        <v>20.5</v>
      </c>
      <c r="N1508" s="41">
        <f t="shared" si="326"/>
        <v>44.9</v>
      </c>
      <c r="O1508" s="41">
        <f t="shared" si="327"/>
        <v>69.2</v>
      </c>
      <c r="P1508" s="14"/>
      <c r="Q1508" s="14"/>
      <c r="R1508" s="167"/>
      <c r="S1508" s="14"/>
      <c r="T1508" s="14"/>
      <c r="U1508" s="4">
        <f t="shared" si="328"/>
        <v>33877</v>
      </c>
      <c r="AA1508" s="209"/>
      <c r="AB1508" s="209"/>
      <c r="AC1508" s="209"/>
      <c r="AD1508" s="209"/>
      <c r="AE1508" s="209"/>
      <c r="AF1508" s="209"/>
      <c r="AG1508" s="209"/>
      <c r="AH1508" s="209"/>
      <c r="AI1508" s="209"/>
      <c r="AJ1508" s="209"/>
      <c r="AK1508" s="209"/>
      <c r="AL1508" s="209"/>
      <c r="AM1508" s="209"/>
      <c r="AN1508" s="209"/>
      <c r="AO1508" s="209"/>
      <c r="AP1508" s="209"/>
      <c r="AQ1508" s="209"/>
      <c r="AR1508" s="209"/>
      <c r="AS1508" s="209"/>
      <c r="AT1508" s="209"/>
      <c r="AU1508" s="209"/>
      <c r="AV1508" s="209"/>
      <c r="AW1508" s="209"/>
      <c r="AX1508" s="209"/>
      <c r="AY1508" s="209"/>
      <c r="AZ1508" s="209"/>
      <c r="BA1508" s="209"/>
      <c r="BB1508" s="209"/>
      <c r="BC1508" s="209"/>
      <c r="BD1508" s="209"/>
      <c r="BE1508" s="209"/>
      <c r="BF1508" s="209"/>
      <c r="BG1508" s="209"/>
      <c r="BH1508" s="209"/>
      <c r="BI1508" s="209"/>
      <c r="BJ1508" s="209"/>
      <c r="BK1508" s="209"/>
      <c r="BL1508" s="209"/>
      <c r="BM1508" s="209"/>
      <c r="BN1508" s="209"/>
      <c r="BO1508" s="209"/>
      <c r="BP1508" s="209"/>
      <c r="BQ1508" s="209"/>
      <c r="BR1508" s="209"/>
      <c r="BS1508" s="209"/>
      <c r="BT1508" s="209"/>
      <c r="BU1508" s="209"/>
      <c r="BV1508" s="209"/>
      <c r="BW1508" s="209"/>
      <c r="BX1508" s="209"/>
      <c r="BY1508" s="209"/>
      <c r="BZ1508" s="209"/>
      <c r="CA1508" s="209"/>
      <c r="CB1508" s="209"/>
      <c r="CC1508" s="209"/>
      <c r="CD1508" s="209"/>
      <c r="CE1508" s="209"/>
      <c r="CF1508" s="209"/>
      <c r="CG1508" s="209"/>
      <c r="CH1508" s="209"/>
      <c r="CI1508" s="209"/>
      <c r="CJ1508" s="209"/>
      <c r="CK1508" s="209"/>
      <c r="CL1508" s="209"/>
      <c r="CM1508" s="209"/>
      <c r="CN1508" s="209"/>
      <c r="CO1508" s="209"/>
      <c r="CP1508" s="209"/>
      <c r="CQ1508" s="209"/>
      <c r="CR1508" s="209"/>
      <c r="CS1508" s="209"/>
      <c r="CT1508" s="209"/>
      <c r="CU1508" s="209"/>
      <c r="CV1508" s="209"/>
      <c r="CW1508" s="209"/>
      <c r="CX1508" s="209"/>
      <c r="CY1508" s="209"/>
      <c r="CZ1508" s="209"/>
      <c r="DA1508" s="209"/>
      <c r="DB1508" s="209"/>
      <c r="DC1508" s="209"/>
      <c r="DD1508" s="209"/>
      <c r="DE1508" s="209"/>
      <c r="DF1508" s="209"/>
      <c r="DG1508" s="209"/>
      <c r="DH1508" s="209"/>
      <c r="DI1508" s="209"/>
      <c r="DJ1508" s="209"/>
      <c r="DK1508" s="209"/>
      <c r="DL1508" s="209"/>
      <c r="DM1508" s="209"/>
      <c r="DN1508" s="209"/>
      <c r="DO1508" s="209"/>
      <c r="DP1508" s="209"/>
      <c r="DQ1508" s="209"/>
      <c r="DR1508" s="209"/>
      <c r="DS1508" s="209"/>
      <c r="DT1508" s="209"/>
      <c r="DU1508" s="209"/>
      <c r="DV1508" s="209"/>
      <c r="DW1508" s="209"/>
      <c r="DX1508" s="209"/>
      <c r="DY1508" s="209"/>
      <c r="DZ1508" s="209"/>
      <c r="EA1508" s="209"/>
      <c r="EB1508" s="209"/>
      <c r="EC1508" s="209"/>
      <c r="ED1508" s="209"/>
      <c r="EE1508" s="209"/>
      <c r="EF1508" s="209"/>
      <c r="EG1508" s="209"/>
      <c r="EH1508" s="209"/>
      <c r="EI1508" s="209"/>
      <c r="EJ1508" s="209"/>
      <c r="EK1508" s="209"/>
      <c r="EL1508" s="209"/>
      <c r="EM1508" s="209"/>
      <c r="EN1508" s="209"/>
      <c r="EO1508" s="209"/>
      <c r="EP1508" s="209"/>
      <c r="EQ1508" s="209"/>
      <c r="ER1508" s="209"/>
      <c r="ES1508" s="209"/>
      <c r="ET1508" s="209"/>
      <c r="EU1508" s="209"/>
      <c r="EV1508" s="209"/>
      <c r="EW1508" s="209"/>
      <c r="EX1508" s="209"/>
      <c r="EY1508" s="209"/>
      <c r="EZ1508" s="209"/>
      <c r="FA1508" s="209"/>
      <c r="FB1508" s="209"/>
      <c r="FC1508" s="209"/>
      <c r="FD1508" s="209"/>
      <c r="FE1508" s="209"/>
      <c r="FF1508" s="209"/>
      <c r="FG1508" s="209"/>
      <c r="FH1508" s="209"/>
      <c r="FI1508" s="209"/>
      <c r="FJ1508" s="209"/>
      <c r="FK1508" s="209"/>
      <c r="FL1508" s="209"/>
      <c r="FM1508" s="209"/>
      <c r="FN1508" s="209"/>
      <c r="FO1508" s="209"/>
      <c r="FP1508" s="209"/>
      <c r="FQ1508" s="209"/>
      <c r="FR1508" s="209"/>
      <c r="FS1508" s="209"/>
      <c r="FT1508" s="209"/>
      <c r="FU1508" s="209"/>
      <c r="FV1508" s="209"/>
      <c r="FW1508" s="209"/>
      <c r="FX1508" s="209"/>
      <c r="FY1508" s="209"/>
      <c r="FZ1508" s="209"/>
      <c r="GA1508" s="209"/>
      <c r="GB1508" s="209"/>
      <c r="GC1508" s="209"/>
      <c r="GD1508" s="209"/>
      <c r="GE1508" s="209"/>
      <c r="GF1508" s="209"/>
      <c r="GG1508" s="209"/>
      <c r="GH1508" s="209"/>
      <c r="GI1508" s="209"/>
    </row>
    <row r="1509" spans="1:191" ht="49.5">
      <c r="A1509" s="232"/>
      <c r="B1509" s="196"/>
      <c r="C1509" s="200"/>
      <c r="D1509" s="201" t="s">
        <v>280</v>
      </c>
      <c r="E1509" s="199" t="s">
        <v>487</v>
      </c>
      <c r="F1509" s="13"/>
      <c r="G1509" s="13"/>
      <c r="H1509" s="10" t="s">
        <v>394</v>
      </c>
      <c r="I1509" s="204">
        <f>SUM(I1510)</f>
        <v>6957</v>
      </c>
      <c r="J1509" s="204">
        <f>SUM(J1510)</f>
        <v>15221</v>
      </c>
      <c r="K1509" s="204">
        <f>SUM(K1510)</f>
        <v>23448</v>
      </c>
      <c r="L1509" s="205">
        <f>SUM(L1510)</f>
        <v>33877</v>
      </c>
      <c r="M1509" s="41">
        <f t="shared" si="325"/>
        <v>20.5</v>
      </c>
      <c r="N1509" s="41">
        <f t="shared" si="326"/>
        <v>44.9</v>
      </c>
      <c r="O1509" s="41">
        <f t="shared" si="327"/>
        <v>69.2</v>
      </c>
      <c r="P1509" s="14"/>
      <c r="Q1509" s="14"/>
      <c r="R1509" s="167"/>
      <c r="S1509" s="14"/>
      <c r="T1509" s="14"/>
      <c r="U1509" s="4">
        <f t="shared" si="328"/>
        <v>33877</v>
      </c>
      <c r="AA1509" s="209"/>
      <c r="AB1509" s="209"/>
      <c r="AC1509" s="209"/>
      <c r="AD1509" s="209"/>
      <c r="AE1509" s="209"/>
      <c r="AF1509" s="209"/>
      <c r="AG1509" s="209"/>
      <c r="AH1509" s="209"/>
      <c r="AI1509" s="209"/>
      <c r="AJ1509" s="209"/>
      <c r="AK1509" s="209"/>
      <c r="AL1509" s="209"/>
      <c r="AM1509" s="209"/>
      <c r="AN1509" s="209"/>
      <c r="AO1509" s="209"/>
      <c r="AP1509" s="209"/>
      <c r="AQ1509" s="209"/>
      <c r="AR1509" s="209"/>
      <c r="AS1509" s="209"/>
      <c r="AT1509" s="209"/>
      <c r="AU1509" s="209"/>
      <c r="AV1509" s="209"/>
      <c r="AW1509" s="209"/>
      <c r="AX1509" s="209"/>
      <c r="AY1509" s="209"/>
      <c r="AZ1509" s="209"/>
      <c r="BA1509" s="209"/>
      <c r="BB1509" s="209"/>
      <c r="BC1509" s="209"/>
      <c r="BD1509" s="209"/>
      <c r="BE1509" s="209"/>
      <c r="BF1509" s="209"/>
      <c r="BG1509" s="209"/>
      <c r="BH1509" s="209"/>
      <c r="BI1509" s="209"/>
      <c r="BJ1509" s="209"/>
      <c r="BK1509" s="209"/>
      <c r="BL1509" s="209"/>
      <c r="BM1509" s="209"/>
      <c r="BN1509" s="209"/>
      <c r="BO1509" s="209"/>
      <c r="BP1509" s="209"/>
      <c r="BQ1509" s="209"/>
      <c r="BR1509" s="209"/>
      <c r="BS1509" s="209"/>
      <c r="BT1509" s="209"/>
      <c r="BU1509" s="209"/>
      <c r="BV1509" s="209"/>
      <c r="BW1509" s="209"/>
      <c r="BX1509" s="209"/>
      <c r="BY1509" s="209"/>
      <c r="BZ1509" s="209"/>
      <c r="CA1509" s="209"/>
      <c r="CB1509" s="209"/>
      <c r="CC1509" s="209"/>
      <c r="CD1509" s="209"/>
      <c r="CE1509" s="209"/>
      <c r="CF1509" s="209"/>
      <c r="CG1509" s="209"/>
      <c r="CH1509" s="209"/>
      <c r="CI1509" s="209"/>
      <c r="CJ1509" s="209"/>
      <c r="CK1509" s="209"/>
      <c r="CL1509" s="209"/>
      <c r="CM1509" s="209"/>
      <c r="CN1509" s="209"/>
      <c r="CO1509" s="209"/>
      <c r="CP1509" s="209"/>
      <c r="CQ1509" s="209"/>
      <c r="CR1509" s="209"/>
      <c r="CS1509" s="209"/>
      <c r="CT1509" s="209"/>
      <c r="CU1509" s="209"/>
      <c r="CV1509" s="209"/>
      <c r="CW1509" s="209"/>
      <c r="CX1509" s="209"/>
      <c r="CY1509" s="209"/>
      <c r="CZ1509" s="209"/>
      <c r="DA1509" s="209"/>
      <c r="DB1509" s="209"/>
      <c r="DC1509" s="209"/>
      <c r="DD1509" s="209"/>
      <c r="DE1509" s="209"/>
      <c r="DF1509" s="209"/>
      <c r="DG1509" s="209"/>
      <c r="DH1509" s="209"/>
      <c r="DI1509" s="209"/>
      <c r="DJ1509" s="209"/>
      <c r="DK1509" s="209"/>
      <c r="DL1509" s="209"/>
      <c r="DM1509" s="209"/>
      <c r="DN1509" s="209"/>
      <c r="DO1509" s="209"/>
      <c r="DP1509" s="209"/>
      <c r="DQ1509" s="209"/>
      <c r="DR1509" s="209"/>
      <c r="DS1509" s="209"/>
      <c r="DT1509" s="209"/>
      <c r="DU1509" s="209"/>
      <c r="DV1509" s="209"/>
      <c r="DW1509" s="209"/>
      <c r="DX1509" s="209"/>
      <c r="DY1509" s="209"/>
      <c r="DZ1509" s="209"/>
      <c r="EA1509" s="209"/>
      <c r="EB1509" s="209"/>
      <c r="EC1509" s="209"/>
      <c r="ED1509" s="209"/>
      <c r="EE1509" s="209"/>
      <c r="EF1509" s="209"/>
      <c r="EG1509" s="209"/>
      <c r="EH1509" s="209"/>
      <c r="EI1509" s="209"/>
      <c r="EJ1509" s="209"/>
      <c r="EK1509" s="209"/>
      <c r="EL1509" s="209"/>
      <c r="EM1509" s="209"/>
      <c r="EN1509" s="209"/>
      <c r="EO1509" s="209"/>
      <c r="EP1509" s="209"/>
      <c r="EQ1509" s="209"/>
      <c r="ER1509" s="209"/>
      <c r="ES1509" s="209"/>
      <c r="ET1509" s="209"/>
      <c r="EU1509" s="209"/>
      <c r="EV1509" s="209"/>
      <c r="EW1509" s="209"/>
      <c r="EX1509" s="209"/>
      <c r="EY1509" s="209"/>
      <c r="EZ1509" s="209"/>
      <c r="FA1509" s="209"/>
      <c r="FB1509" s="209"/>
      <c r="FC1509" s="209"/>
      <c r="FD1509" s="209"/>
      <c r="FE1509" s="209"/>
      <c r="FF1509" s="209"/>
      <c r="FG1509" s="209"/>
      <c r="FH1509" s="209"/>
      <c r="FI1509" s="209"/>
      <c r="FJ1509" s="209"/>
      <c r="FK1509" s="209"/>
      <c r="FL1509" s="209"/>
      <c r="FM1509" s="209"/>
      <c r="FN1509" s="209"/>
      <c r="FO1509" s="209"/>
      <c r="FP1509" s="209"/>
      <c r="FQ1509" s="209"/>
      <c r="FR1509" s="209"/>
      <c r="FS1509" s="209"/>
      <c r="FT1509" s="209"/>
      <c r="FU1509" s="209"/>
      <c r="FV1509" s="209"/>
      <c r="FW1509" s="209"/>
      <c r="FX1509" s="209"/>
      <c r="FY1509" s="209"/>
      <c r="FZ1509" s="209"/>
      <c r="GA1509" s="209"/>
      <c r="GB1509" s="209"/>
      <c r="GC1509" s="209"/>
      <c r="GD1509" s="209"/>
      <c r="GE1509" s="209"/>
      <c r="GF1509" s="209"/>
      <c r="GG1509" s="209"/>
      <c r="GH1509" s="209"/>
      <c r="GI1509" s="209"/>
    </row>
    <row r="1510" spans="1:191" ht="24" customHeight="1">
      <c r="A1510" s="232"/>
      <c r="B1510" s="196"/>
      <c r="C1510" s="200"/>
      <c r="D1510" s="201"/>
      <c r="E1510" s="80" t="s">
        <v>45</v>
      </c>
      <c r="F1510" s="123" t="s">
        <v>398</v>
      </c>
      <c r="G1510" s="123"/>
      <c r="H1510" s="10" t="s">
        <v>394</v>
      </c>
      <c r="I1510" s="206">
        <f>SUM(I1511:I1511)</f>
        <v>6957</v>
      </c>
      <c r="J1510" s="206">
        <f>SUM(J1511:J1511)</f>
        <v>15221</v>
      </c>
      <c r="K1510" s="206">
        <f>SUM(K1511:K1511)</f>
        <v>23448</v>
      </c>
      <c r="L1510" s="207">
        <f>SUM(L1511:L1511)</f>
        <v>33877</v>
      </c>
      <c r="M1510" s="41">
        <f t="shared" si="325"/>
        <v>20.5</v>
      </c>
      <c r="N1510" s="41">
        <f t="shared" si="326"/>
        <v>44.9</v>
      </c>
      <c r="O1510" s="41">
        <f t="shared" si="327"/>
        <v>69.2</v>
      </c>
      <c r="P1510" s="15"/>
      <c r="Q1510" s="15"/>
      <c r="R1510" s="167"/>
      <c r="S1510" s="15"/>
      <c r="T1510" s="15"/>
      <c r="U1510" s="4">
        <f t="shared" si="328"/>
        <v>33877</v>
      </c>
      <c r="W1510" s="43" t="s">
        <v>394</v>
      </c>
      <c r="AA1510" s="209"/>
      <c r="AB1510" s="209"/>
      <c r="AC1510" s="209"/>
      <c r="AD1510" s="209"/>
      <c r="AE1510" s="209"/>
      <c r="AF1510" s="209"/>
      <c r="AG1510" s="209"/>
      <c r="AH1510" s="209"/>
      <c r="AI1510" s="209"/>
      <c r="AJ1510" s="209"/>
      <c r="AK1510" s="209"/>
      <c r="AL1510" s="209"/>
      <c r="AM1510" s="209"/>
      <c r="AN1510" s="209"/>
      <c r="AO1510" s="209"/>
      <c r="AP1510" s="209"/>
      <c r="AQ1510" s="209"/>
      <c r="AR1510" s="209"/>
      <c r="AS1510" s="209"/>
      <c r="AT1510" s="209"/>
      <c r="AU1510" s="209"/>
      <c r="AV1510" s="209"/>
      <c r="AW1510" s="209"/>
      <c r="AX1510" s="209"/>
      <c r="AY1510" s="209"/>
      <c r="AZ1510" s="209"/>
      <c r="BA1510" s="209"/>
      <c r="BB1510" s="209"/>
      <c r="BC1510" s="209"/>
      <c r="BD1510" s="209"/>
      <c r="BE1510" s="209"/>
      <c r="BF1510" s="209"/>
      <c r="BG1510" s="209"/>
      <c r="BH1510" s="209"/>
      <c r="BI1510" s="209"/>
      <c r="BJ1510" s="209"/>
      <c r="BK1510" s="209"/>
      <c r="BL1510" s="209"/>
      <c r="BM1510" s="209"/>
      <c r="BN1510" s="209"/>
      <c r="BO1510" s="209"/>
      <c r="BP1510" s="209"/>
      <c r="BQ1510" s="209"/>
      <c r="BR1510" s="209"/>
      <c r="BS1510" s="209"/>
      <c r="BT1510" s="209"/>
      <c r="BU1510" s="209"/>
      <c r="BV1510" s="209"/>
      <c r="BW1510" s="209"/>
      <c r="BX1510" s="209"/>
      <c r="BY1510" s="209"/>
      <c r="BZ1510" s="209"/>
      <c r="CA1510" s="209"/>
      <c r="CB1510" s="209"/>
      <c r="CC1510" s="209"/>
      <c r="CD1510" s="209"/>
      <c r="CE1510" s="209"/>
      <c r="CF1510" s="209"/>
      <c r="CG1510" s="209"/>
      <c r="CH1510" s="209"/>
      <c r="CI1510" s="209"/>
      <c r="CJ1510" s="209"/>
      <c r="CK1510" s="209"/>
      <c r="CL1510" s="209"/>
      <c r="CM1510" s="209"/>
      <c r="CN1510" s="209"/>
      <c r="CO1510" s="209"/>
      <c r="CP1510" s="209"/>
      <c r="CQ1510" s="209"/>
      <c r="CR1510" s="209"/>
      <c r="CS1510" s="209"/>
      <c r="CT1510" s="209"/>
      <c r="CU1510" s="209"/>
      <c r="CV1510" s="209"/>
      <c r="CW1510" s="209"/>
      <c r="CX1510" s="209"/>
      <c r="CY1510" s="209"/>
      <c r="CZ1510" s="209"/>
      <c r="DA1510" s="209"/>
      <c r="DB1510" s="209"/>
      <c r="DC1510" s="209"/>
      <c r="DD1510" s="209"/>
      <c r="DE1510" s="209"/>
      <c r="DF1510" s="209"/>
      <c r="DG1510" s="209"/>
      <c r="DH1510" s="209"/>
      <c r="DI1510" s="209"/>
      <c r="DJ1510" s="209"/>
      <c r="DK1510" s="209"/>
      <c r="DL1510" s="209"/>
      <c r="DM1510" s="209"/>
      <c r="DN1510" s="209"/>
      <c r="DO1510" s="209"/>
      <c r="DP1510" s="209"/>
      <c r="DQ1510" s="209"/>
      <c r="DR1510" s="209"/>
      <c r="DS1510" s="209"/>
      <c r="DT1510" s="209"/>
      <c r="DU1510" s="209"/>
      <c r="DV1510" s="209"/>
      <c r="DW1510" s="209"/>
      <c r="DX1510" s="209"/>
      <c r="DY1510" s="209"/>
      <c r="DZ1510" s="209"/>
      <c r="EA1510" s="209"/>
      <c r="EB1510" s="209"/>
      <c r="EC1510" s="209"/>
      <c r="ED1510" s="209"/>
      <c r="EE1510" s="209"/>
      <c r="EF1510" s="209"/>
      <c r="EG1510" s="209"/>
      <c r="EH1510" s="209"/>
      <c r="EI1510" s="209"/>
      <c r="EJ1510" s="209"/>
      <c r="EK1510" s="209"/>
      <c r="EL1510" s="209"/>
      <c r="EM1510" s="209"/>
      <c r="EN1510" s="209"/>
      <c r="EO1510" s="209"/>
      <c r="EP1510" s="209"/>
      <c r="EQ1510" s="209"/>
      <c r="ER1510" s="209"/>
      <c r="ES1510" s="209"/>
      <c r="ET1510" s="209"/>
      <c r="EU1510" s="209"/>
      <c r="EV1510" s="209"/>
      <c r="EW1510" s="209"/>
      <c r="EX1510" s="209"/>
      <c r="EY1510" s="209"/>
      <c r="EZ1510" s="209"/>
      <c r="FA1510" s="209"/>
      <c r="FB1510" s="209"/>
      <c r="FC1510" s="209"/>
      <c r="FD1510" s="209"/>
      <c r="FE1510" s="209"/>
      <c r="FF1510" s="209"/>
      <c r="FG1510" s="209"/>
      <c r="FH1510" s="209"/>
      <c r="FI1510" s="209"/>
      <c r="FJ1510" s="209"/>
      <c r="FK1510" s="209"/>
      <c r="FL1510" s="209"/>
      <c r="FM1510" s="209"/>
      <c r="FN1510" s="209"/>
      <c r="FO1510" s="209"/>
      <c r="FP1510" s="209"/>
      <c r="FQ1510" s="209"/>
      <c r="FR1510" s="209"/>
      <c r="FS1510" s="209"/>
      <c r="FT1510" s="209"/>
      <c r="FU1510" s="209"/>
      <c r="FV1510" s="209"/>
      <c r="FW1510" s="209"/>
      <c r="FX1510" s="209"/>
      <c r="FY1510" s="209"/>
      <c r="FZ1510" s="209"/>
      <c r="GA1510" s="209"/>
      <c r="GB1510" s="209"/>
      <c r="GC1510" s="209"/>
      <c r="GD1510" s="209"/>
      <c r="GE1510" s="209"/>
      <c r="GF1510" s="209"/>
      <c r="GG1510" s="209"/>
      <c r="GH1510" s="209"/>
      <c r="GI1510" s="209"/>
    </row>
    <row r="1511" spans="1:191" ht="27" hidden="1">
      <c r="A1511" s="69"/>
      <c r="B1511" s="53"/>
      <c r="C1511" s="56"/>
      <c r="D1511" s="57"/>
      <c r="E1511" s="16" t="s">
        <v>504</v>
      </c>
      <c r="F1511" s="10">
        <v>4511</v>
      </c>
      <c r="G1511" s="10"/>
      <c r="H1511" s="10"/>
      <c r="I1511" s="34">
        <v>6957</v>
      </c>
      <c r="J1511" s="8">
        <v>15221</v>
      </c>
      <c r="K1511" s="8">
        <v>23448</v>
      </c>
      <c r="L1511" s="7">
        <v>33877</v>
      </c>
      <c r="M1511" s="41">
        <f t="shared" si="325"/>
        <v>20.5</v>
      </c>
      <c r="N1511" s="41">
        <f t="shared" si="326"/>
        <v>44.9</v>
      </c>
      <c r="O1511" s="41">
        <f t="shared" si="327"/>
        <v>69.2</v>
      </c>
      <c r="P1511" s="15"/>
      <c r="Q1511" s="15"/>
      <c r="R1511" s="167"/>
      <c r="S1511" s="15"/>
      <c r="T1511" s="15"/>
      <c r="U1511" s="4">
        <f t="shared" si="328"/>
        <v>33877</v>
      </c>
    </row>
    <row r="1512" spans="1:191" ht="36.75" customHeight="1">
      <c r="A1512" s="192"/>
      <c r="B1512" s="193" t="s">
        <v>528</v>
      </c>
      <c r="C1512" s="200"/>
      <c r="D1512" s="188" t="s">
        <v>46</v>
      </c>
      <c r="E1512" s="194" t="s">
        <v>47</v>
      </c>
      <c r="F1512" s="89"/>
      <c r="G1512" s="89"/>
      <c r="H1512" s="10" t="s">
        <v>394</v>
      </c>
      <c r="I1512" s="203">
        <f>SUM(I1513)</f>
        <v>30099.7</v>
      </c>
      <c r="J1512" s="203">
        <f>SUM(J1513)</f>
        <v>71196.999999999985</v>
      </c>
      <c r="K1512" s="203">
        <f>SUM(K1513)</f>
        <v>118492.29999999999</v>
      </c>
      <c r="L1512" s="203">
        <f>SUM(L1513)</f>
        <v>171381.99999999997</v>
      </c>
      <c r="M1512" s="41">
        <f t="shared" si="325"/>
        <v>17.600000000000001</v>
      </c>
      <c r="N1512" s="41">
        <f t="shared" si="326"/>
        <v>41.5</v>
      </c>
      <c r="O1512" s="41">
        <f t="shared" si="327"/>
        <v>69.099999999999994</v>
      </c>
      <c r="P1512" s="120"/>
      <c r="Q1512" s="120"/>
      <c r="R1512" s="167"/>
      <c r="S1512" s="120"/>
      <c r="T1512" s="120"/>
      <c r="U1512" s="4">
        <f t="shared" si="328"/>
        <v>171381.99999999997</v>
      </c>
      <c r="W1512" s="43" t="s">
        <v>394</v>
      </c>
      <c r="AA1512" s="209"/>
      <c r="AB1512" s="209"/>
      <c r="AC1512" s="209"/>
      <c r="AD1512" s="209"/>
      <c r="AE1512" s="209"/>
      <c r="AF1512" s="209"/>
      <c r="AG1512" s="209"/>
      <c r="AH1512" s="209"/>
      <c r="AI1512" s="209"/>
      <c r="AJ1512" s="209"/>
      <c r="AK1512" s="209"/>
      <c r="AL1512" s="209"/>
      <c r="AM1512" s="209"/>
      <c r="AN1512" s="209"/>
      <c r="AO1512" s="209"/>
      <c r="AP1512" s="209"/>
      <c r="AQ1512" s="209"/>
      <c r="AR1512" s="209"/>
      <c r="AS1512" s="209"/>
      <c r="AT1512" s="209"/>
      <c r="AU1512" s="209"/>
      <c r="AV1512" s="209"/>
      <c r="AW1512" s="209"/>
      <c r="AX1512" s="209"/>
      <c r="AY1512" s="209"/>
      <c r="AZ1512" s="209"/>
      <c r="BA1512" s="209"/>
      <c r="BB1512" s="209"/>
      <c r="BC1512" s="209"/>
      <c r="BD1512" s="209"/>
      <c r="BE1512" s="209"/>
      <c r="BF1512" s="209"/>
      <c r="BG1512" s="209"/>
      <c r="BH1512" s="209"/>
      <c r="BI1512" s="209"/>
      <c r="BJ1512" s="209"/>
      <c r="BK1512" s="209"/>
      <c r="BL1512" s="209"/>
      <c r="BM1512" s="209"/>
      <c r="BN1512" s="209"/>
      <c r="BO1512" s="209"/>
      <c r="BP1512" s="209"/>
      <c r="BQ1512" s="209"/>
      <c r="BR1512" s="209"/>
      <c r="BS1512" s="209"/>
      <c r="BT1512" s="209"/>
      <c r="BU1512" s="209"/>
      <c r="BV1512" s="209"/>
      <c r="BW1512" s="209"/>
      <c r="BX1512" s="209"/>
      <c r="BY1512" s="209"/>
      <c r="BZ1512" s="209"/>
      <c r="CA1512" s="209"/>
      <c r="CB1512" s="209"/>
      <c r="CC1512" s="209"/>
      <c r="CD1512" s="209"/>
      <c r="CE1512" s="209"/>
      <c r="CF1512" s="209"/>
      <c r="CG1512" s="209"/>
      <c r="CH1512" s="209"/>
      <c r="CI1512" s="209"/>
      <c r="CJ1512" s="209"/>
      <c r="CK1512" s="209"/>
      <c r="CL1512" s="209"/>
      <c r="CM1512" s="209"/>
      <c r="CN1512" s="209"/>
      <c r="CO1512" s="209"/>
      <c r="CP1512" s="209"/>
      <c r="CQ1512" s="209"/>
      <c r="CR1512" s="209"/>
      <c r="CS1512" s="209"/>
      <c r="CT1512" s="209"/>
      <c r="CU1512" s="209"/>
      <c r="CV1512" s="209"/>
      <c r="CW1512" s="209"/>
      <c r="CX1512" s="209"/>
      <c r="CY1512" s="209"/>
      <c r="CZ1512" s="209"/>
      <c r="DA1512" s="209"/>
      <c r="DB1512" s="209"/>
      <c r="DC1512" s="209"/>
      <c r="DD1512" s="209"/>
      <c r="DE1512" s="209"/>
      <c r="DF1512" s="209"/>
      <c r="DG1512" s="209"/>
      <c r="DH1512" s="209"/>
      <c r="DI1512" s="209"/>
      <c r="DJ1512" s="209"/>
      <c r="DK1512" s="209"/>
      <c r="DL1512" s="209"/>
      <c r="DM1512" s="209"/>
      <c r="DN1512" s="209"/>
      <c r="DO1512" s="209"/>
      <c r="DP1512" s="209"/>
      <c r="DQ1512" s="209"/>
      <c r="DR1512" s="209"/>
      <c r="DS1512" s="209"/>
      <c r="DT1512" s="209"/>
      <c r="DU1512" s="209"/>
      <c r="DV1512" s="209"/>
      <c r="DW1512" s="209"/>
      <c r="DX1512" s="209"/>
      <c r="DY1512" s="209"/>
      <c r="DZ1512" s="209"/>
      <c r="EA1512" s="209"/>
      <c r="EB1512" s="209"/>
      <c r="EC1512" s="209"/>
      <c r="ED1512" s="209"/>
      <c r="EE1512" s="209"/>
      <c r="EF1512" s="209"/>
      <c r="EG1512" s="209"/>
      <c r="EH1512" s="209"/>
      <c r="EI1512" s="209"/>
      <c r="EJ1512" s="209"/>
      <c r="EK1512" s="209"/>
      <c r="EL1512" s="209"/>
      <c r="EM1512" s="209"/>
      <c r="EN1512" s="209"/>
      <c r="EO1512" s="209"/>
      <c r="EP1512" s="209"/>
      <c r="EQ1512" s="209"/>
      <c r="ER1512" s="209"/>
      <c r="ES1512" s="209"/>
      <c r="ET1512" s="209"/>
      <c r="EU1512" s="209"/>
      <c r="EV1512" s="209"/>
      <c r="EW1512" s="209"/>
      <c r="EX1512" s="209"/>
      <c r="EY1512" s="209"/>
      <c r="EZ1512" s="209"/>
      <c r="FA1512" s="209"/>
      <c r="FB1512" s="209"/>
      <c r="FC1512" s="209"/>
      <c r="FD1512" s="209"/>
      <c r="FE1512" s="209"/>
      <c r="FF1512" s="209"/>
      <c r="FG1512" s="209"/>
      <c r="FH1512" s="209"/>
      <c r="FI1512" s="209"/>
      <c r="FJ1512" s="209"/>
      <c r="FK1512" s="209"/>
      <c r="FL1512" s="209"/>
      <c r="FM1512" s="209"/>
      <c r="FN1512" s="209"/>
      <c r="FO1512" s="209"/>
      <c r="FP1512" s="209"/>
      <c r="FQ1512" s="209"/>
      <c r="FR1512" s="209"/>
      <c r="FS1512" s="209"/>
      <c r="FT1512" s="209"/>
      <c r="FU1512" s="209"/>
      <c r="FV1512" s="209"/>
      <c r="FW1512" s="209"/>
      <c r="FX1512" s="209"/>
      <c r="FY1512" s="209"/>
      <c r="FZ1512" s="209"/>
      <c r="GA1512" s="209"/>
      <c r="GB1512" s="209"/>
      <c r="GC1512" s="209"/>
      <c r="GD1512" s="209"/>
      <c r="GE1512" s="209"/>
      <c r="GF1512" s="209"/>
      <c r="GG1512" s="209"/>
      <c r="GH1512" s="209"/>
      <c r="GI1512" s="209"/>
    </row>
    <row r="1513" spans="1:191" ht="40.5" customHeight="1">
      <c r="A1513" s="232"/>
      <c r="B1513" s="196"/>
      <c r="C1513" s="197" t="s">
        <v>525</v>
      </c>
      <c r="D1513" s="198" t="s">
        <v>48</v>
      </c>
      <c r="E1513" s="199" t="s">
        <v>47</v>
      </c>
      <c r="F1513" s="13"/>
      <c r="G1513" s="13"/>
      <c r="H1513" s="10" t="s">
        <v>394</v>
      </c>
      <c r="I1513" s="205">
        <f>SUM(I1514,I1538,I1548)</f>
        <v>30099.7</v>
      </c>
      <c r="J1513" s="205">
        <f>SUM(J1514,J1538,J1548)</f>
        <v>71196.999999999985</v>
      </c>
      <c r="K1513" s="205">
        <f>SUM(K1514,K1538,K1548)</f>
        <v>118492.29999999999</v>
      </c>
      <c r="L1513" s="205">
        <f>SUM(L1514,L1538,L1548)</f>
        <v>171381.99999999997</v>
      </c>
      <c r="M1513" s="41">
        <f t="shared" si="325"/>
        <v>17.600000000000001</v>
      </c>
      <c r="N1513" s="41">
        <f t="shared" si="326"/>
        <v>41.5</v>
      </c>
      <c r="O1513" s="41">
        <f t="shared" si="327"/>
        <v>69.099999999999994</v>
      </c>
      <c r="P1513" s="14"/>
      <c r="Q1513" s="14"/>
      <c r="R1513" s="167"/>
      <c r="S1513" s="14"/>
      <c r="T1513" s="14"/>
      <c r="U1513" s="4">
        <f t="shared" si="328"/>
        <v>171381.99999999997</v>
      </c>
      <c r="AA1513" s="209"/>
      <c r="AB1513" s="209"/>
      <c r="AC1513" s="209"/>
      <c r="AD1513" s="209"/>
      <c r="AE1513" s="209"/>
      <c r="AF1513" s="209"/>
      <c r="AG1513" s="209"/>
      <c r="AH1513" s="209"/>
      <c r="AI1513" s="209"/>
      <c r="AJ1513" s="209"/>
      <c r="AK1513" s="209"/>
      <c r="AL1513" s="209"/>
      <c r="AM1513" s="209"/>
      <c r="AN1513" s="209"/>
      <c r="AO1513" s="209"/>
      <c r="AP1513" s="209"/>
      <c r="AQ1513" s="209"/>
      <c r="AR1513" s="209"/>
      <c r="AS1513" s="209"/>
      <c r="AT1513" s="209"/>
      <c r="AU1513" s="209"/>
      <c r="AV1513" s="209"/>
      <c r="AW1513" s="209"/>
      <c r="AX1513" s="209"/>
      <c r="AY1513" s="209"/>
      <c r="AZ1513" s="209"/>
      <c r="BA1513" s="209"/>
      <c r="BB1513" s="209"/>
      <c r="BC1513" s="209"/>
      <c r="BD1513" s="209"/>
      <c r="BE1513" s="209"/>
      <c r="BF1513" s="209"/>
      <c r="BG1513" s="209"/>
      <c r="BH1513" s="209"/>
      <c r="BI1513" s="209"/>
      <c r="BJ1513" s="209"/>
      <c r="BK1513" s="209"/>
      <c r="BL1513" s="209"/>
      <c r="BM1513" s="209"/>
      <c r="BN1513" s="209"/>
      <c r="BO1513" s="209"/>
      <c r="BP1513" s="209"/>
      <c r="BQ1513" s="209"/>
      <c r="BR1513" s="209"/>
      <c r="BS1513" s="209"/>
      <c r="BT1513" s="209"/>
      <c r="BU1513" s="209"/>
      <c r="BV1513" s="209"/>
      <c r="BW1513" s="209"/>
      <c r="BX1513" s="209"/>
      <c r="BY1513" s="209"/>
      <c r="BZ1513" s="209"/>
      <c r="CA1513" s="209"/>
      <c r="CB1513" s="209"/>
      <c r="CC1513" s="209"/>
      <c r="CD1513" s="209"/>
      <c r="CE1513" s="209"/>
      <c r="CF1513" s="209"/>
      <c r="CG1513" s="209"/>
      <c r="CH1513" s="209"/>
      <c r="CI1513" s="209"/>
      <c r="CJ1513" s="209"/>
      <c r="CK1513" s="209"/>
      <c r="CL1513" s="209"/>
      <c r="CM1513" s="209"/>
      <c r="CN1513" s="209"/>
      <c r="CO1513" s="209"/>
      <c r="CP1513" s="209"/>
      <c r="CQ1513" s="209"/>
      <c r="CR1513" s="209"/>
      <c r="CS1513" s="209"/>
      <c r="CT1513" s="209"/>
      <c r="CU1513" s="209"/>
      <c r="CV1513" s="209"/>
      <c r="CW1513" s="209"/>
      <c r="CX1513" s="209"/>
      <c r="CY1513" s="209"/>
      <c r="CZ1513" s="209"/>
      <c r="DA1513" s="209"/>
      <c r="DB1513" s="209"/>
      <c r="DC1513" s="209"/>
      <c r="DD1513" s="209"/>
      <c r="DE1513" s="209"/>
      <c r="DF1513" s="209"/>
      <c r="DG1513" s="209"/>
      <c r="DH1513" s="209"/>
      <c r="DI1513" s="209"/>
      <c r="DJ1513" s="209"/>
      <c r="DK1513" s="209"/>
      <c r="DL1513" s="209"/>
      <c r="DM1513" s="209"/>
      <c r="DN1513" s="209"/>
      <c r="DO1513" s="209"/>
      <c r="DP1513" s="209"/>
      <c r="DQ1513" s="209"/>
      <c r="DR1513" s="209"/>
      <c r="DS1513" s="209"/>
      <c r="DT1513" s="209"/>
      <c r="DU1513" s="209"/>
      <c r="DV1513" s="209"/>
      <c r="DW1513" s="209"/>
      <c r="DX1513" s="209"/>
      <c r="DY1513" s="209"/>
      <c r="DZ1513" s="209"/>
      <c r="EA1513" s="209"/>
      <c r="EB1513" s="209"/>
      <c r="EC1513" s="209"/>
      <c r="ED1513" s="209"/>
      <c r="EE1513" s="209"/>
      <c r="EF1513" s="209"/>
      <c r="EG1513" s="209"/>
      <c r="EH1513" s="209"/>
      <c r="EI1513" s="209"/>
      <c r="EJ1513" s="209"/>
      <c r="EK1513" s="209"/>
      <c r="EL1513" s="209"/>
      <c r="EM1513" s="209"/>
      <c r="EN1513" s="209"/>
      <c r="EO1513" s="209"/>
      <c r="EP1513" s="209"/>
      <c r="EQ1513" s="209"/>
      <c r="ER1513" s="209"/>
      <c r="ES1513" s="209"/>
      <c r="ET1513" s="209"/>
      <c r="EU1513" s="209"/>
      <c r="EV1513" s="209"/>
      <c r="EW1513" s="209"/>
      <c r="EX1513" s="209"/>
      <c r="EY1513" s="209"/>
      <c r="EZ1513" s="209"/>
      <c r="FA1513" s="209"/>
      <c r="FB1513" s="209"/>
      <c r="FC1513" s="209"/>
      <c r="FD1513" s="209"/>
      <c r="FE1513" s="209"/>
      <c r="FF1513" s="209"/>
      <c r="FG1513" s="209"/>
      <c r="FH1513" s="209"/>
      <c r="FI1513" s="209"/>
      <c r="FJ1513" s="209"/>
      <c r="FK1513" s="209"/>
      <c r="FL1513" s="209"/>
      <c r="FM1513" s="209"/>
      <c r="FN1513" s="209"/>
      <c r="FO1513" s="209"/>
      <c r="FP1513" s="209"/>
      <c r="FQ1513" s="209"/>
      <c r="FR1513" s="209"/>
      <c r="FS1513" s="209"/>
      <c r="FT1513" s="209"/>
      <c r="FU1513" s="209"/>
      <c r="FV1513" s="209"/>
      <c r="FW1513" s="209"/>
      <c r="FX1513" s="209"/>
      <c r="FY1513" s="209"/>
      <c r="FZ1513" s="209"/>
      <c r="GA1513" s="209"/>
      <c r="GB1513" s="209"/>
      <c r="GC1513" s="209"/>
      <c r="GD1513" s="209"/>
      <c r="GE1513" s="209"/>
      <c r="GF1513" s="209"/>
      <c r="GG1513" s="209"/>
      <c r="GH1513" s="209"/>
      <c r="GI1513" s="209"/>
    </row>
    <row r="1514" spans="1:191" ht="49.5">
      <c r="A1514" s="232"/>
      <c r="B1514" s="196"/>
      <c r="C1514" s="200"/>
      <c r="D1514" s="201" t="s">
        <v>280</v>
      </c>
      <c r="E1514" s="199" t="s">
        <v>121</v>
      </c>
      <c r="F1514" s="13"/>
      <c r="G1514" s="13"/>
      <c r="H1514" s="10" t="s">
        <v>394</v>
      </c>
      <c r="I1514" s="205">
        <f>SUM(I1515)</f>
        <v>29640.2</v>
      </c>
      <c r="J1514" s="205">
        <f>SUM(J1515)</f>
        <v>68636.499999999985</v>
      </c>
      <c r="K1514" s="205">
        <f>SUM(K1515)</f>
        <v>112500.79999999999</v>
      </c>
      <c r="L1514" s="205">
        <f>SUM(L1515)</f>
        <v>163716.69999999998</v>
      </c>
      <c r="M1514" s="41">
        <f t="shared" si="325"/>
        <v>18.100000000000001</v>
      </c>
      <c r="N1514" s="41">
        <f t="shared" si="326"/>
        <v>41.9</v>
      </c>
      <c r="O1514" s="41">
        <f t="shared" si="327"/>
        <v>68.7</v>
      </c>
      <c r="P1514" s="14"/>
      <c r="Q1514" s="14"/>
      <c r="R1514" s="167"/>
      <c r="S1514" s="14"/>
      <c r="T1514" s="14"/>
      <c r="U1514" s="4">
        <f t="shared" si="328"/>
        <v>163716.69999999998</v>
      </c>
      <c r="AA1514" s="209"/>
      <c r="AB1514" s="209"/>
      <c r="AC1514" s="209"/>
      <c r="AD1514" s="209"/>
      <c r="AE1514" s="209"/>
      <c r="AF1514" s="209"/>
      <c r="AG1514" s="209"/>
      <c r="AH1514" s="209"/>
      <c r="AI1514" s="209"/>
      <c r="AJ1514" s="209"/>
      <c r="AK1514" s="209"/>
      <c r="AL1514" s="209"/>
      <c r="AM1514" s="209"/>
      <c r="AN1514" s="209"/>
      <c r="AO1514" s="209"/>
      <c r="AP1514" s="209"/>
      <c r="AQ1514" s="209"/>
      <c r="AR1514" s="209"/>
      <c r="AS1514" s="209"/>
      <c r="AT1514" s="209"/>
      <c r="AU1514" s="209"/>
      <c r="AV1514" s="209"/>
      <c r="AW1514" s="209"/>
      <c r="AX1514" s="209"/>
      <c r="AY1514" s="209"/>
      <c r="AZ1514" s="209"/>
      <c r="BA1514" s="209"/>
      <c r="BB1514" s="209"/>
      <c r="BC1514" s="209"/>
      <c r="BD1514" s="209"/>
      <c r="BE1514" s="209"/>
      <c r="BF1514" s="209"/>
      <c r="BG1514" s="209"/>
      <c r="BH1514" s="209"/>
      <c r="BI1514" s="209"/>
      <c r="BJ1514" s="209"/>
      <c r="BK1514" s="209"/>
      <c r="BL1514" s="209"/>
      <c r="BM1514" s="209"/>
      <c r="BN1514" s="209"/>
      <c r="BO1514" s="209"/>
      <c r="BP1514" s="209"/>
      <c r="BQ1514" s="209"/>
      <c r="BR1514" s="209"/>
      <c r="BS1514" s="209"/>
      <c r="BT1514" s="209"/>
      <c r="BU1514" s="209"/>
      <c r="BV1514" s="209"/>
      <c r="BW1514" s="209"/>
      <c r="BX1514" s="209"/>
      <c r="BY1514" s="209"/>
      <c r="BZ1514" s="209"/>
      <c r="CA1514" s="209"/>
      <c r="CB1514" s="209"/>
      <c r="CC1514" s="209"/>
      <c r="CD1514" s="209"/>
      <c r="CE1514" s="209"/>
      <c r="CF1514" s="209"/>
      <c r="CG1514" s="209"/>
      <c r="CH1514" s="209"/>
      <c r="CI1514" s="209"/>
      <c r="CJ1514" s="209"/>
      <c r="CK1514" s="209"/>
      <c r="CL1514" s="209"/>
      <c r="CM1514" s="209"/>
      <c r="CN1514" s="209"/>
      <c r="CO1514" s="209"/>
      <c r="CP1514" s="209"/>
      <c r="CQ1514" s="209"/>
      <c r="CR1514" s="209"/>
      <c r="CS1514" s="209"/>
      <c r="CT1514" s="209"/>
      <c r="CU1514" s="209"/>
      <c r="CV1514" s="209"/>
      <c r="CW1514" s="209"/>
      <c r="CX1514" s="209"/>
      <c r="CY1514" s="209"/>
      <c r="CZ1514" s="209"/>
      <c r="DA1514" s="209"/>
      <c r="DB1514" s="209"/>
      <c r="DC1514" s="209"/>
      <c r="DD1514" s="209"/>
      <c r="DE1514" s="209"/>
      <c r="DF1514" s="209"/>
      <c r="DG1514" s="209"/>
      <c r="DH1514" s="209"/>
      <c r="DI1514" s="209"/>
      <c r="DJ1514" s="209"/>
      <c r="DK1514" s="209"/>
      <c r="DL1514" s="209"/>
      <c r="DM1514" s="209"/>
      <c r="DN1514" s="209"/>
      <c r="DO1514" s="209"/>
      <c r="DP1514" s="209"/>
      <c r="DQ1514" s="209"/>
      <c r="DR1514" s="209"/>
      <c r="DS1514" s="209"/>
      <c r="DT1514" s="209"/>
      <c r="DU1514" s="209"/>
      <c r="DV1514" s="209"/>
      <c r="DW1514" s="209"/>
      <c r="DX1514" s="209"/>
      <c r="DY1514" s="209"/>
      <c r="DZ1514" s="209"/>
      <c r="EA1514" s="209"/>
      <c r="EB1514" s="209"/>
      <c r="EC1514" s="209"/>
      <c r="ED1514" s="209"/>
      <c r="EE1514" s="209"/>
      <c r="EF1514" s="209"/>
      <c r="EG1514" s="209"/>
      <c r="EH1514" s="209"/>
      <c r="EI1514" s="209"/>
      <c r="EJ1514" s="209"/>
      <c r="EK1514" s="209"/>
      <c r="EL1514" s="209"/>
      <c r="EM1514" s="209"/>
      <c r="EN1514" s="209"/>
      <c r="EO1514" s="209"/>
      <c r="EP1514" s="209"/>
      <c r="EQ1514" s="209"/>
      <c r="ER1514" s="209"/>
      <c r="ES1514" s="209"/>
      <c r="ET1514" s="209"/>
      <c r="EU1514" s="209"/>
      <c r="EV1514" s="209"/>
      <c r="EW1514" s="209"/>
      <c r="EX1514" s="209"/>
      <c r="EY1514" s="209"/>
      <c r="EZ1514" s="209"/>
      <c r="FA1514" s="209"/>
      <c r="FB1514" s="209"/>
      <c r="FC1514" s="209"/>
      <c r="FD1514" s="209"/>
      <c r="FE1514" s="209"/>
      <c r="FF1514" s="209"/>
      <c r="FG1514" s="209"/>
      <c r="FH1514" s="209"/>
      <c r="FI1514" s="209"/>
      <c r="FJ1514" s="209"/>
      <c r="FK1514" s="209"/>
      <c r="FL1514" s="209"/>
      <c r="FM1514" s="209"/>
      <c r="FN1514" s="209"/>
      <c r="FO1514" s="209"/>
      <c r="FP1514" s="209"/>
      <c r="FQ1514" s="209"/>
      <c r="FR1514" s="209"/>
      <c r="FS1514" s="209"/>
      <c r="FT1514" s="209"/>
      <c r="FU1514" s="209"/>
      <c r="FV1514" s="209"/>
      <c r="FW1514" s="209"/>
      <c r="FX1514" s="209"/>
      <c r="FY1514" s="209"/>
      <c r="FZ1514" s="209"/>
      <c r="GA1514" s="209"/>
      <c r="GB1514" s="209"/>
      <c r="GC1514" s="209"/>
      <c r="GD1514" s="209"/>
      <c r="GE1514" s="209"/>
      <c r="GF1514" s="209"/>
      <c r="GG1514" s="209"/>
      <c r="GH1514" s="209"/>
      <c r="GI1514" s="209"/>
    </row>
    <row r="1515" spans="1:191" ht="22.5" customHeight="1">
      <c r="A1515" s="232"/>
      <c r="B1515" s="196"/>
      <c r="C1515" s="200"/>
      <c r="D1515" s="201"/>
      <c r="E1515" s="80" t="s">
        <v>45</v>
      </c>
      <c r="F1515" s="18" t="s">
        <v>398</v>
      </c>
      <c r="G1515" s="123"/>
      <c r="H1515" s="10" t="s">
        <v>394</v>
      </c>
      <c r="I1515" s="206">
        <f>SUM(I1516:I1537)</f>
        <v>29640.2</v>
      </c>
      <c r="J1515" s="206">
        <f>SUM(J1516:J1537)</f>
        <v>68636.499999999985</v>
      </c>
      <c r="K1515" s="206">
        <f>SUM(K1516:K1537)</f>
        <v>112500.79999999999</v>
      </c>
      <c r="L1515" s="207">
        <f>SUM(L1516:L1537)</f>
        <v>163716.69999999998</v>
      </c>
      <c r="M1515" s="41">
        <f t="shared" si="325"/>
        <v>18.100000000000001</v>
      </c>
      <c r="N1515" s="41">
        <f t="shared" si="326"/>
        <v>41.9</v>
      </c>
      <c r="O1515" s="41">
        <f t="shared" si="327"/>
        <v>68.7</v>
      </c>
      <c r="P1515" s="15"/>
      <c r="Q1515" s="15"/>
      <c r="R1515" s="167"/>
      <c r="S1515" s="15"/>
      <c r="T1515" s="15"/>
      <c r="U1515" s="4">
        <f t="shared" si="328"/>
        <v>163716.69999999998</v>
      </c>
      <c r="W1515" s="43" t="s">
        <v>394</v>
      </c>
      <c r="Z1515" s="43">
        <v>1</v>
      </c>
      <c r="AA1515" s="209"/>
      <c r="AB1515" s="209"/>
      <c r="AC1515" s="209"/>
      <c r="AD1515" s="209"/>
      <c r="AE1515" s="209"/>
      <c r="AF1515" s="209"/>
      <c r="AG1515" s="209"/>
      <c r="AH1515" s="209"/>
      <c r="AI1515" s="209"/>
      <c r="AJ1515" s="209"/>
      <c r="AK1515" s="209"/>
      <c r="AL1515" s="209"/>
      <c r="AM1515" s="209"/>
      <c r="AN1515" s="209"/>
      <c r="AO1515" s="209"/>
      <c r="AP1515" s="209"/>
      <c r="AQ1515" s="209"/>
      <c r="AR1515" s="209"/>
      <c r="AS1515" s="209"/>
      <c r="AT1515" s="209"/>
      <c r="AU1515" s="209"/>
      <c r="AV1515" s="209"/>
      <c r="AW1515" s="209"/>
      <c r="AX1515" s="209"/>
      <c r="AY1515" s="209"/>
      <c r="AZ1515" s="209"/>
      <c r="BA1515" s="209"/>
      <c r="BB1515" s="209"/>
      <c r="BC1515" s="209"/>
      <c r="BD1515" s="209"/>
      <c r="BE1515" s="209"/>
      <c r="BF1515" s="209"/>
      <c r="BG1515" s="209"/>
      <c r="BH1515" s="209"/>
      <c r="BI1515" s="209"/>
      <c r="BJ1515" s="209"/>
      <c r="BK1515" s="209"/>
      <c r="BL1515" s="209"/>
      <c r="BM1515" s="209"/>
      <c r="BN1515" s="209"/>
      <c r="BO1515" s="209"/>
      <c r="BP1515" s="209"/>
      <c r="BQ1515" s="209"/>
      <c r="BR1515" s="209"/>
      <c r="BS1515" s="209"/>
      <c r="BT1515" s="209"/>
      <c r="BU1515" s="209"/>
      <c r="BV1515" s="209"/>
      <c r="BW1515" s="209"/>
      <c r="BX1515" s="209"/>
      <c r="BY1515" s="209"/>
      <c r="BZ1515" s="209"/>
      <c r="CA1515" s="209"/>
      <c r="CB1515" s="209"/>
      <c r="CC1515" s="209"/>
      <c r="CD1515" s="209"/>
      <c r="CE1515" s="209"/>
      <c r="CF1515" s="209"/>
      <c r="CG1515" s="209"/>
      <c r="CH1515" s="209"/>
      <c r="CI1515" s="209"/>
      <c r="CJ1515" s="209"/>
      <c r="CK1515" s="209"/>
      <c r="CL1515" s="209"/>
      <c r="CM1515" s="209"/>
      <c r="CN1515" s="209"/>
      <c r="CO1515" s="209"/>
      <c r="CP1515" s="209"/>
      <c r="CQ1515" s="209"/>
      <c r="CR1515" s="209"/>
      <c r="CS1515" s="209"/>
      <c r="CT1515" s="209"/>
      <c r="CU1515" s="209"/>
      <c r="CV1515" s="209"/>
      <c r="CW1515" s="209"/>
      <c r="CX1515" s="209"/>
      <c r="CY1515" s="209"/>
      <c r="CZ1515" s="209"/>
      <c r="DA1515" s="209"/>
      <c r="DB1515" s="209"/>
      <c r="DC1515" s="209"/>
      <c r="DD1515" s="209"/>
      <c r="DE1515" s="209"/>
      <c r="DF1515" s="209"/>
      <c r="DG1515" s="209"/>
      <c r="DH1515" s="209"/>
      <c r="DI1515" s="209"/>
      <c r="DJ1515" s="209"/>
      <c r="DK1515" s="209"/>
      <c r="DL1515" s="209"/>
      <c r="DM1515" s="209"/>
      <c r="DN1515" s="209"/>
      <c r="DO1515" s="209"/>
      <c r="DP1515" s="209"/>
      <c r="DQ1515" s="209"/>
      <c r="DR1515" s="209"/>
      <c r="DS1515" s="209"/>
      <c r="DT1515" s="209"/>
      <c r="DU1515" s="209"/>
      <c r="DV1515" s="209"/>
      <c r="DW1515" s="209"/>
      <c r="DX1515" s="209"/>
      <c r="DY1515" s="209"/>
      <c r="DZ1515" s="209"/>
      <c r="EA1515" s="209"/>
      <c r="EB1515" s="209"/>
      <c r="EC1515" s="209"/>
      <c r="ED1515" s="209"/>
      <c r="EE1515" s="209"/>
      <c r="EF1515" s="209"/>
      <c r="EG1515" s="209"/>
      <c r="EH1515" s="209"/>
      <c r="EI1515" s="209"/>
      <c r="EJ1515" s="209"/>
      <c r="EK1515" s="209"/>
      <c r="EL1515" s="209"/>
      <c r="EM1515" s="209"/>
      <c r="EN1515" s="209"/>
      <c r="EO1515" s="209"/>
      <c r="EP1515" s="209"/>
      <c r="EQ1515" s="209"/>
      <c r="ER1515" s="209"/>
      <c r="ES1515" s="209"/>
      <c r="ET1515" s="209"/>
      <c r="EU1515" s="209"/>
      <c r="EV1515" s="209"/>
      <c r="EW1515" s="209"/>
      <c r="EX1515" s="209"/>
      <c r="EY1515" s="209"/>
      <c r="EZ1515" s="209"/>
      <c r="FA1515" s="209"/>
      <c r="FB1515" s="209"/>
      <c r="FC1515" s="209"/>
      <c r="FD1515" s="209"/>
      <c r="FE1515" s="209"/>
      <c r="FF1515" s="209"/>
      <c r="FG1515" s="209"/>
      <c r="FH1515" s="209"/>
      <c r="FI1515" s="209"/>
      <c r="FJ1515" s="209"/>
      <c r="FK1515" s="209"/>
      <c r="FL1515" s="209"/>
      <c r="FM1515" s="209"/>
      <c r="FN1515" s="209"/>
      <c r="FO1515" s="209"/>
      <c r="FP1515" s="209"/>
      <c r="FQ1515" s="209"/>
      <c r="FR1515" s="209"/>
      <c r="FS1515" s="209"/>
      <c r="FT1515" s="209"/>
      <c r="FU1515" s="209"/>
      <c r="FV1515" s="209"/>
      <c r="FW1515" s="209"/>
      <c r="FX1515" s="209"/>
      <c r="FY1515" s="209"/>
      <c r="FZ1515" s="209"/>
      <c r="GA1515" s="209"/>
      <c r="GB1515" s="209"/>
      <c r="GC1515" s="209"/>
      <c r="GD1515" s="209"/>
      <c r="GE1515" s="209"/>
      <c r="GF1515" s="209"/>
      <c r="GG1515" s="209"/>
      <c r="GH1515" s="209"/>
      <c r="GI1515" s="209"/>
    </row>
    <row r="1516" spans="1:191" hidden="1">
      <c r="A1516" s="69"/>
      <c r="B1516" s="53"/>
      <c r="C1516" s="56"/>
      <c r="D1516" s="57"/>
      <c r="E1516" s="16" t="s">
        <v>431</v>
      </c>
      <c r="F1516" s="10">
        <v>4111</v>
      </c>
      <c r="G1516" s="10"/>
      <c r="H1516" s="10"/>
      <c r="I1516" s="34">
        <v>22300</v>
      </c>
      <c r="J1516" s="8">
        <v>56000</v>
      </c>
      <c r="K1516" s="8">
        <v>90000</v>
      </c>
      <c r="L1516" s="8">
        <v>133135.6</v>
      </c>
      <c r="M1516" s="41">
        <f t="shared" si="325"/>
        <v>16.7</v>
      </c>
      <c r="N1516" s="41">
        <f t="shared" si="326"/>
        <v>42.1</v>
      </c>
      <c r="O1516" s="41">
        <f t="shared" si="327"/>
        <v>67.599999999999994</v>
      </c>
      <c r="P1516" s="15"/>
      <c r="Q1516" s="15"/>
      <c r="R1516" s="167"/>
      <c r="S1516" s="15"/>
      <c r="T1516" s="15"/>
      <c r="U1516" s="4">
        <f t="shared" si="328"/>
        <v>133135.6</v>
      </c>
    </row>
    <row r="1517" spans="1:191" ht="27" hidden="1">
      <c r="A1517" s="69"/>
      <c r="B1517" s="53"/>
      <c r="C1517" s="56"/>
      <c r="D1517" s="57"/>
      <c r="E1517" s="16" t="s">
        <v>432</v>
      </c>
      <c r="F1517" s="10">
        <v>4112</v>
      </c>
      <c r="G1517" s="10"/>
      <c r="H1517" s="10"/>
      <c r="I1517" s="34">
        <v>200</v>
      </c>
      <c r="J1517" s="8">
        <v>2800</v>
      </c>
      <c r="K1517" s="8">
        <v>6000</v>
      </c>
      <c r="L1517" s="8">
        <v>10090.9</v>
      </c>
      <c r="M1517" s="41">
        <f t="shared" si="325"/>
        <v>2</v>
      </c>
      <c r="N1517" s="41">
        <f t="shared" si="326"/>
        <v>27.7</v>
      </c>
      <c r="O1517" s="41">
        <f t="shared" si="327"/>
        <v>59.5</v>
      </c>
      <c r="P1517" s="15"/>
      <c r="Q1517" s="15"/>
      <c r="R1517" s="167"/>
      <c r="S1517" s="15"/>
      <c r="T1517" s="15"/>
      <c r="U1517" s="4">
        <f t="shared" si="328"/>
        <v>10090.9</v>
      </c>
    </row>
    <row r="1518" spans="1:191" ht="27" hidden="1">
      <c r="A1518" s="69"/>
      <c r="B1518" s="53"/>
      <c r="C1518" s="56"/>
      <c r="D1518" s="57"/>
      <c r="E1518" s="16" t="s">
        <v>433</v>
      </c>
      <c r="F1518" s="10" t="s">
        <v>406</v>
      </c>
      <c r="G1518" s="10"/>
      <c r="H1518" s="10"/>
      <c r="I1518" s="8">
        <v>3644.2</v>
      </c>
      <c r="J1518" s="8">
        <v>3644.2</v>
      </c>
      <c r="K1518" s="8">
        <v>7288.4</v>
      </c>
      <c r="L1518" s="8">
        <v>7288.4</v>
      </c>
      <c r="M1518" s="41">
        <f t="shared" si="325"/>
        <v>50</v>
      </c>
      <c r="N1518" s="41">
        <f t="shared" si="326"/>
        <v>50</v>
      </c>
      <c r="O1518" s="41">
        <f t="shared" si="327"/>
        <v>100</v>
      </c>
      <c r="P1518" s="15"/>
      <c r="Q1518" s="15"/>
      <c r="R1518" s="167"/>
      <c r="S1518" s="15"/>
      <c r="T1518" s="15"/>
      <c r="U1518" s="4">
        <f t="shared" si="328"/>
        <v>7288.4</v>
      </c>
    </row>
    <row r="1519" spans="1:191" hidden="1">
      <c r="A1519" s="69"/>
      <c r="B1519" s="53"/>
      <c r="C1519" s="56"/>
      <c r="D1519" s="57"/>
      <c r="E1519" s="16" t="s">
        <v>437</v>
      </c>
      <c r="F1519" s="10">
        <v>4212</v>
      </c>
      <c r="G1519" s="10"/>
      <c r="H1519" s="10"/>
      <c r="I1519" s="34">
        <v>2485.5</v>
      </c>
      <c r="J1519" s="8">
        <v>2982.5</v>
      </c>
      <c r="K1519" s="8">
        <v>3479.6</v>
      </c>
      <c r="L1519" s="8">
        <v>4970.8999999999996</v>
      </c>
      <c r="M1519" s="41">
        <f t="shared" si="325"/>
        <v>50</v>
      </c>
      <c r="N1519" s="41">
        <f t="shared" si="326"/>
        <v>60</v>
      </c>
      <c r="O1519" s="41">
        <f t="shared" si="327"/>
        <v>70</v>
      </c>
      <c r="P1519" s="15"/>
      <c r="Q1519" s="15"/>
      <c r="R1519" s="167"/>
      <c r="S1519" s="15"/>
      <c r="T1519" s="15"/>
      <c r="U1519" s="4">
        <f t="shared" si="328"/>
        <v>4970.8999999999996</v>
      </c>
    </row>
    <row r="1520" spans="1:191" hidden="1">
      <c r="A1520" s="69"/>
      <c r="B1520" s="53"/>
      <c r="C1520" s="56"/>
      <c r="D1520" s="57"/>
      <c r="E1520" s="9" t="s">
        <v>438</v>
      </c>
      <c r="F1520" s="10">
        <v>4213</v>
      </c>
      <c r="G1520" s="10"/>
      <c r="H1520" s="10"/>
      <c r="I1520" s="34"/>
      <c r="J1520" s="8">
        <v>50</v>
      </c>
      <c r="K1520" s="8">
        <v>73.5</v>
      </c>
      <c r="L1520" s="8">
        <v>98</v>
      </c>
      <c r="M1520" s="41">
        <f t="shared" si="325"/>
        <v>0</v>
      </c>
      <c r="N1520" s="41">
        <f t="shared" si="326"/>
        <v>51</v>
      </c>
      <c r="O1520" s="41">
        <f t="shared" si="327"/>
        <v>75</v>
      </c>
      <c r="P1520" s="15"/>
      <c r="Q1520" s="15"/>
      <c r="R1520" s="167"/>
      <c r="S1520" s="15"/>
      <c r="T1520" s="15"/>
      <c r="U1520" s="4">
        <f t="shared" si="328"/>
        <v>98</v>
      </c>
      <c r="V1520" s="43"/>
    </row>
    <row r="1521" spans="1:22" hidden="1">
      <c r="A1521" s="69"/>
      <c r="B1521" s="53"/>
      <c r="C1521" s="56"/>
      <c r="D1521" s="57"/>
      <c r="E1521" s="9" t="s">
        <v>439</v>
      </c>
      <c r="F1521" s="10">
        <v>4214</v>
      </c>
      <c r="G1521" s="10"/>
      <c r="H1521" s="10"/>
      <c r="I1521" s="34">
        <v>232.7</v>
      </c>
      <c r="J1521" s="8">
        <v>555.9</v>
      </c>
      <c r="K1521" s="8">
        <v>879.2</v>
      </c>
      <c r="L1521" s="8">
        <v>1292.9000000000001</v>
      </c>
      <c r="M1521" s="41">
        <f t="shared" si="325"/>
        <v>18</v>
      </c>
      <c r="N1521" s="41">
        <f t="shared" si="326"/>
        <v>43</v>
      </c>
      <c r="O1521" s="41">
        <f t="shared" si="327"/>
        <v>68</v>
      </c>
      <c r="P1521" s="15"/>
      <c r="Q1521" s="15"/>
      <c r="R1521" s="167"/>
      <c r="S1521" s="15"/>
      <c r="T1521" s="15"/>
      <c r="U1521" s="4">
        <f t="shared" si="328"/>
        <v>1292.9000000000001</v>
      </c>
      <c r="V1521" s="43"/>
    </row>
    <row r="1522" spans="1:22" hidden="1">
      <c r="A1522" s="69"/>
      <c r="B1522" s="53"/>
      <c r="C1522" s="56"/>
      <c r="D1522" s="57"/>
      <c r="E1522" s="9" t="s">
        <v>440</v>
      </c>
      <c r="F1522" s="10" t="s">
        <v>415</v>
      </c>
      <c r="G1522" s="10"/>
      <c r="H1522" s="10"/>
      <c r="I1522" s="34"/>
      <c r="J1522" s="34">
        <v>40</v>
      </c>
      <c r="K1522" s="34">
        <v>80</v>
      </c>
      <c r="L1522" s="34">
        <v>80</v>
      </c>
      <c r="M1522" s="41">
        <f t="shared" si="325"/>
        <v>0</v>
      </c>
      <c r="N1522" s="41">
        <f t="shared" si="326"/>
        <v>50</v>
      </c>
      <c r="O1522" s="41">
        <f t="shared" si="327"/>
        <v>100</v>
      </c>
      <c r="P1522" s="15"/>
      <c r="Q1522" s="15"/>
      <c r="R1522" s="167"/>
      <c r="S1522" s="15"/>
      <c r="T1522" s="15"/>
      <c r="U1522" s="4"/>
      <c r="V1522" s="43"/>
    </row>
    <row r="1523" spans="1:22" hidden="1">
      <c r="A1523" s="69"/>
      <c r="B1523" s="53"/>
      <c r="C1523" s="56"/>
      <c r="D1523" s="57"/>
      <c r="E1523" s="16" t="s">
        <v>443</v>
      </c>
      <c r="F1523" s="10">
        <v>4221</v>
      </c>
      <c r="G1523" s="10"/>
      <c r="H1523" s="10"/>
      <c r="I1523" s="34"/>
      <c r="J1523" s="8">
        <v>430</v>
      </c>
      <c r="K1523" s="8">
        <v>680</v>
      </c>
      <c r="L1523" s="8">
        <v>1000</v>
      </c>
      <c r="M1523" s="41">
        <f t="shared" si="325"/>
        <v>0</v>
      </c>
      <c r="N1523" s="41">
        <f t="shared" si="326"/>
        <v>43</v>
      </c>
      <c r="O1523" s="41">
        <f t="shared" si="327"/>
        <v>68</v>
      </c>
      <c r="P1523" s="15"/>
      <c r="Q1523" s="15"/>
      <c r="R1523" s="167"/>
      <c r="S1523" s="15"/>
      <c r="T1523" s="15"/>
      <c r="U1523" s="4">
        <f>SUM(L1523-T1523)</f>
        <v>1000</v>
      </c>
      <c r="V1523" s="43"/>
    </row>
    <row r="1524" spans="1:22" hidden="1">
      <c r="A1524" s="69"/>
      <c r="B1524" s="53"/>
      <c r="C1524" s="56"/>
      <c r="D1524" s="57"/>
      <c r="E1524" s="9" t="s">
        <v>456</v>
      </c>
      <c r="F1524" s="33" t="s">
        <v>403</v>
      </c>
      <c r="G1524" s="10"/>
      <c r="H1524" s="10"/>
      <c r="I1524" s="34"/>
      <c r="J1524" s="8"/>
      <c r="K1524" s="8"/>
      <c r="L1524" s="8"/>
      <c r="M1524" s="41" t="e">
        <f t="shared" si="325"/>
        <v>#DIV/0!</v>
      </c>
      <c r="N1524" s="41" t="e">
        <f t="shared" si="326"/>
        <v>#DIV/0!</v>
      </c>
      <c r="O1524" s="41" t="e">
        <f t="shared" si="327"/>
        <v>#DIV/0!</v>
      </c>
      <c r="P1524" s="15"/>
      <c r="Q1524" s="15"/>
      <c r="R1524" s="167"/>
      <c r="S1524" s="15"/>
      <c r="T1524" s="15"/>
      <c r="U1524" s="4"/>
      <c r="V1524" s="43"/>
    </row>
    <row r="1525" spans="1:22" hidden="1">
      <c r="A1525" s="69"/>
      <c r="B1525" s="53"/>
      <c r="C1525" s="56"/>
      <c r="D1525" s="57"/>
      <c r="E1525" s="16" t="s">
        <v>457</v>
      </c>
      <c r="F1525" s="10">
        <v>4232</v>
      </c>
      <c r="G1525" s="10"/>
      <c r="H1525" s="10"/>
      <c r="I1525" s="34">
        <v>229</v>
      </c>
      <c r="J1525" s="8">
        <v>229</v>
      </c>
      <c r="K1525" s="8">
        <v>229</v>
      </c>
      <c r="L1525" s="8">
        <v>229</v>
      </c>
      <c r="M1525" s="41">
        <f t="shared" si="325"/>
        <v>100</v>
      </c>
      <c r="N1525" s="41">
        <f t="shared" si="326"/>
        <v>100</v>
      </c>
      <c r="O1525" s="41">
        <f t="shared" si="327"/>
        <v>100</v>
      </c>
      <c r="P1525" s="15"/>
      <c r="Q1525" s="15"/>
      <c r="R1525" s="167"/>
      <c r="S1525" s="15"/>
      <c r="T1525" s="15"/>
      <c r="U1525" s="4"/>
      <c r="V1525" s="43"/>
    </row>
    <row r="1526" spans="1:22" hidden="1">
      <c r="A1526" s="69"/>
      <c r="B1526" s="53"/>
      <c r="C1526" s="56"/>
      <c r="D1526" s="57"/>
      <c r="E1526" s="16" t="s">
        <v>459</v>
      </c>
      <c r="F1526" s="10">
        <v>4234</v>
      </c>
      <c r="G1526" s="10"/>
      <c r="H1526" s="10"/>
      <c r="I1526" s="34"/>
      <c r="J1526" s="8">
        <v>55.9</v>
      </c>
      <c r="K1526" s="8">
        <v>88.4</v>
      </c>
      <c r="L1526" s="8">
        <v>130</v>
      </c>
      <c r="M1526" s="41">
        <f t="shared" si="325"/>
        <v>0</v>
      </c>
      <c r="N1526" s="41">
        <f t="shared" si="326"/>
        <v>43</v>
      </c>
      <c r="O1526" s="41">
        <f t="shared" si="327"/>
        <v>68</v>
      </c>
      <c r="P1526" s="15"/>
      <c r="Q1526" s="15"/>
      <c r="R1526" s="167"/>
      <c r="S1526" s="15"/>
      <c r="T1526" s="15"/>
      <c r="U1526" s="4">
        <f>SUM(L1526-T1526)</f>
        <v>130</v>
      </c>
      <c r="V1526" s="43"/>
    </row>
    <row r="1527" spans="1:22" hidden="1">
      <c r="A1527" s="69"/>
      <c r="B1527" s="53"/>
      <c r="C1527" s="56"/>
      <c r="D1527" s="57"/>
      <c r="E1527" s="16" t="s">
        <v>512</v>
      </c>
      <c r="F1527" s="10">
        <v>4237</v>
      </c>
      <c r="G1527" s="10"/>
      <c r="H1527" s="10"/>
      <c r="I1527" s="34">
        <v>126</v>
      </c>
      <c r="J1527" s="8">
        <v>236</v>
      </c>
      <c r="K1527" s="8">
        <v>336</v>
      </c>
      <c r="L1527" s="8">
        <v>700</v>
      </c>
      <c r="M1527" s="41">
        <f t="shared" si="325"/>
        <v>18</v>
      </c>
      <c r="N1527" s="41">
        <f t="shared" si="326"/>
        <v>33.700000000000003</v>
      </c>
      <c r="O1527" s="41">
        <f t="shared" si="327"/>
        <v>48</v>
      </c>
      <c r="P1527" s="15"/>
      <c r="Q1527" s="15"/>
      <c r="R1527" s="167"/>
      <c r="S1527" s="15"/>
      <c r="T1527" s="15"/>
      <c r="U1527" s="4">
        <f>SUM(L1527-T1527)</f>
        <v>700</v>
      </c>
      <c r="V1527" s="43"/>
    </row>
    <row r="1528" spans="1:22" hidden="1">
      <c r="A1528" s="69"/>
      <c r="B1528" s="53"/>
      <c r="C1528" s="56"/>
      <c r="D1528" s="57"/>
      <c r="E1528" s="16" t="s">
        <v>513</v>
      </c>
      <c r="F1528" s="10" t="s">
        <v>399</v>
      </c>
      <c r="G1528" s="10"/>
      <c r="H1528" s="10"/>
      <c r="I1528" s="34"/>
      <c r="J1528" s="8">
        <v>150</v>
      </c>
      <c r="K1528" s="8">
        <v>300</v>
      </c>
      <c r="L1528" s="8">
        <v>300</v>
      </c>
      <c r="M1528" s="41"/>
      <c r="N1528" s="41"/>
      <c r="O1528" s="41"/>
      <c r="P1528" s="15"/>
      <c r="Q1528" s="15"/>
      <c r="R1528" s="167"/>
      <c r="S1528" s="15"/>
      <c r="T1528" s="15"/>
      <c r="U1528" s="4"/>
      <c r="V1528" s="43"/>
    </row>
    <row r="1529" spans="1:22" hidden="1">
      <c r="A1529" s="69"/>
      <c r="B1529" s="53"/>
      <c r="C1529" s="56"/>
      <c r="D1529" s="57"/>
      <c r="E1529" s="16" t="s">
        <v>514</v>
      </c>
      <c r="F1529" s="10" t="s">
        <v>410</v>
      </c>
      <c r="G1529" s="10"/>
      <c r="H1529" s="10"/>
      <c r="I1529" s="34"/>
      <c r="J1529" s="8"/>
      <c r="K1529" s="8">
        <v>6</v>
      </c>
      <c r="L1529" s="8">
        <v>21</v>
      </c>
      <c r="M1529" s="41">
        <f t="shared" si="325"/>
        <v>0</v>
      </c>
      <c r="N1529" s="41">
        <f t="shared" si="326"/>
        <v>0</v>
      </c>
      <c r="O1529" s="41">
        <f t="shared" si="327"/>
        <v>28.6</v>
      </c>
      <c r="P1529" s="15"/>
      <c r="Q1529" s="15"/>
      <c r="R1529" s="167"/>
      <c r="S1529" s="15"/>
      <c r="T1529" s="15"/>
      <c r="U1529" s="4"/>
      <c r="V1529" s="43"/>
    </row>
    <row r="1530" spans="1:22" hidden="1">
      <c r="A1530" s="69"/>
      <c r="B1530" s="53"/>
      <c r="C1530" s="56"/>
      <c r="D1530" s="57"/>
      <c r="E1530" s="16" t="s">
        <v>515</v>
      </c>
      <c r="F1530" s="10" t="s">
        <v>408</v>
      </c>
      <c r="G1530" s="10"/>
      <c r="H1530" s="10"/>
      <c r="I1530" s="34"/>
      <c r="J1530" s="8">
        <v>150</v>
      </c>
      <c r="K1530" s="8">
        <v>300</v>
      </c>
      <c r="L1530" s="8">
        <v>300</v>
      </c>
      <c r="M1530" s="41">
        <f t="shared" si="325"/>
        <v>0</v>
      </c>
      <c r="N1530" s="41">
        <f t="shared" si="326"/>
        <v>50</v>
      </c>
      <c r="O1530" s="41">
        <f t="shared" si="327"/>
        <v>100</v>
      </c>
      <c r="P1530" s="15"/>
      <c r="Q1530" s="15"/>
      <c r="R1530" s="167"/>
      <c r="S1530" s="15"/>
      <c r="T1530" s="15"/>
      <c r="U1530" s="4"/>
      <c r="V1530" s="43"/>
    </row>
    <row r="1531" spans="1:22" ht="27" hidden="1">
      <c r="A1531" s="69"/>
      <c r="B1531" s="53"/>
      <c r="C1531" s="56"/>
      <c r="D1531" s="57"/>
      <c r="E1531" s="16" t="s">
        <v>516</v>
      </c>
      <c r="F1531" s="10">
        <v>4252</v>
      </c>
      <c r="G1531" s="10"/>
      <c r="H1531" s="10"/>
      <c r="I1531" s="34">
        <v>63</v>
      </c>
      <c r="J1531" s="8">
        <v>150.5</v>
      </c>
      <c r="K1531" s="8">
        <v>238.00000000000003</v>
      </c>
      <c r="L1531" s="8">
        <v>350</v>
      </c>
      <c r="M1531" s="41">
        <f t="shared" si="325"/>
        <v>18</v>
      </c>
      <c r="N1531" s="41">
        <f t="shared" si="326"/>
        <v>43</v>
      </c>
      <c r="O1531" s="41">
        <f t="shared" si="327"/>
        <v>68</v>
      </c>
      <c r="P1531" s="15"/>
      <c r="Q1531" s="15"/>
      <c r="R1531" s="167"/>
      <c r="S1531" s="15"/>
      <c r="T1531" s="15"/>
      <c r="U1531" s="4">
        <f>SUM(L1531-T1531)</f>
        <v>350</v>
      </c>
      <c r="V1531" s="43"/>
    </row>
    <row r="1532" spans="1:22" hidden="1">
      <c r="A1532" s="69"/>
      <c r="B1532" s="53"/>
      <c r="C1532" s="56"/>
      <c r="D1532" s="57"/>
      <c r="E1532" s="16" t="s">
        <v>517</v>
      </c>
      <c r="F1532" s="10">
        <v>4261</v>
      </c>
      <c r="G1532" s="10"/>
      <c r="H1532" s="10"/>
      <c r="I1532" s="34">
        <v>0</v>
      </c>
      <c r="J1532" s="8">
        <v>292.39999999999998</v>
      </c>
      <c r="K1532" s="8">
        <v>462.40000000000003</v>
      </c>
      <c r="L1532" s="8">
        <v>680</v>
      </c>
      <c r="M1532" s="41">
        <f t="shared" si="325"/>
        <v>0</v>
      </c>
      <c r="N1532" s="41">
        <f t="shared" si="326"/>
        <v>43</v>
      </c>
      <c r="O1532" s="41">
        <f t="shared" si="327"/>
        <v>68</v>
      </c>
      <c r="P1532" s="15"/>
      <c r="Q1532" s="15"/>
      <c r="R1532" s="167"/>
      <c r="S1532" s="15"/>
      <c r="T1532" s="15"/>
      <c r="U1532" s="4">
        <f>SUM(L1532-T1532)</f>
        <v>680</v>
      </c>
      <c r="V1532" s="43"/>
    </row>
    <row r="1533" spans="1:22" hidden="1">
      <c r="A1533" s="69"/>
      <c r="B1533" s="53"/>
      <c r="C1533" s="56"/>
      <c r="D1533" s="57"/>
      <c r="E1533" s="16" t="s">
        <v>519</v>
      </c>
      <c r="F1533" s="10">
        <v>4264</v>
      </c>
      <c r="G1533" s="10"/>
      <c r="H1533" s="10"/>
      <c r="I1533" s="34">
        <v>341.8</v>
      </c>
      <c r="J1533" s="8">
        <v>816.6</v>
      </c>
      <c r="K1533" s="8">
        <v>1291.3</v>
      </c>
      <c r="L1533" s="8">
        <v>1899</v>
      </c>
      <c r="M1533" s="41">
        <f t="shared" si="325"/>
        <v>18</v>
      </c>
      <c r="N1533" s="41">
        <f t="shared" si="326"/>
        <v>43</v>
      </c>
      <c r="O1533" s="41">
        <f t="shared" si="327"/>
        <v>68</v>
      </c>
      <c r="P1533" s="15"/>
      <c r="Q1533" s="15"/>
      <c r="R1533" s="167"/>
      <c r="S1533" s="15"/>
      <c r="T1533" s="15"/>
      <c r="U1533" s="4">
        <f>SUM(L1533-T1533)</f>
        <v>1899</v>
      </c>
      <c r="V1533" s="43"/>
    </row>
    <row r="1534" spans="1:22" hidden="1">
      <c r="A1534" s="69"/>
      <c r="B1534" s="53"/>
      <c r="C1534" s="56"/>
      <c r="D1534" s="57"/>
      <c r="E1534" s="9" t="s">
        <v>520</v>
      </c>
      <c r="F1534" s="10">
        <v>4266</v>
      </c>
      <c r="G1534" s="10"/>
      <c r="H1534" s="10"/>
      <c r="I1534" s="34"/>
      <c r="J1534" s="8"/>
      <c r="K1534" s="8"/>
      <c r="L1534" s="8">
        <v>30</v>
      </c>
      <c r="M1534" s="41">
        <f t="shared" si="325"/>
        <v>0</v>
      </c>
      <c r="N1534" s="41">
        <f t="shared" si="326"/>
        <v>0</v>
      </c>
      <c r="O1534" s="41">
        <f t="shared" si="327"/>
        <v>0</v>
      </c>
      <c r="P1534" s="15"/>
      <c r="Q1534" s="15"/>
      <c r="R1534" s="167"/>
      <c r="S1534" s="15"/>
      <c r="T1534" s="15"/>
      <c r="U1534" s="4"/>
      <c r="V1534" s="43"/>
    </row>
    <row r="1535" spans="1:22" hidden="1">
      <c r="A1535" s="69"/>
      <c r="B1535" s="53"/>
      <c r="C1535" s="56"/>
      <c r="D1535" s="57"/>
      <c r="E1535" s="9" t="s">
        <v>521</v>
      </c>
      <c r="F1535" s="10">
        <v>4267</v>
      </c>
      <c r="G1535" s="10"/>
      <c r="H1535" s="10"/>
      <c r="I1535" s="34">
        <v>18</v>
      </c>
      <c r="J1535" s="8">
        <v>43</v>
      </c>
      <c r="K1535" s="8">
        <v>68</v>
      </c>
      <c r="L1535" s="8">
        <v>100</v>
      </c>
      <c r="M1535" s="41">
        <f t="shared" si="325"/>
        <v>18</v>
      </c>
      <c r="N1535" s="41">
        <f t="shared" si="326"/>
        <v>43</v>
      </c>
      <c r="O1535" s="41">
        <f t="shared" si="327"/>
        <v>68</v>
      </c>
      <c r="P1535" s="15"/>
      <c r="Q1535" s="15"/>
      <c r="R1535" s="167"/>
      <c r="S1535" s="15"/>
      <c r="T1535" s="15"/>
      <c r="U1535" s="4">
        <f>SUM(L1535-T1535)</f>
        <v>100</v>
      </c>
      <c r="V1535" s="43"/>
    </row>
    <row r="1536" spans="1:22" hidden="1">
      <c r="A1536" s="69"/>
      <c r="B1536" s="53"/>
      <c r="C1536" s="56"/>
      <c r="D1536" s="57"/>
      <c r="E1536" s="9" t="s">
        <v>553</v>
      </c>
      <c r="F1536" s="10">
        <v>4823</v>
      </c>
      <c r="G1536" s="10"/>
      <c r="H1536" s="10"/>
      <c r="I1536" s="8"/>
      <c r="J1536" s="8">
        <v>10.5</v>
      </c>
      <c r="K1536" s="8">
        <v>21</v>
      </c>
      <c r="L1536" s="8">
        <v>21</v>
      </c>
      <c r="M1536" s="41">
        <f t="shared" si="325"/>
        <v>0</v>
      </c>
      <c r="N1536" s="41">
        <f t="shared" si="326"/>
        <v>50</v>
      </c>
      <c r="O1536" s="41">
        <f t="shared" si="327"/>
        <v>100</v>
      </c>
      <c r="P1536" s="15"/>
      <c r="Q1536" s="15"/>
      <c r="R1536" s="167"/>
      <c r="S1536" s="15"/>
      <c r="T1536" s="15"/>
      <c r="U1536" s="4">
        <f>SUM(L1536-T1536)</f>
        <v>21</v>
      </c>
      <c r="V1536" s="43"/>
    </row>
    <row r="1537" spans="1:191" hidden="1">
      <c r="A1537" s="69"/>
      <c r="B1537" s="53"/>
      <c r="C1537" s="56"/>
      <c r="D1537" s="57"/>
      <c r="E1537" s="9" t="s">
        <v>560</v>
      </c>
      <c r="F1537" s="10">
        <v>5122</v>
      </c>
      <c r="G1537" s="10"/>
      <c r="H1537" s="10"/>
      <c r="I1537" s="34"/>
      <c r="J1537" s="8"/>
      <c r="K1537" s="8">
        <v>680</v>
      </c>
      <c r="L1537" s="8">
        <v>1000</v>
      </c>
      <c r="M1537" s="41">
        <f t="shared" si="325"/>
        <v>0</v>
      </c>
      <c r="N1537" s="41">
        <f t="shared" si="326"/>
        <v>0</v>
      </c>
      <c r="O1537" s="41">
        <f t="shared" si="327"/>
        <v>68</v>
      </c>
      <c r="P1537" s="15"/>
      <c r="Q1537" s="15"/>
      <c r="R1537" s="167"/>
      <c r="S1537" s="15"/>
      <c r="T1537" s="15"/>
      <c r="U1537" s="4">
        <f>SUM(L1537-T1537)</f>
        <v>1000</v>
      </c>
      <c r="V1537" s="43"/>
    </row>
    <row r="1538" spans="1:191" ht="33">
      <c r="A1538" s="232"/>
      <c r="B1538" s="196"/>
      <c r="C1538" s="200"/>
      <c r="D1538" s="201" t="s">
        <v>284</v>
      </c>
      <c r="E1538" s="199" t="s">
        <v>615</v>
      </c>
      <c r="F1538" s="10"/>
      <c r="G1538" s="10"/>
      <c r="H1538" s="10" t="s">
        <v>394</v>
      </c>
      <c r="I1538" s="233">
        <f>SUM(I1539)</f>
        <v>154</v>
      </c>
      <c r="J1538" s="233">
        <f>SUM(J1539)</f>
        <v>1518</v>
      </c>
      <c r="K1538" s="233">
        <f>SUM(K1539)</f>
        <v>3985</v>
      </c>
      <c r="L1538" s="234">
        <f>SUM(L1539)</f>
        <v>5495.3</v>
      </c>
      <c r="M1538" s="41">
        <f>ROUND(I1538/L1538*100,1)</f>
        <v>2.8</v>
      </c>
      <c r="N1538" s="41">
        <f t="shared" si="326"/>
        <v>27.6</v>
      </c>
      <c r="O1538" s="41">
        <f t="shared" si="327"/>
        <v>72.5</v>
      </c>
      <c r="P1538" s="15"/>
      <c r="Q1538" s="15"/>
      <c r="R1538" s="167"/>
      <c r="S1538" s="15"/>
      <c r="T1538" s="15"/>
      <c r="U1538" s="4"/>
      <c r="V1538" s="43"/>
      <c r="AA1538" s="209"/>
      <c r="AB1538" s="209"/>
      <c r="AC1538" s="209"/>
      <c r="AD1538" s="209"/>
      <c r="AE1538" s="209"/>
      <c r="AF1538" s="209"/>
      <c r="AG1538" s="209"/>
      <c r="AH1538" s="209"/>
      <c r="AI1538" s="209"/>
      <c r="AJ1538" s="209"/>
      <c r="AK1538" s="209"/>
      <c r="AL1538" s="209"/>
      <c r="AM1538" s="209"/>
      <c r="AN1538" s="209"/>
      <c r="AO1538" s="209"/>
      <c r="AP1538" s="209"/>
      <c r="AQ1538" s="209"/>
      <c r="AR1538" s="209"/>
      <c r="AS1538" s="209"/>
      <c r="AT1538" s="209"/>
      <c r="AU1538" s="209"/>
      <c r="AV1538" s="209"/>
      <c r="AW1538" s="209"/>
      <c r="AX1538" s="209"/>
      <c r="AY1538" s="209"/>
      <c r="AZ1538" s="209"/>
      <c r="BA1538" s="209"/>
      <c r="BB1538" s="209"/>
      <c r="BC1538" s="209"/>
      <c r="BD1538" s="209"/>
      <c r="BE1538" s="209"/>
      <c r="BF1538" s="209"/>
      <c r="BG1538" s="209"/>
      <c r="BH1538" s="209"/>
      <c r="BI1538" s="209"/>
      <c r="BJ1538" s="209"/>
      <c r="BK1538" s="209"/>
      <c r="BL1538" s="209"/>
      <c r="BM1538" s="209"/>
      <c r="BN1538" s="209"/>
      <c r="BO1538" s="209"/>
      <c r="BP1538" s="209"/>
      <c r="BQ1538" s="209"/>
      <c r="BR1538" s="209"/>
      <c r="BS1538" s="209"/>
      <c r="BT1538" s="209"/>
      <c r="BU1538" s="209"/>
      <c r="BV1538" s="209"/>
      <c r="BW1538" s="209"/>
      <c r="BX1538" s="209"/>
      <c r="BY1538" s="209"/>
      <c r="BZ1538" s="209"/>
      <c r="CA1538" s="209"/>
      <c r="CB1538" s="209"/>
      <c r="CC1538" s="209"/>
      <c r="CD1538" s="209"/>
      <c r="CE1538" s="209"/>
      <c r="CF1538" s="209"/>
      <c r="CG1538" s="209"/>
      <c r="CH1538" s="209"/>
      <c r="CI1538" s="209"/>
      <c r="CJ1538" s="209"/>
      <c r="CK1538" s="209"/>
      <c r="CL1538" s="209"/>
      <c r="CM1538" s="209"/>
      <c r="CN1538" s="209"/>
      <c r="CO1538" s="209"/>
      <c r="CP1538" s="209"/>
      <c r="CQ1538" s="209"/>
      <c r="CR1538" s="209"/>
      <c r="CS1538" s="209"/>
      <c r="CT1538" s="209"/>
      <c r="CU1538" s="209"/>
      <c r="CV1538" s="209"/>
      <c r="CW1538" s="209"/>
      <c r="CX1538" s="209"/>
      <c r="CY1538" s="209"/>
      <c r="CZ1538" s="209"/>
      <c r="DA1538" s="209"/>
      <c r="DB1538" s="209"/>
      <c r="DC1538" s="209"/>
      <c r="DD1538" s="209"/>
      <c r="DE1538" s="209"/>
      <c r="DF1538" s="209"/>
      <c r="DG1538" s="209"/>
      <c r="DH1538" s="209"/>
      <c r="DI1538" s="209"/>
      <c r="DJ1538" s="209"/>
      <c r="DK1538" s="209"/>
      <c r="DL1538" s="209"/>
      <c r="DM1538" s="209"/>
      <c r="DN1538" s="209"/>
      <c r="DO1538" s="209"/>
      <c r="DP1538" s="209"/>
      <c r="DQ1538" s="209"/>
      <c r="DR1538" s="209"/>
      <c r="DS1538" s="209"/>
      <c r="DT1538" s="209"/>
      <c r="DU1538" s="209"/>
      <c r="DV1538" s="209"/>
      <c r="DW1538" s="209"/>
      <c r="DX1538" s="209"/>
      <c r="DY1538" s="209"/>
      <c r="DZ1538" s="209"/>
      <c r="EA1538" s="209"/>
      <c r="EB1538" s="209"/>
      <c r="EC1538" s="209"/>
      <c r="ED1538" s="209"/>
      <c r="EE1538" s="209"/>
      <c r="EF1538" s="209"/>
      <c r="EG1538" s="209"/>
      <c r="EH1538" s="209"/>
      <c r="EI1538" s="209"/>
      <c r="EJ1538" s="209"/>
      <c r="EK1538" s="209"/>
      <c r="EL1538" s="209"/>
      <c r="EM1538" s="209"/>
      <c r="EN1538" s="209"/>
      <c r="EO1538" s="209"/>
      <c r="EP1538" s="209"/>
      <c r="EQ1538" s="209"/>
      <c r="ER1538" s="209"/>
      <c r="ES1538" s="209"/>
      <c r="ET1538" s="209"/>
      <c r="EU1538" s="209"/>
      <c r="EV1538" s="209"/>
      <c r="EW1538" s="209"/>
      <c r="EX1538" s="209"/>
      <c r="EY1538" s="209"/>
      <c r="EZ1538" s="209"/>
      <c r="FA1538" s="209"/>
      <c r="FB1538" s="209"/>
      <c r="FC1538" s="209"/>
      <c r="FD1538" s="209"/>
      <c r="FE1538" s="209"/>
      <c r="FF1538" s="209"/>
      <c r="FG1538" s="209"/>
      <c r="FH1538" s="209"/>
      <c r="FI1538" s="209"/>
      <c r="FJ1538" s="209"/>
      <c r="FK1538" s="209"/>
      <c r="FL1538" s="209"/>
      <c r="FM1538" s="209"/>
      <c r="FN1538" s="209"/>
      <c r="FO1538" s="209"/>
      <c r="FP1538" s="209"/>
      <c r="FQ1538" s="209"/>
      <c r="FR1538" s="209"/>
      <c r="FS1538" s="209"/>
      <c r="FT1538" s="209"/>
      <c r="FU1538" s="209"/>
      <c r="FV1538" s="209"/>
      <c r="FW1538" s="209"/>
      <c r="FX1538" s="209"/>
      <c r="FY1538" s="209"/>
      <c r="FZ1538" s="209"/>
      <c r="GA1538" s="209"/>
      <c r="GB1538" s="209"/>
      <c r="GC1538" s="209"/>
      <c r="GD1538" s="209"/>
      <c r="GE1538" s="209"/>
      <c r="GF1538" s="209"/>
      <c r="GG1538" s="209"/>
      <c r="GH1538" s="209"/>
      <c r="GI1538" s="209"/>
    </row>
    <row r="1539" spans="1:191">
      <c r="A1539" s="232"/>
      <c r="B1539" s="196"/>
      <c r="C1539" s="200"/>
      <c r="D1539" s="201"/>
      <c r="E1539" s="80" t="s">
        <v>45</v>
      </c>
      <c r="F1539" s="18" t="s">
        <v>398</v>
      </c>
      <c r="G1539" s="10"/>
      <c r="H1539" s="10" t="s">
        <v>394</v>
      </c>
      <c r="I1539" s="206">
        <f>SUM(I1540:I1547)</f>
        <v>154</v>
      </c>
      <c r="J1539" s="206">
        <f>SUM(J1540:J1547)</f>
        <v>1518</v>
      </c>
      <c r="K1539" s="206">
        <f>SUM(K1540:K1547)</f>
        <v>3985</v>
      </c>
      <c r="L1539" s="207">
        <f>SUM(L1540:L1547)</f>
        <v>5495.3</v>
      </c>
      <c r="M1539" s="41">
        <f t="shared" si="325"/>
        <v>2.8</v>
      </c>
      <c r="N1539" s="41">
        <f t="shared" si="326"/>
        <v>27.6</v>
      </c>
      <c r="O1539" s="41">
        <f t="shared" si="327"/>
        <v>72.5</v>
      </c>
      <c r="P1539" s="15"/>
      <c r="Q1539" s="15"/>
      <c r="R1539" s="167"/>
      <c r="S1539" s="15"/>
      <c r="T1539" s="15"/>
      <c r="U1539" s="4"/>
      <c r="V1539" s="43"/>
      <c r="AA1539" s="209"/>
      <c r="AB1539" s="209"/>
      <c r="AC1539" s="209"/>
      <c r="AD1539" s="209"/>
      <c r="AE1539" s="209"/>
      <c r="AF1539" s="209"/>
      <c r="AG1539" s="209"/>
      <c r="AH1539" s="209"/>
      <c r="AI1539" s="209"/>
      <c r="AJ1539" s="209"/>
      <c r="AK1539" s="209"/>
      <c r="AL1539" s="209"/>
      <c r="AM1539" s="209"/>
      <c r="AN1539" s="209"/>
      <c r="AO1539" s="209"/>
      <c r="AP1539" s="209"/>
      <c r="AQ1539" s="209"/>
      <c r="AR1539" s="209"/>
      <c r="AS1539" s="209"/>
      <c r="AT1539" s="209"/>
      <c r="AU1539" s="209"/>
      <c r="AV1539" s="209"/>
      <c r="AW1539" s="209"/>
      <c r="AX1539" s="209"/>
      <c r="AY1539" s="209"/>
      <c r="AZ1539" s="209"/>
      <c r="BA1539" s="209"/>
      <c r="BB1539" s="209"/>
      <c r="BC1539" s="209"/>
      <c r="BD1539" s="209"/>
      <c r="BE1539" s="209"/>
      <c r="BF1539" s="209"/>
      <c r="BG1539" s="209"/>
      <c r="BH1539" s="209"/>
      <c r="BI1539" s="209"/>
      <c r="BJ1539" s="209"/>
      <c r="BK1539" s="209"/>
      <c r="BL1539" s="209"/>
      <c r="BM1539" s="209"/>
      <c r="BN1539" s="209"/>
      <c r="BO1539" s="209"/>
      <c r="BP1539" s="209"/>
      <c r="BQ1539" s="209"/>
      <c r="BR1539" s="209"/>
      <c r="BS1539" s="209"/>
      <c r="BT1539" s="209"/>
      <c r="BU1539" s="209"/>
      <c r="BV1539" s="209"/>
      <c r="BW1539" s="209"/>
      <c r="BX1539" s="209"/>
      <c r="BY1539" s="209"/>
      <c r="BZ1539" s="209"/>
      <c r="CA1539" s="209"/>
      <c r="CB1539" s="209"/>
      <c r="CC1539" s="209"/>
      <c r="CD1539" s="209"/>
      <c r="CE1539" s="209"/>
      <c r="CF1539" s="209"/>
      <c r="CG1539" s="209"/>
      <c r="CH1539" s="209"/>
      <c r="CI1539" s="209"/>
      <c r="CJ1539" s="209"/>
      <c r="CK1539" s="209"/>
      <c r="CL1539" s="209"/>
      <c r="CM1539" s="209"/>
      <c r="CN1539" s="209"/>
      <c r="CO1539" s="209"/>
      <c r="CP1539" s="209"/>
      <c r="CQ1539" s="209"/>
      <c r="CR1539" s="209"/>
      <c r="CS1539" s="209"/>
      <c r="CT1539" s="209"/>
      <c r="CU1539" s="209"/>
      <c r="CV1539" s="209"/>
      <c r="CW1539" s="209"/>
      <c r="CX1539" s="209"/>
      <c r="CY1539" s="209"/>
      <c r="CZ1539" s="209"/>
      <c r="DA1539" s="209"/>
      <c r="DB1539" s="209"/>
      <c r="DC1539" s="209"/>
      <c r="DD1539" s="209"/>
      <c r="DE1539" s="209"/>
      <c r="DF1539" s="209"/>
      <c r="DG1539" s="209"/>
      <c r="DH1539" s="209"/>
      <c r="DI1539" s="209"/>
      <c r="DJ1539" s="209"/>
      <c r="DK1539" s="209"/>
      <c r="DL1539" s="209"/>
      <c r="DM1539" s="209"/>
      <c r="DN1539" s="209"/>
      <c r="DO1539" s="209"/>
      <c r="DP1539" s="209"/>
      <c r="DQ1539" s="209"/>
      <c r="DR1539" s="209"/>
      <c r="DS1539" s="209"/>
      <c r="DT1539" s="209"/>
      <c r="DU1539" s="209"/>
      <c r="DV1539" s="209"/>
      <c r="DW1539" s="209"/>
      <c r="DX1539" s="209"/>
      <c r="DY1539" s="209"/>
      <c r="DZ1539" s="209"/>
      <c r="EA1539" s="209"/>
      <c r="EB1539" s="209"/>
      <c r="EC1539" s="209"/>
      <c r="ED1539" s="209"/>
      <c r="EE1539" s="209"/>
      <c r="EF1539" s="209"/>
      <c r="EG1539" s="209"/>
      <c r="EH1539" s="209"/>
      <c r="EI1539" s="209"/>
      <c r="EJ1539" s="209"/>
      <c r="EK1539" s="209"/>
      <c r="EL1539" s="209"/>
      <c r="EM1539" s="209"/>
      <c r="EN1539" s="209"/>
      <c r="EO1539" s="209"/>
      <c r="EP1539" s="209"/>
      <c r="EQ1539" s="209"/>
      <c r="ER1539" s="209"/>
      <c r="ES1539" s="209"/>
      <c r="ET1539" s="209"/>
      <c r="EU1539" s="209"/>
      <c r="EV1539" s="209"/>
      <c r="EW1539" s="209"/>
      <c r="EX1539" s="209"/>
      <c r="EY1539" s="209"/>
      <c r="EZ1539" s="209"/>
      <c r="FA1539" s="209"/>
      <c r="FB1539" s="209"/>
      <c r="FC1539" s="209"/>
      <c r="FD1539" s="209"/>
      <c r="FE1539" s="209"/>
      <c r="FF1539" s="209"/>
      <c r="FG1539" s="209"/>
      <c r="FH1539" s="209"/>
      <c r="FI1539" s="209"/>
      <c r="FJ1539" s="209"/>
      <c r="FK1539" s="209"/>
      <c r="FL1539" s="209"/>
      <c r="FM1539" s="209"/>
      <c r="FN1539" s="209"/>
      <c r="FO1539" s="209"/>
      <c r="FP1539" s="209"/>
      <c r="FQ1539" s="209"/>
      <c r="FR1539" s="209"/>
      <c r="FS1539" s="209"/>
      <c r="FT1539" s="209"/>
      <c r="FU1539" s="209"/>
      <c r="FV1539" s="209"/>
      <c r="FW1539" s="209"/>
      <c r="FX1539" s="209"/>
      <c r="FY1539" s="209"/>
      <c r="FZ1539" s="209"/>
      <c r="GA1539" s="209"/>
      <c r="GB1539" s="209"/>
      <c r="GC1539" s="209"/>
      <c r="GD1539" s="209"/>
      <c r="GE1539" s="209"/>
      <c r="GF1539" s="209"/>
      <c r="GG1539" s="209"/>
      <c r="GH1539" s="209"/>
      <c r="GI1539" s="209"/>
    </row>
    <row r="1540" spans="1:191" hidden="1">
      <c r="A1540" s="69"/>
      <c r="B1540" s="53"/>
      <c r="C1540" s="56"/>
      <c r="D1540" s="57"/>
      <c r="E1540" s="16" t="s">
        <v>441</v>
      </c>
      <c r="F1540" s="10" t="s">
        <v>407</v>
      </c>
      <c r="G1540" s="10"/>
      <c r="H1540" s="10"/>
      <c r="I1540" s="34"/>
      <c r="J1540" s="8"/>
      <c r="K1540" s="8"/>
      <c r="L1540" s="7"/>
      <c r="M1540" s="41" t="e">
        <f t="shared" si="325"/>
        <v>#DIV/0!</v>
      </c>
      <c r="N1540" s="41" t="e">
        <f t="shared" si="326"/>
        <v>#DIV/0!</v>
      </c>
      <c r="O1540" s="41" t="e">
        <f t="shared" si="327"/>
        <v>#DIV/0!</v>
      </c>
      <c r="P1540" s="15"/>
      <c r="Q1540" s="15"/>
      <c r="R1540" s="167"/>
      <c r="S1540" s="15"/>
      <c r="T1540" s="15"/>
      <c r="U1540" s="4"/>
      <c r="V1540" s="43"/>
    </row>
    <row r="1541" spans="1:191" hidden="1">
      <c r="A1541" s="69"/>
      <c r="B1541" s="53"/>
      <c r="C1541" s="56"/>
      <c r="D1541" s="57"/>
      <c r="E1541" s="16" t="s">
        <v>443</v>
      </c>
      <c r="F1541" s="10" t="s">
        <v>265</v>
      </c>
      <c r="G1541" s="10"/>
      <c r="H1541" s="10"/>
      <c r="I1541" s="34">
        <v>57</v>
      </c>
      <c r="J1541" s="8">
        <v>114</v>
      </c>
      <c r="K1541" s="8">
        <v>214</v>
      </c>
      <c r="L1541" s="7">
        <v>277</v>
      </c>
      <c r="M1541" s="41">
        <f t="shared" ref="M1541:M1547" si="330">ROUND(I1541/L1541*100,1)</f>
        <v>20.6</v>
      </c>
      <c r="N1541" s="41">
        <f t="shared" ref="N1541:N1547" si="331">ROUND(J1541/L1541*100,1)</f>
        <v>41.2</v>
      </c>
      <c r="O1541" s="41">
        <f t="shared" ref="O1541:O1547" si="332">ROUND(K1541/L1541*100,1)</f>
        <v>77.3</v>
      </c>
      <c r="P1541" s="15"/>
      <c r="Q1541" s="15"/>
      <c r="R1541" s="167"/>
      <c r="S1541" s="15"/>
      <c r="T1541" s="15"/>
      <c r="U1541" s="4"/>
      <c r="V1541" s="43"/>
    </row>
    <row r="1542" spans="1:191" hidden="1">
      <c r="A1542" s="69"/>
      <c r="B1542" s="53"/>
      <c r="C1542" s="56"/>
      <c r="D1542" s="57"/>
      <c r="E1542" s="16" t="s">
        <v>513</v>
      </c>
      <c r="F1542" s="10" t="s">
        <v>399</v>
      </c>
      <c r="G1542" s="10"/>
      <c r="H1542" s="10"/>
      <c r="I1542" s="34">
        <v>12</v>
      </c>
      <c r="J1542" s="8">
        <v>24</v>
      </c>
      <c r="K1542" s="8">
        <v>36</v>
      </c>
      <c r="L1542" s="7">
        <v>48</v>
      </c>
      <c r="M1542" s="41">
        <f t="shared" si="330"/>
        <v>25</v>
      </c>
      <c r="N1542" s="41">
        <f t="shared" si="331"/>
        <v>50</v>
      </c>
      <c r="O1542" s="41">
        <f t="shared" si="332"/>
        <v>75</v>
      </c>
      <c r="P1542" s="15"/>
      <c r="Q1542" s="15"/>
      <c r="R1542" s="167"/>
      <c r="S1542" s="15"/>
      <c r="T1542" s="15"/>
      <c r="U1542" s="4"/>
      <c r="V1542" s="43"/>
    </row>
    <row r="1543" spans="1:191" hidden="1">
      <c r="A1543" s="69"/>
      <c r="B1543" s="53"/>
      <c r="C1543" s="56"/>
      <c r="D1543" s="57"/>
      <c r="E1543" s="16" t="s">
        <v>514</v>
      </c>
      <c r="F1543" s="10" t="s">
        <v>410</v>
      </c>
      <c r="G1543" s="10"/>
      <c r="H1543" s="10"/>
      <c r="I1543" s="34"/>
      <c r="J1543" s="8">
        <v>1200</v>
      </c>
      <c r="K1543" s="8">
        <v>3400</v>
      </c>
      <c r="L1543" s="7">
        <v>4760</v>
      </c>
      <c r="M1543" s="41">
        <f t="shared" si="330"/>
        <v>0</v>
      </c>
      <c r="N1543" s="41">
        <f t="shared" si="331"/>
        <v>25.2</v>
      </c>
      <c r="O1543" s="41">
        <f t="shared" si="332"/>
        <v>71.400000000000006</v>
      </c>
      <c r="P1543" s="15"/>
      <c r="Q1543" s="15"/>
      <c r="R1543" s="167"/>
      <c r="S1543" s="15"/>
      <c r="T1543" s="15"/>
      <c r="U1543" s="4"/>
      <c r="V1543" s="43"/>
    </row>
    <row r="1544" spans="1:191" ht="27" hidden="1">
      <c r="A1544" s="69"/>
      <c r="B1544" s="53"/>
      <c r="C1544" s="56"/>
      <c r="D1544" s="57"/>
      <c r="E1544" s="16" t="s">
        <v>516</v>
      </c>
      <c r="F1544" s="10" t="s">
        <v>416</v>
      </c>
      <c r="G1544" s="10"/>
      <c r="H1544" s="10"/>
      <c r="I1544" s="34"/>
      <c r="J1544" s="8"/>
      <c r="K1544" s="8">
        <v>60</v>
      </c>
      <c r="L1544" s="7">
        <v>60</v>
      </c>
      <c r="M1544" s="41">
        <f t="shared" si="330"/>
        <v>0</v>
      </c>
      <c r="N1544" s="41">
        <f t="shared" si="331"/>
        <v>0</v>
      </c>
      <c r="O1544" s="41">
        <f t="shared" si="332"/>
        <v>100</v>
      </c>
      <c r="P1544" s="15"/>
      <c r="Q1544" s="15"/>
      <c r="R1544" s="167"/>
      <c r="S1544" s="15"/>
      <c r="T1544" s="15"/>
      <c r="U1544" s="4"/>
      <c r="V1544" s="43"/>
    </row>
    <row r="1545" spans="1:191" hidden="1">
      <c r="A1545" s="69"/>
      <c r="B1545" s="53"/>
      <c r="C1545" s="56"/>
      <c r="D1545" s="57"/>
      <c r="E1545" s="16" t="s">
        <v>517</v>
      </c>
      <c r="F1545" s="10" t="s">
        <v>421</v>
      </c>
      <c r="G1545" s="10"/>
      <c r="H1545" s="10"/>
      <c r="I1545" s="34">
        <v>10</v>
      </c>
      <c r="J1545" s="8">
        <v>20</v>
      </c>
      <c r="K1545" s="8">
        <v>30</v>
      </c>
      <c r="L1545" s="7">
        <v>30</v>
      </c>
      <c r="M1545" s="41">
        <f t="shared" si="330"/>
        <v>33.299999999999997</v>
      </c>
      <c r="N1545" s="41">
        <f t="shared" si="331"/>
        <v>66.7</v>
      </c>
      <c r="O1545" s="41">
        <f t="shared" si="332"/>
        <v>100</v>
      </c>
      <c r="P1545" s="15"/>
      <c r="Q1545" s="15"/>
      <c r="R1545" s="167"/>
      <c r="S1545" s="15"/>
      <c r="T1545" s="15"/>
      <c r="U1545" s="4"/>
      <c r="V1545" s="43"/>
    </row>
    <row r="1546" spans="1:191" hidden="1">
      <c r="A1546" s="69"/>
      <c r="B1546" s="53"/>
      <c r="C1546" s="56"/>
      <c r="D1546" s="57"/>
      <c r="E1546" s="16" t="s">
        <v>519</v>
      </c>
      <c r="F1546" s="10" t="s">
        <v>175</v>
      </c>
      <c r="G1546" s="10"/>
      <c r="H1546" s="10"/>
      <c r="I1546" s="34">
        <v>75</v>
      </c>
      <c r="J1546" s="8">
        <v>150</v>
      </c>
      <c r="K1546" s="8">
        <v>225</v>
      </c>
      <c r="L1546" s="7">
        <v>300.3</v>
      </c>
      <c r="M1546" s="41">
        <f t="shared" si="330"/>
        <v>25</v>
      </c>
      <c r="N1546" s="41">
        <f t="shared" si="331"/>
        <v>50</v>
      </c>
      <c r="O1546" s="41">
        <f t="shared" si="332"/>
        <v>74.900000000000006</v>
      </c>
      <c r="P1546" s="15"/>
      <c r="Q1546" s="15"/>
      <c r="R1546" s="167"/>
      <c r="S1546" s="15"/>
      <c r="T1546" s="15"/>
      <c r="U1546" s="4"/>
      <c r="V1546" s="43"/>
    </row>
    <row r="1547" spans="1:191" hidden="1">
      <c r="A1547" s="69"/>
      <c r="B1547" s="53"/>
      <c r="C1547" s="56"/>
      <c r="D1547" s="57"/>
      <c r="E1547" s="9" t="s">
        <v>522</v>
      </c>
      <c r="F1547" s="10" t="s">
        <v>409</v>
      </c>
      <c r="G1547" s="10"/>
      <c r="H1547" s="10"/>
      <c r="I1547" s="34"/>
      <c r="J1547" s="8">
        <v>10</v>
      </c>
      <c r="K1547" s="8">
        <v>20</v>
      </c>
      <c r="L1547" s="7">
        <v>20</v>
      </c>
      <c r="M1547" s="41">
        <f t="shared" si="330"/>
        <v>0</v>
      </c>
      <c r="N1547" s="41">
        <f t="shared" si="331"/>
        <v>50</v>
      </c>
      <c r="O1547" s="41">
        <f t="shared" si="332"/>
        <v>100</v>
      </c>
      <c r="P1547" s="15"/>
      <c r="Q1547" s="15"/>
      <c r="R1547" s="167"/>
      <c r="S1547" s="15"/>
      <c r="T1547" s="15"/>
      <c r="U1547" s="4"/>
      <c r="V1547" s="43"/>
    </row>
    <row r="1548" spans="1:191" ht="33">
      <c r="A1548" s="232"/>
      <c r="B1548" s="196"/>
      <c r="C1548" s="200"/>
      <c r="D1548" s="201" t="s">
        <v>285</v>
      </c>
      <c r="E1548" s="199" t="s">
        <v>662</v>
      </c>
      <c r="F1548" s="10"/>
      <c r="G1548" s="10"/>
      <c r="H1548" s="10" t="s">
        <v>394</v>
      </c>
      <c r="I1548" s="233">
        <f>SUM(I1549)</f>
        <v>305.5</v>
      </c>
      <c r="J1548" s="233">
        <f>SUM(J1549)</f>
        <v>1042.5</v>
      </c>
      <c r="K1548" s="233">
        <f>SUM(K1549)</f>
        <v>2006.5</v>
      </c>
      <c r="L1548" s="234">
        <f>SUM(L1549)</f>
        <v>2170</v>
      </c>
      <c r="M1548" s="41">
        <f t="shared" ref="M1548:M1554" si="333">ROUND(I1548/L1548*100,1)</f>
        <v>14.1</v>
      </c>
      <c r="N1548" s="41">
        <f t="shared" ref="N1548:N1554" si="334">ROUND(J1548/L1548*100,1)</f>
        <v>48</v>
      </c>
      <c r="O1548" s="41">
        <f t="shared" ref="O1548:O1554" si="335">ROUND(K1548/L1548*100,1)</f>
        <v>92.5</v>
      </c>
      <c r="P1548" s="15"/>
      <c r="Q1548" s="15"/>
      <c r="R1548" s="167"/>
      <c r="S1548" s="15"/>
      <c r="T1548" s="15"/>
      <c r="U1548" s="4"/>
      <c r="V1548" s="43"/>
      <c r="AA1548" s="209"/>
      <c r="AB1548" s="209"/>
      <c r="AC1548" s="209"/>
      <c r="AD1548" s="209"/>
      <c r="AE1548" s="209"/>
      <c r="AF1548" s="209"/>
      <c r="AG1548" s="209"/>
      <c r="AH1548" s="209"/>
      <c r="AI1548" s="209"/>
      <c r="AJ1548" s="209"/>
      <c r="AK1548" s="209"/>
      <c r="AL1548" s="209"/>
      <c r="AM1548" s="209"/>
      <c r="AN1548" s="209"/>
      <c r="AO1548" s="209"/>
      <c r="AP1548" s="209"/>
      <c r="AQ1548" s="209"/>
      <c r="AR1548" s="209"/>
      <c r="AS1548" s="209"/>
      <c r="AT1548" s="209"/>
      <c r="AU1548" s="209"/>
      <c r="AV1548" s="209"/>
      <c r="AW1548" s="209"/>
      <c r="AX1548" s="209"/>
      <c r="AY1548" s="209"/>
      <c r="AZ1548" s="209"/>
      <c r="BA1548" s="209"/>
      <c r="BB1548" s="209"/>
      <c r="BC1548" s="209"/>
      <c r="BD1548" s="209"/>
      <c r="BE1548" s="209"/>
      <c r="BF1548" s="209"/>
      <c r="BG1548" s="209"/>
      <c r="BH1548" s="209"/>
      <c r="BI1548" s="209"/>
      <c r="BJ1548" s="209"/>
      <c r="BK1548" s="209"/>
      <c r="BL1548" s="209"/>
      <c r="BM1548" s="209"/>
      <c r="BN1548" s="209"/>
      <c r="BO1548" s="209"/>
      <c r="BP1548" s="209"/>
      <c r="BQ1548" s="209"/>
      <c r="BR1548" s="209"/>
      <c r="BS1548" s="209"/>
      <c r="BT1548" s="209"/>
      <c r="BU1548" s="209"/>
      <c r="BV1548" s="209"/>
      <c r="BW1548" s="209"/>
      <c r="BX1548" s="209"/>
      <c r="BY1548" s="209"/>
      <c r="BZ1548" s="209"/>
      <c r="CA1548" s="209"/>
      <c r="CB1548" s="209"/>
      <c r="CC1548" s="209"/>
      <c r="CD1548" s="209"/>
      <c r="CE1548" s="209"/>
      <c r="CF1548" s="209"/>
      <c r="CG1548" s="209"/>
      <c r="CH1548" s="209"/>
      <c r="CI1548" s="209"/>
      <c r="CJ1548" s="209"/>
      <c r="CK1548" s="209"/>
      <c r="CL1548" s="209"/>
      <c r="CM1548" s="209"/>
      <c r="CN1548" s="209"/>
      <c r="CO1548" s="209"/>
      <c r="CP1548" s="209"/>
      <c r="CQ1548" s="209"/>
      <c r="CR1548" s="209"/>
      <c r="CS1548" s="209"/>
      <c r="CT1548" s="209"/>
      <c r="CU1548" s="209"/>
      <c r="CV1548" s="209"/>
      <c r="CW1548" s="209"/>
      <c r="CX1548" s="209"/>
      <c r="CY1548" s="209"/>
      <c r="CZ1548" s="209"/>
      <c r="DA1548" s="209"/>
      <c r="DB1548" s="209"/>
      <c r="DC1548" s="209"/>
      <c r="DD1548" s="209"/>
      <c r="DE1548" s="209"/>
      <c r="DF1548" s="209"/>
      <c r="DG1548" s="209"/>
      <c r="DH1548" s="209"/>
      <c r="DI1548" s="209"/>
      <c r="DJ1548" s="209"/>
      <c r="DK1548" s="209"/>
      <c r="DL1548" s="209"/>
      <c r="DM1548" s="209"/>
      <c r="DN1548" s="209"/>
      <c r="DO1548" s="209"/>
      <c r="DP1548" s="209"/>
      <c r="DQ1548" s="209"/>
      <c r="DR1548" s="209"/>
      <c r="DS1548" s="209"/>
      <c r="DT1548" s="209"/>
      <c r="DU1548" s="209"/>
      <c r="DV1548" s="209"/>
      <c r="DW1548" s="209"/>
      <c r="DX1548" s="209"/>
      <c r="DY1548" s="209"/>
      <c r="DZ1548" s="209"/>
      <c r="EA1548" s="209"/>
      <c r="EB1548" s="209"/>
      <c r="EC1548" s="209"/>
      <c r="ED1548" s="209"/>
      <c r="EE1548" s="209"/>
      <c r="EF1548" s="209"/>
      <c r="EG1548" s="209"/>
      <c r="EH1548" s="209"/>
      <c r="EI1548" s="209"/>
      <c r="EJ1548" s="209"/>
      <c r="EK1548" s="209"/>
      <c r="EL1548" s="209"/>
      <c r="EM1548" s="209"/>
      <c r="EN1548" s="209"/>
      <c r="EO1548" s="209"/>
      <c r="EP1548" s="209"/>
      <c r="EQ1548" s="209"/>
      <c r="ER1548" s="209"/>
      <c r="ES1548" s="209"/>
      <c r="ET1548" s="209"/>
      <c r="EU1548" s="209"/>
      <c r="EV1548" s="209"/>
      <c r="EW1548" s="209"/>
      <c r="EX1548" s="209"/>
      <c r="EY1548" s="209"/>
      <c r="EZ1548" s="209"/>
      <c r="FA1548" s="209"/>
      <c r="FB1548" s="209"/>
      <c r="FC1548" s="209"/>
      <c r="FD1548" s="209"/>
      <c r="FE1548" s="209"/>
      <c r="FF1548" s="209"/>
      <c r="FG1548" s="209"/>
      <c r="FH1548" s="209"/>
      <c r="FI1548" s="209"/>
      <c r="FJ1548" s="209"/>
      <c r="FK1548" s="209"/>
      <c r="FL1548" s="209"/>
      <c r="FM1548" s="209"/>
      <c r="FN1548" s="209"/>
      <c r="FO1548" s="209"/>
      <c r="FP1548" s="209"/>
      <c r="FQ1548" s="209"/>
      <c r="FR1548" s="209"/>
      <c r="FS1548" s="209"/>
      <c r="FT1548" s="209"/>
      <c r="FU1548" s="209"/>
      <c r="FV1548" s="209"/>
      <c r="FW1548" s="209"/>
      <c r="FX1548" s="209"/>
      <c r="FY1548" s="209"/>
      <c r="FZ1548" s="209"/>
      <c r="GA1548" s="209"/>
      <c r="GB1548" s="209"/>
      <c r="GC1548" s="209"/>
      <c r="GD1548" s="209"/>
      <c r="GE1548" s="209"/>
      <c r="GF1548" s="209"/>
      <c r="GG1548" s="209"/>
      <c r="GH1548" s="209"/>
      <c r="GI1548" s="209"/>
    </row>
    <row r="1549" spans="1:191">
      <c r="A1549" s="232"/>
      <c r="B1549" s="196"/>
      <c r="C1549" s="200"/>
      <c r="D1549" s="201"/>
      <c r="E1549" s="80" t="s">
        <v>45</v>
      </c>
      <c r="F1549" s="18" t="s">
        <v>398</v>
      </c>
      <c r="G1549" s="10"/>
      <c r="H1549" s="10" t="s">
        <v>394</v>
      </c>
      <c r="I1549" s="206">
        <f>SUM(I1550:I1555)</f>
        <v>305.5</v>
      </c>
      <c r="J1549" s="206">
        <f>SUM(J1550:J1555)</f>
        <v>1042.5</v>
      </c>
      <c r="K1549" s="206">
        <f>SUM(K1550:K1555)</f>
        <v>2006.5</v>
      </c>
      <c r="L1549" s="207">
        <f>SUM(L1550:L1555)</f>
        <v>2170</v>
      </c>
      <c r="M1549" s="41">
        <f t="shared" si="333"/>
        <v>14.1</v>
      </c>
      <c r="N1549" s="41">
        <f t="shared" si="334"/>
        <v>48</v>
      </c>
      <c r="O1549" s="41">
        <f t="shared" si="335"/>
        <v>92.5</v>
      </c>
      <c r="P1549" s="15"/>
      <c r="Q1549" s="15"/>
      <c r="R1549" s="167"/>
      <c r="S1549" s="15"/>
      <c r="T1549" s="15"/>
      <c r="U1549" s="4"/>
      <c r="V1549" s="43"/>
      <c r="AA1549" s="209"/>
      <c r="AB1549" s="209"/>
      <c r="AC1549" s="209"/>
      <c r="AD1549" s="209"/>
      <c r="AE1549" s="209"/>
      <c r="AF1549" s="209"/>
      <c r="AG1549" s="209"/>
      <c r="AH1549" s="209"/>
      <c r="AI1549" s="209"/>
      <c r="AJ1549" s="209"/>
      <c r="AK1549" s="209"/>
      <c r="AL1549" s="209"/>
      <c r="AM1549" s="209"/>
      <c r="AN1549" s="209"/>
      <c r="AO1549" s="209"/>
      <c r="AP1549" s="209"/>
      <c r="AQ1549" s="209"/>
      <c r="AR1549" s="209"/>
      <c r="AS1549" s="209"/>
      <c r="AT1549" s="209"/>
      <c r="AU1549" s="209"/>
      <c r="AV1549" s="209"/>
      <c r="AW1549" s="209"/>
      <c r="AX1549" s="209"/>
      <c r="AY1549" s="209"/>
      <c r="AZ1549" s="209"/>
      <c r="BA1549" s="209"/>
      <c r="BB1549" s="209"/>
      <c r="BC1549" s="209"/>
      <c r="BD1549" s="209"/>
      <c r="BE1549" s="209"/>
      <c r="BF1549" s="209"/>
      <c r="BG1549" s="209"/>
      <c r="BH1549" s="209"/>
      <c r="BI1549" s="209"/>
      <c r="BJ1549" s="209"/>
      <c r="BK1549" s="209"/>
      <c r="BL1549" s="209"/>
      <c r="BM1549" s="209"/>
      <c r="BN1549" s="209"/>
      <c r="BO1549" s="209"/>
      <c r="BP1549" s="209"/>
      <c r="BQ1549" s="209"/>
      <c r="BR1549" s="209"/>
      <c r="BS1549" s="209"/>
      <c r="BT1549" s="209"/>
      <c r="BU1549" s="209"/>
      <c r="BV1549" s="209"/>
      <c r="BW1549" s="209"/>
      <c r="BX1549" s="209"/>
      <c r="BY1549" s="209"/>
      <c r="BZ1549" s="209"/>
      <c r="CA1549" s="209"/>
      <c r="CB1549" s="209"/>
      <c r="CC1549" s="209"/>
      <c r="CD1549" s="209"/>
      <c r="CE1549" s="209"/>
      <c r="CF1549" s="209"/>
      <c r="CG1549" s="209"/>
      <c r="CH1549" s="209"/>
      <c r="CI1549" s="209"/>
      <c r="CJ1549" s="209"/>
      <c r="CK1549" s="209"/>
      <c r="CL1549" s="209"/>
      <c r="CM1549" s="209"/>
      <c r="CN1549" s="209"/>
      <c r="CO1549" s="209"/>
      <c r="CP1549" s="209"/>
      <c r="CQ1549" s="209"/>
      <c r="CR1549" s="209"/>
      <c r="CS1549" s="209"/>
      <c r="CT1549" s="209"/>
      <c r="CU1549" s="209"/>
      <c r="CV1549" s="209"/>
      <c r="CW1549" s="209"/>
      <c r="CX1549" s="209"/>
      <c r="CY1549" s="209"/>
      <c r="CZ1549" s="209"/>
      <c r="DA1549" s="209"/>
      <c r="DB1549" s="209"/>
      <c r="DC1549" s="209"/>
      <c r="DD1549" s="209"/>
      <c r="DE1549" s="209"/>
      <c r="DF1549" s="209"/>
      <c r="DG1549" s="209"/>
      <c r="DH1549" s="209"/>
      <c r="DI1549" s="209"/>
      <c r="DJ1549" s="209"/>
      <c r="DK1549" s="209"/>
      <c r="DL1549" s="209"/>
      <c r="DM1549" s="209"/>
      <c r="DN1549" s="209"/>
      <c r="DO1549" s="209"/>
      <c r="DP1549" s="209"/>
      <c r="DQ1549" s="209"/>
      <c r="DR1549" s="209"/>
      <c r="DS1549" s="209"/>
      <c r="DT1549" s="209"/>
      <c r="DU1549" s="209"/>
      <c r="DV1549" s="209"/>
      <c r="DW1549" s="209"/>
      <c r="DX1549" s="209"/>
      <c r="DY1549" s="209"/>
      <c r="DZ1549" s="209"/>
      <c r="EA1549" s="209"/>
      <c r="EB1549" s="209"/>
      <c r="EC1549" s="209"/>
      <c r="ED1549" s="209"/>
      <c r="EE1549" s="209"/>
      <c r="EF1549" s="209"/>
      <c r="EG1549" s="209"/>
      <c r="EH1549" s="209"/>
      <c r="EI1549" s="209"/>
      <c r="EJ1549" s="209"/>
      <c r="EK1549" s="209"/>
      <c r="EL1549" s="209"/>
      <c r="EM1549" s="209"/>
      <c r="EN1549" s="209"/>
      <c r="EO1549" s="209"/>
      <c r="EP1549" s="209"/>
      <c r="EQ1549" s="209"/>
      <c r="ER1549" s="209"/>
      <c r="ES1549" s="209"/>
      <c r="ET1549" s="209"/>
      <c r="EU1549" s="209"/>
      <c r="EV1549" s="209"/>
      <c r="EW1549" s="209"/>
      <c r="EX1549" s="209"/>
      <c r="EY1549" s="209"/>
      <c r="EZ1549" s="209"/>
      <c r="FA1549" s="209"/>
      <c r="FB1549" s="209"/>
      <c r="FC1549" s="209"/>
      <c r="FD1549" s="209"/>
      <c r="FE1549" s="209"/>
      <c r="FF1549" s="209"/>
      <c r="FG1549" s="209"/>
      <c r="FH1549" s="209"/>
      <c r="FI1549" s="209"/>
      <c r="FJ1549" s="209"/>
      <c r="FK1549" s="209"/>
      <c r="FL1549" s="209"/>
      <c r="FM1549" s="209"/>
      <c r="FN1549" s="209"/>
      <c r="FO1549" s="209"/>
      <c r="FP1549" s="209"/>
      <c r="FQ1549" s="209"/>
      <c r="FR1549" s="209"/>
      <c r="FS1549" s="209"/>
      <c r="FT1549" s="209"/>
      <c r="FU1549" s="209"/>
      <c r="FV1549" s="209"/>
      <c r="FW1549" s="209"/>
      <c r="FX1549" s="209"/>
      <c r="FY1549" s="209"/>
      <c r="FZ1549" s="209"/>
      <c r="GA1549" s="209"/>
      <c r="GB1549" s="209"/>
      <c r="GC1549" s="209"/>
      <c r="GD1549" s="209"/>
      <c r="GE1549" s="209"/>
      <c r="GF1549" s="209"/>
      <c r="GG1549" s="209"/>
      <c r="GH1549" s="209"/>
      <c r="GI1549" s="209"/>
    </row>
    <row r="1550" spans="1:191" hidden="1">
      <c r="A1550" s="69"/>
      <c r="B1550" s="53"/>
      <c r="C1550" s="56"/>
      <c r="D1550" s="57"/>
      <c r="E1550" s="16" t="s">
        <v>441</v>
      </c>
      <c r="F1550" s="10" t="s">
        <v>407</v>
      </c>
      <c r="G1550" s="10"/>
      <c r="H1550" s="10"/>
      <c r="I1550" s="34">
        <v>10</v>
      </c>
      <c r="J1550" s="8">
        <v>20</v>
      </c>
      <c r="K1550" s="8">
        <v>40</v>
      </c>
      <c r="L1550" s="7">
        <v>40</v>
      </c>
      <c r="M1550" s="41">
        <f t="shared" si="333"/>
        <v>25</v>
      </c>
      <c r="N1550" s="41">
        <f t="shared" si="334"/>
        <v>50</v>
      </c>
      <c r="O1550" s="41">
        <f t="shared" si="335"/>
        <v>100</v>
      </c>
      <c r="P1550" s="15"/>
      <c r="Q1550" s="15"/>
      <c r="R1550" s="167"/>
      <c r="S1550" s="15"/>
      <c r="T1550" s="15"/>
      <c r="U1550" s="4"/>
      <c r="V1550" s="43"/>
    </row>
    <row r="1551" spans="1:191" hidden="1">
      <c r="A1551" s="69"/>
      <c r="B1551" s="53"/>
      <c r="C1551" s="56"/>
      <c r="D1551" s="57"/>
      <c r="E1551" s="16" t="s">
        <v>443</v>
      </c>
      <c r="F1551" s="10" t="s">
        <v>265</v>
      </c>
      <c r="G1551" s="10"/>
      <c r="H1551" s="10"/>
      <c r="I1551" s="34">
        <v>18</v>
      </c>
      <c r="J1551" s="8">
        <v>54</v>
      </c>
      <c r="K1551" s="8">
        <v>187</v>
      </c>
      <c r="L1551" s="7">
        <v>205</v>
      </c>
      <c r="M1551" s="41">
        <f t="shared" si="333"/>
        <v>8.8000000000000007</v>
      </c>
      <c r="N1551" s="41">
        <f t="shared" si="334"/>
        <v>26.3</v>
      </c>
      <c r="O1551" s="41">
        <f t="shared" si="335"/>
        <v>91.2</v>
      </c>
      <c r="P1551" s="15"/>
      <c r="Q1551" s="15"/>
      <c r="R1551" s="167"/>
      <c r="S1551" s="15"/>
      <c r="T1551" s="15"/>
      <c r="U1551" s="4"/>
      <c r="V1551" s="43"/>
    </row>
    <row r="1552" spans="1:191" hidden="1">
      <c r="A1552" s="69"/>
      <c r="B1552" s="53"/>
      <c r="C1552" s="56"/>
      <c r="D1552" s="57"/>
      <c r="E1552" s="16" t="s">
        <v>459</v>
      </c>
      <c r="F1552" s="10" t="s">
        <v>266</v>
      </c>
      <c r="G1552" s="10"/>
      <c r="H1552" s="10"/>
      <c r="I1552" s="34">
        <v>80</v>
      </c>
      <c r="J1552" s="8">
        <v>376</v>
      </c>
      <c r="K1552" s="8">
        <v>712</v>
      </c>
      <c r="L1552" s="7">
        <v>740</v>
      </c>
      <c r="M1552" s="41">
        <f t="shared" si="333"/>
        <v>10.8</v>
      </c>
      <c r="N1552" s="41">
        <f t="shared" si="334"/>
        <v>50.8</v>
      </c>
      <c r="O1552" s="41">
        <f t="shared" si="335"/>
        <v>96.2</v>
      </c>
      <c r="P1552" s="15"/>
      <c r="Q1552" s="15"/>
      <c r="R1552" s="167"/>
      <c r="S1552" s="15"/>
      <c r="T1552" s="15"/>
      <c r="U1552" s="4"/>
      <c r="V1552" s="43"/>
    </row>
    <row r="1553" spans="1:191" hidden="1">
      <c r="A1553" s="69"/>
      <c r="B1553" s="53"/>
      <c r="C1553" s="56"/>
      <c r="D1553" s="57"/>
      <c r="E1553" s="16" t="s">
        <v>517</v>
      </c>
      <c r="F1553" s="10" t="s">
        <v>421</v>
      </c>
      <c r="G1553" s="10"/>
      <c r="H1553" s="10"/>
      <c r="I1553" s="34">
        <v>170</v>
      </c>
      <c r="J1553" s="8">
        <v>450</v>
      </c>
      <c r="K1553" s="8">
        <v>810</v>
      </c>
      <c r="L1553" s="7">
        <v>900</v>
      </c>
      <c r="M1553" s="41">
        <f t="shared" si="333"/>
        <v>18.899999999999999</v>
      </c>
      <c r="N1553" s="41">
        <f t="shared" si="334"/>
        <v>50</v>
      </c>
      <c r="O1553" s="41">
        <f t="shared" si="335"/>
        <v>90</v>
      </c>
      <c r="P1553" s="15"/>
      <c r="Q1553" s="15"/>
      <c r="R1553" s="167"/>
      <c r="S1553" s="15"/>
      <c r="T1553" s="15"/>
      <c r="U1553" s="4"/>
    </row>
    <row r="1554" spans="1:191" hidden="1">
      <c r="A1554" s="69"/>
      <c r="B1554" s="53"/>
      <c r="C1554" s="56"/>
      <c r="D1554" s="57"/>
      <c r="E1554" s="16" t="s">
        <v>519</v>
      </c>
      <c r="F1554" s="10" t="s">
        <v>175</v>
      </c>
      <c r="G1554" s="10"/>
      <c r="H1554" s="10"/>
      <c r="I1554" s="34">
        <v>27.5</v>
      </c>
      <c r="J1554" s="8">
        <v>82.5</v>
      </c>
      <c r="K1554" s="8">
        <v>137.5</v>
      </c>
      <c r="L1554" s="7">
        <v>165</v>
      </c>
      <c r="M1554" s="41">
        <f t="shared" si="333"/>
        <v>16.7</v>
      </c>
      <c r="N1554" s="41">
        <f t="shared" si="334"/>
        <v>50</v>
      </c>
      <c r="O1554" s="41">
        <f t="shared" si="335"/>
        <v>83.3</v>
      </c>
      <c r="P1554" s="15"/>
      <c r="Q1554" s="15"/>
      <c r="R1554" s="167"/>
      <c r="S1554" s="15"/>
      <c r="T1554" s="15"/>
      <c r="U1554" s="4"/>
    </row>
    <row r="1555" spans="1:191" hidden="1">
      <c r="A1555" s="69"/>
      <c r="B1555" s="53"/>
      <c r="C1555" s="56"/>
      <c r="D1555" s="57"/>
      <c r="E1555" s="9" t="s">
        <v>521</v>
      </c>
      <c r="F1555" s="10" t="s">
        <v>277</v>
      </c>
      <c r="G1555" s="10"/>
      <c r="H1555" s="10"/>
      <c r="I1555" s="34"/>
      <c r="J1555" s="8">
        <v>60</v>
      </c>
      <c r="K1555" s="8">
        <v>120</v>
      </c>
      <c r="L1555" s="7">
        <v>120</v>
      </c>
      <c r="M1555" s="41">
        <f>ROUND(I1555/L1555*100,1)</f>
        <v>0</v>
      </c>
      <c r="N1555" s="41">
        <f>ROUND(J1555/L1555*100,1)</f>
        <v>50</v>
      </c>
      <c r="O1555" s="41">
        <f>ROUND(K1555/L1555*100,1)</f>
        <v>100</v>
      </c>
      <c r="P1555" s="15"/>
      <c r="Q1555" s="15"/>
      <c r="R1555" s="167"/>
      <c r="S1555" s="15"/>
      <c r="T1555" s="15"/>
      <c r="U1555" s="4"/>
    </row>
    <row r="1556" spans="1:191" s="156" customFormat="1" ht="37.5" customHeight="1">
      <c r="A1556" s="224" t="s">
        <v>288</v>
      </c>
      <c r="B1556" s="196"/>
      <c r="C1556" s="187"/>
      <c r="D1556" s="188" t="s">
        <v>333</v>
      </c>
      <c r="E1556" s="179" t="s">
        <v>56</v>
      </c>
      <c r="F1556" s="126" t="s">
        <v>398</v>
      </c>
      <c r="G1556" s="126" t="s">
        <v>398</v>
      </c>
      <c r="H1556" s="10" t="s">
        <v>394</v>
      </c>
      <c r="I1556" s="189">
        <f t="shared" ref="I1556:L1578" si="336">SUMIF($F$1588:$F$1670,$F1556,I$1588:I$1670)</f>
        <v>2531488.6</v>
      </c>
      <c r="J1556" s="189">
        <f t="shared" si="336"/>
        <v>3880876.6</v>
      </c>
      <c r="K1556" s="189">
        <f t="shared" si="336"/>
        <v>5321941.8</v>
      </c>
      <c r="L1556" s="189">
        <f t="shared" si="336"/>
        <v>6726645.7999999998</v>
      </c>
      <c r="M1556" s="157">
        <f>SUM(I1588,I1621)</f>
        <v>2531488.6</v>
      </c>
      <c r="N1556" s="157">
        <f>SUM(J1588,J1621)</f>
        <v>3880876.6</v>
      </c>
      <c r="O1556" s="157">
        <f>SUM(K1588,K1621)</f>
        <v>5321941.8</v>
      </c>
      <c r="P1556" s="157">
        <f>SUM(L1588,L1621)</f>
        <v>6726645.7999999998</v>
      </c>
      <c r="Q1556" s="158"/>
      <c r="R1556" s="167"/>
      <c r="S1556" s="158"/>
      <c r="T1556" s="158"/>
      <c r="U1556" s="154">
        <f>SUM(L1556-T1556)</f>
        <v>6726645.7999999998</v>
      </c>
      <c r="V1556" s="155">
        <v>1</v>
      </c>
      <c r="W1556" s="156" t="s">
        <v>394</v>
      </c>
      <c r="AA1556" s="190"/>
      <c r="AB1556" s="191">
        <f>SUM(I1557:I1587)-I1556</f>
        <v>-75000</v>
      </c>
      <c r="AC1556" s="191">
        <f>SUM(J1557:J1587)-J1556</f>
        <v>0</v>
      </c>
      <c r="AD1556" s="191">
        <f>SUM(K1557:K1587)-K1556</f>
        <v>0</v>
      </c>
      <c r="AE1556" s="191">
        <f>SUM(L1557:L1587)-L1556</f>
        <v>0</v>
      </c>
      <c r="AF1556" s="190"/>
      <c r="AG1556" s="190"/>
      <c r="AH1556" s="190"/>
      <c r="AI1556" s="190"/>
      <c r="AJ1556" s="190"/>
      <c r="AK1556" s="190"/>
      <c r="AL1556" s="190"/>
      <c r="AM1556" s="190"/>
      <c r="AN1556" s="190"/>
      <c r="AO1556" s="190"/>
      <c r="AP1556" s="190"/>
      <c r="AQ1556" s="190"/>
      <c r="AR1556" s="190"/>
      <c r="AS1556" s="190"/>
      <c r="AT1556" s="190"/>
      <c r="AU1556" s="190"/>
      <c r="AV1556" s="190"/>
      <c r="AW1556" s="190"/>
      <c r="AX1556" s="190"/>
      <c r="AY1556" s="190"/>
      <c r="AZ1556" s="190"/>
      <c r="BA1556" s="190"/>
      <c r="BB1556" s="190"/>
      <c r="BC1556" s="190"/>
      <c r="BD1556" s="190"/>
      <c r="BE1556" s="190"/>
      <c r="BF1556" s="190"/>
      <c r="BG1556" s="190"/>
      <c r="BH1556" s="190"/>
      <c r="BI1556" s="190"/>
      <c r="BJ1556" s="190"/>
      <c r="BK1556" s="190"/>
      <c r="BL1556" s="190"/>
      <c r="BM1556" s="190"/>
      <c r="BN1556" s="190"/>
      <c r="BO1556" s="190"/>
      <c r="BP1556" s="190"/>
      <c r="BQ1556" s="190"/>
      <c r="BR1556" s="190"/>
      <c r="BS1556" s="190"/>
      <c r="BT1556" s="190"/>
      <c r="BU1556" s="190"/>
      <c r="BV1556" s="190"/>
      <c r="BW1556" s="190"/>
      <c r="BX1556" s="190"/>
      <c r="BY1556" s="190"/>
      <c r="BZ1556" s="190"/>
      <c r="CA1556" s="190"/>
      <c r="CB1556" s="190"/>
      <c r="CC1556" s="190"/>
      <c r="CD1556" s="190"/>
      <c r="CE1556" s="190"/>
      <c r="CF1556" s="190"/>
      <c r="CG1556" s="190"/>
      <c r="CH1556" s="190"/>
      <c r="CI1556" s="190"/>
      <c r="CJ1556" s="190"/>
      <c r="CK1556" s="190"/>
      <c r="CL1556" s="190"/>
      <c r="CM1556" s="190"/>
      <c r="CN1556" s="190"/>
      <c r="CO1556" s="190"/>
      <c r="CP1556" s="190"/>
      <c r="CQ1556" s="190"/>
      <c r="CR1556" s="190"/>
      <c r="CS1556" s="190"/>
      <c r="CT1556" s="190"/>
      <c r="CU1556" s="190"/>
      <c r="CV1556" s="190"/>
      <c r="CW1556" s="190"/>
      <c r="CX1556" s="190"/>
      <c r="CY1556" s="190"/>
      <c r="CZ1556" s="190"/>
      <c r="DA1556" s="190"/>
      <c r="DB1556" s="190"/>
      <c r="DC1556" s="190"/>
      <c r="DD1556" s="190"/>
      <c r="DE1556" s="190"/>
      <c r="DF1556" s="190"/>
      <c r="DG1556" s="190"/>
      <c r="DH1556" s="190"/>
      <c r="DI1556" s="190"/>
      <c r="DJ1556" s="190"/>
      <c r="DK1556" s="190"/>
      <c r="DL1556" s="190"/>
      <c r="DM1556" s="190"/>
      <c r="DN1556" s="190"/>
      <c r="DO1556" s="190"/>
      <c r="DP1556" s="190"/>
      <c r="DQ1556" s="190"/>
      <c r="DR1556" s="190"/>
      <c r="DS1556" s="190"/>
      <c r="DT1556" s="190"/>
      <c r="DU1556" s="190"/>
      <c r="DV1556" s="190"/>
      <c r="DW1556" s="190"/>
      <c r="DX1556" s="190"/>
      <c r="DY1556" s="190"/>
      <c r="DZ1556" s="190"/>
      <c r="EA1556" s="190"/>
      <c r="EB1556" s="190"/>
      <c r="EC1556" s="190"/>
      <c r="ED1556" s="190"/>
      <c r="EE1556" s="190"/>
      <c r="EF1556" s="190"/>
      <c r="EG1556" s="190"/>
      <c r="EH1556" s="190"/>
      <c r="EI1556" s="190"/>
      <c r="EJ1556" s="190"/>
      <c r="EK1556" s="190"/>
      <c r="EL1556" s="190"/>
      <c r="EM1556" s="190"/>
      <c r="EN1556" s="190"/>
      <c r="EO1556" s="190"/>
      <c r="EP1556" s="190"/>
      <c r="EQ1556" s="190"/>
      <c r="ER1556" s="190"/>
      <c r="ES1556" s="190"/>
      <c r="ET1556" s="190"/>
      <c r="EU1556" s="190"/>
      <c r="EV1556" s="190"/>
      <c r="EW1556" s="190"/>
      <c r="EX1556" s="190"/>
      <c r="EY1556" s="190"/>
      <c r="EZ1556" s="190"/>
      <c r="FA1556" s="190"/>
      <c r="FB1556" s="190"/>
      <c r="FC1556" s="190"/>
      <c r="FD1556" s="190"/>
      <c r="FE1556" s="190"/>
      <c r="FF1556" s="190"/>
      <c r="FG1556" s="190"/>
      <c r="FH1556" s="190"/>
      <c r="FI1556" s="190"/>
      <c r="FJ1556" s="190"/>
      <c r="FK1556" s="190"/>
      <c r="FL1556" s="190"/>
      <c r="FM1556" s="190"/>
      <c r="FN1556" s="190"/>
      <c r="FO1556" s="190"/>
      <c r="FP1556" s="190"/>
      <c r="FQ1556" s="190"/>
      <c r="FR1556" s="190"/>
      <c r="FS1556" s="190"/>
      <c r="FT1556" s="190"/>
      <c r="FU1556" s="190"/>
      <c r="FV1556" s="190"/>
      <c r="FW1556" s="190"/>
      <c r="FX1556" s="190"/>
      <c r="FY1556" s="190"/>
      <c r="FZ1556" s="190"/>
      <c r="GA1556" s="190"/>
      <c r="GB1556" s="190"/>
      <c r="GC1556" s="190"/>
      <c r="GD1556" s="190"/>
      <c r="GE1556" s="190"/>
      <c r="GF1556" s="190"/>
      <c r="GG1556" s="190"/>
      <c r="GH1556" s="190"/>
      <c r="GI1556" s="190"/>
    </row>
    <row r="1557" spans="1:191" ht="18.75" hidden="1" customHeight="1">
      <c r="A1557" s="68"/>
      <c r="B1557" s="53"/>
      <c r="C1557" s="56"/>
      <c r="D1557" s="49"/>
      <c r="E1557" s="16" t="s">
        <v>431</v>
      </c>
      <c r="F1557" s="10">
        <v>4111</v>
      </c>
      <c r="G1557" s="10">
        <v>4111</v>
      </c>
      <c r="H1557" s="10"/>
      <c r="I1557" s="91">
        <f>SUMIF($F$1588:$F$1670,$F1557,I$1588:I$1670)</f>
        <v>116083.4</v>
      </c>
      <c r="J1557" s="91">
        <f t="shared" si="336"/>
        <v>290805.59999999998</v>
      </c>
      <c r="K1557" s="91">
        <f t="shared" si="336"/>
        <v>461323.89999999997</v>
      </c>
      <c r="L1557" s="91">
        <f t="shared" si="336"/>
        <v>679440.9</v>
      </c>
      <c r="M1557" s="41">
        <f>ROUND(I1557/L1557*100,1)</f>
        <v>17.100000000000001</v>
      </c>
      <c r="N1557" s="41">
        <f>ROUND(J1557/L1557*100,1)</f>
        <v>42.8</v>
      </c>
      <c r="O1557" s="41">
        <f>ROUND(K1557/L1557*100,1)</f>
        <v>67.900000000000006</v>
      </c>
      <c r="P1557" s="14"/>
      <c r="Q1557" s="14"/>
      <c r="R1557" s="167"/>
      <c r="S1557" s="14"/>
      <c r="T1557" s="14"/>
      <c r="U1557" s="4"/>
      <c r="V1557" s="43"/>
    </row>
    <row r="1558" spans="1:191" ht="27" hidden="1">
      <c r="A1558" s="68"/>
      <c r="B1558" s="53"/>
      <c r="C1558" s="56"/>
      <c r="D1558" s="49"/>
      <c r="E1558" s="16" t="s">
        <v>432</v>
      </c>
      <c r="F1558" s="10">
        <v>4112</v>
      </c>
      <c r="G1558" s="10">
        <v>4112</v>
      </c>
      <c r="H1558" s="10"/>
      <c r="I1558" s="91">
        <f>SUMIF($F$1588:$F$1670,$F1558,I$1588:I$1670)</f>
        <v>1300</v>
      </c>
      <c r="J1558" s="91">
        <f t="shared" si="336"/>
        <v>27450</v>
      </c>
      <c r="K1558" s="91">
        <f t="shared" si="336"/>
        <v>55500</v>
      </c>
      <c r="L1558" s="91">
        <f t="shared" si="336"/>
        <v>109980.8</v>
      </c>
      <c r="M1558" s="41">
        <f t="shared" ref="M1558:M1627" si="337">ROUND(I1558/L1558*100,1)</f>
        <v>1.2</v>
      </c>
      <c r="N1558" s="41">
        <f t="shared" ref="N1558:N1627" si="338">ROUND(J1558/L1558*100,1)</f>
        <v>25</v>
      </c>
      <c r="O1558" s="41">
        <f t="shared" ref="O1558:O1627" si="339">ROUND(K1558/L1558*100,1)</f>
        <v>50.5</v>
      </c>
      <c r="P1558" s="14"/>
      <c r="Q1558" s="14"/>
      <c r="R1558" s="167"/>
      <c r="S1558" s="14"/>
      <c r="T1558" s="14"/>
      <c r="U1558" s="4"/>
      <c r="V1558" s="43"/>
    </row>
    <row r="1559" spans="1:191" ht="33.75" hidden="1" customHeight="1">
      <c r="A1559" s="68"/>
      <c r="B1559" s="53"/>
      <c r="C1559" s="56"/>
      <c r="D1559" s="49"/>
      <c r="E1559" s="16" t="s">
        <v>433</v>
      </c>
      <c r="F1559" s="10" t="s">
        <v>406</v>
      </c>
      <c r="G1559" s="10" t="s">
        <v>406</v>
      </c>
      <c r="H1559" s="10"/>
      <c r="I1559" s="91">
        <f t="shared" si="336"/>
        <v>14405.7</v>
      </c>
      <c r="J1559" s="91">
        <f t="shared" si="336"/>
        <v>14405.7</v>
      </c>
      <c r="K1559" s="91">
        <f t="shared" si="336"/>
        <v>28810.5</v>
      </c>
      <c r="L1559" s="91">
        <f t="shared" si="336"/>
        <v>28810.5</v>
      </c>
      <c r="M1559" s="41">
        <f t="shared" si="337"/>
        <v>50</v>
      </c>
      <c r="N1559" s="41">
        <f t="shared" si="338"/>
        <v>50</v>
      </c>
      <c r="O1559" s="41">
        <f t="shared" si="339"/>
        <v>100</v>
      </c>
      <c r="P1559" s="14"/>
      <c r="Q1559" s="14"/>
      <c r="R1559" s="167"/>
      <c r="S1559" s="14"/>
      <c r="T1559" s="14"/>
      <c r="U1559" s="4"/>
      <c r="V1559" s="43"/>
    </row>
    <row r="1560" spans="1:191" ht="21.75" hidden="1" customHeight="1">
      <c r="A1560" s="68"/>
      <c r="B1560" s="53"/>
      <c r="C1560" s="56"/>
      <c r="D1560" s="49"/>
      <c r="E1560" s="16" t="s">
        <v>436</v>
      </c>
      <c r="F1560" s="10" t="s">
        <v>264</v>
      </c>
      <c r="G1560" s="10" t="s">
        <v>264</v>
      </c>
      <c r="H1560" s="10"/>
      <c r="I1560" s="91">
        <f t="shared" si="336"/>
        <v>250</v>
      </c>
      <c r="J1560" s="91">
        <f t="shared" si="336"/>
        <v>625</v>
      </c>
      <c r="K1560" s="91">
        <f t="shared" si="336"/>
        <v>1000</v>
      </c>
      <c r="L1560" s="91">
        <f t="shared" si="336"/>
        <v>1500</v>
      </c>
      <c r="M1560" s="41"/>
      <c r="N1560" s="41"/>
      <c r="O1560" s="41"/>
      <c r="P1560" s="14"/>
      <c r="Q1560" s="14"/>
      <c r="R1560" s="167"/>
      <c r="S1560" s="14"/>
      <c r="T1560" s="14"/>
      <c r="U1560" s="4"/>
      <c r="V1560" s="43"/>
    </row>
    <row r="1561" spans="1:191" ht="18.75" hidden="1" customHeight="1">
      <c r="A1561" s="68"/>
      <c r="B1561" s="53"/>
      <c r="C1561" s="56"/>
      <c r="D1561" s="49"/>
      <c r="E1561" s="16" t="s">
        <v>437</v>
      </c>
      <c r="F1561" s="10">
        <v>4212</v>
      </c>
      <c r="G1561" s="10">
        <v>4212</v>
      </c>
      <c r="H1561" s="10"/>
      <c r="I1561" s="91">
        <f t="shared" si="336"/>
        <v>4200</v>
      </c>
      <c r="J1561" s="91">
        <f t="shared" si="336"/>
        <v>5600</v>
      </c>
      <c r="K1561" s="91">
        <f t="shared" si="336"/>
        <v>7600</v>
      </c>
      <c r="L1561" s="91">
        <f t="shared" si="336"/>
        <v>11217.3</v>
      </c>
      <c r="M1561" s="41">
        <f t="shared" si="337"/>
        <v>37.4</v>
      </c>
      <c r="N1561" s="41">
        <f t="shared" si="338"/>
        <v>49.9</v>
      </c>
      <c r="O1561" s="41">
        <f t="shared" si="339"/>
        <v>67.8</v>
      </c>
      <c r="P1561" s="14"/>
      <c r="Q1561" s="14"/>
      <c r="R1561" s="167"/>
      <c r="S1561" s="14"/>
      <c r="T1561" s="14"/>
      <c r="U1561" s="4"/>
      <c r="V1561" s="43"/>
    </row>
    <row r="1562" spans="1:191" ht="18.75" hidden="1" customHeight="1">
      <c r="A1562" s="68"/>
      <c r="B1562" s="53"/>
      <c r="C1562" s="56"/>
      <c r="D1562" s="49"/>
      <c r="E1562" s="9" t="s">
        <v>438</v>
      </c>
      <c r="F1562" s="10">
        <v>4213</v>
      </c>
      <c r="G1562" s="10">
        <v>4213</v>
      </c>
      <c r="H1562" s="10"/>
      <c r="I1562" s="91">
        <f t="shared" si="336"/>
        <v>229</v>
      </c>
      <c r="J1562" s="91">
        <f t="shared" si="336"/>
        <v>395</v>
      </c>
      <c r="K1562" s="91">
        <f t="shared" si="336"/>
        <v>575</v>
      </c>
      <c r="L1562" s="91">
        <f t="shared" si="336"/>
        <v>713.3</v>
      </c>
      <c r="M1562" s="41">
        <f t="shared" si="337"/>
        <v>32.1</v>
      </c>
      <c r="N1562" s="41">
        <f t="shared" si="338"/>
        <v>55.4</v>
      </c>
      <c r="O1562" s="41">
        <f t="shared" si="339"/>
        <v>80.599999999999994</v>
      </c>
      <c r="P1562" s="14"/>
      <c r="Q1562" s="14"/>
      <c r="R1562" s="167"/>
      <c r="S1562" s="14"/>
      <c r="T1562" s="14"/>
      <c r="U1562" s="4"/>
      <c r="V1562" s="43"/>
    </row>
    <row r="1563" spans="1:191" hidden="1">
      <c r="A1563" s="68"/>
      <c r="B1563" s="53"/>
      <c r="C1563" s="56"/>
      <c r="D1563" s="49"/>
      <c r="E1563" s="9" t="s">
        <v>439</v>
      </c>
      <c r="F1563" s="10">
        <v>4214</v>
      </c>
      <c r="G1563" s="10">
        <v>4214</v>
      </c>
      <c r="H1563" s="10"/>
      <c r="I1563" s="91">
        <f t="shared" si="336"/>
        <v>830.1</v>
      </c>
      <c r="J1563" s="91">
        <f t="shared" si="336"/>
        <v>2341.9</v>
      </c>
      <c r="K1563" s="91">
        <f t="shared" si="336"/>
        <v>3490</v>
      </c>
      <c r="L1563" s="91">
        <f t="shared" si="336"/>
        <v>6168</v>
      </c>
      <c r="M1563" s="41">
        <f t="shared" si="337"/>
        <v>13.5</v>
      </c>
      <c r="N1563" s="41">
        <f t="shared" si="338"/>
        <v>38</v>
      </c>
      <c r="O1563" s="41">
        <f t="shared" si="339"/>
        <v>56.6</v>
      </c>
      <c r="P1563" s="14"/>
      <c r="Q1563" s="14"/>
      <c r="R1563" s="167"/>
      <c r="S1563" s="14"/>
      <c r="T1563" s="14"/>
      <c r="U1563" s="4"/>
      <c r="V1563" s="43"/>
    </row>
    <row r="1564" spans="1:191" ht="18.75" hidden="1" customHeight="1">
      <c r="A1564" s="68"/>
      <c r="B1564" s="53"/>
      <c r="C1564" s="56"/>
      <c r="D1564" s="49"/>
      <c r="E1564" s="9" t="s">
        <v>440</v>
      </c>
      <c r="F1564" s="10" t="s">
        <v>415</v>
      </c>
      <c r="G1564" s="10" t="s">
        <v>415</v>
      </c>
      <c r="H1564" s="10"/>
      <c r="I1564" s="91">
        <f t="shared" si="336"/>
        <v>187</v>
      </c>
      <c r="J1564" s="91">
        <f t="shared" si="336"/>
        <v>318</v>
      </c>
      <c r="K1564" s="91">
        <f t="shared" si="336"/>
        <v>404</v>
      </c>
      <c r="L1564" s="91">
        <f t="shared" si="336"/>
        <v>604</v>
      </c>
      <c r="M1564" s="41">
        <f t="shared" si="337"/>
        <v>31</v>
      </c>
      <c r="N1564" s="41">
        <f t="shared" si="338"/>
        <v>52.6</v>
      </c>
      <c r="O1564" s="41">
        <f t="shared" si="339"/>
        <v>66.900000000000006</v>
      </c>
      <c r="P1564" s="14"/>
      <c r="Q1564" s="14"/>
      <c r="R1564" s="167"/>
      <c r="S1564" s="14"/>
      <c r="T1564" s="14"/>
      <c r="U1564" s="4"/>
      <c r="V1564" s="43"/>
    </row>
    <row r="1565" spans="1:191" hidden="1">
      <c r="A1565" s="68"/>
      <c r="B1565" s="53"/>
      <c r="C1565" s="56"/>
      <c r="D1565" s="49"/>
      <c r="E1565" s="16" t="s">
        <v>443</v>
      </c>
      <c r="F1565" s="10">
        <v>4221</v>
      </c>
      <c r="G1565" s="10">
        <v>4221</v>
      </c>
      <c r="H1565" s="10"/>
      <c r="I1565" s="91">
        <f t="shared" si="336"/>
        <v>760</v>
      </c>
      <c r="J1565" s="91">
        <f t="shared" si="336"/>
        <v>1760</v>
      </c>
      <c r="K1565" s="91">
        <f t="shared" si="336"/>
        <v>2760</v>
      </c>
      <c r="L1565" s="91">
        <f t="shared" si="336"/>
        <v>4301</v>
      </c>
      <c r="M1565" s="41">
        <f t="shared" si="337"/>
        <v>17.7</v>
      </c>
      <c r="N1565" s="41">
        <f t="shared" si="338"/>
        <v>40.9</v>
      </c>
      <c r="O1565" s="41">
        <f t="shared" si="339"/>
        <v>64.2</v>
      </c>
      <c r="P1565" s="14"/>
      <c r="Q1565" s="14"/>
      <c r="R1565" s="167"/>
      <c r="S1565" s="14"/>
      <c r="T1565" s="14"/>
      <c r="U1565" s="4"/>
      <c r="V1565" s="43"/>
    </row>
    <row r="1566" spans="1:191" hidden="1">
      <c r="A1566" s="68"/>
      <c r="B1566" s="53"/>
      <c r="C1566" s="56"/>
      <c r="D1566" s="49"/>
      <c r="E1566" s="16" t="s">
        <v>456</v>
      </c>
      <c r="F1566" s="10">
        <v>4231</v>
      </c>
      <c r="G1566" s="10">
        <v>4231</v>
      </c>
      <c r="H1566" s="10"/>
      <c r="I1566" s="91">
        <f t="shared" si="336"/>
        <v>36</v>
      </c>
      <c r="J1566" s="91">
        <f t="shared" si="336"/>
        <v>86</v>
      </c>
      <c r="K1566" s="91">
        <f t="shared" si="336"/>
        <v>136</v>
      </c>
      <c r="L1566" s="91">
        <f t="shared" si="336"/>
        <v>800</v>
      </c>
      <c r="M1566" s="41">
        <f t="shared" si="337"/>
        <v>4.5</v>
      </c>
      <c r="N1566" s="41">
        <f t="shared" si="338"/>
        <v>10.8</v>
      </c>
      <c r="O1566" s="41">
        <f t="shared" si="339"/>
        <v>17</v>
      </c>
      <c r="P1566" s="14"/>
      <c r="Q1566" s="14"/>
      <c r="R1566" s="167"/>
      <c r="S1566" s="14"/>
      <c r="T1566" s="14"/>
      <c r="U1566" s="4"/>
      <c r="V1566" s="43"/>
    </row>
    <row r="1567" spans="1:191" hidden="1">
      <c r="A1567" s="68"/>
      <c r="B1567" s="53"/>
      <c r="C1567" s="56"/>
      <c r="D1567" s="49"/>
      <c r="E1567" s="16" t="s">
        <v>457</v>
      </c>
      <c r="F1567" s="10">
        <v>4232</v>
      </c>
      <c r="G1567" s="10">
        <v>4232</v>
      </c>
      <c r="H1567" s="10"/>
      <c r="I1567" s="91">
        <f t="shared" si="336"/>
        <v>1641</v>
      </c>
      <c r="J1567" s="91">
        <f t="shared" si="336"/>
        <v>3382</v>
      </c>
      <c r="K1567" s="91">
        <f t="shared" si="336"/>
        <v>5046</v>
      </c>
      <c r="L1567" s="91">
        <f t="shared" si="336"/>
        <v>7047</v>
      </c>
      <c r="M1567" s="41">
        <f t="shared" si="337"/>
        <v>23.3</v>
      </c>
      <c r="N1567" s="41">
        <f t="shared" si="338"/>
        <v>48</v>
      </c>
      <c r="O1567" s="41">
        <f t="shared" si="339"/>
        <v>71.599999999999994</v>
      </c>
      <c r="P1567" s="14"/>
      <c r="Q1567" s="14"/>
      <c r="R1567" s="167"/>
      <c r="S1567" s="14"/>
      <c r="T1567" s="14"/>
      <c r="U1567" s="4"/>
      <c r="V1567" s="43"/>
    </row>
    <row r="1568" spans="1:191" ht="27" hidden="1">
      <c r="A1568" s="68"/>
      <c r="B1568" s="53"/>
      <c r="C1568" s="56"/>
      <c r="D1568" s="49"/>
      <c r="E1568" s="9" t="s">
        <v>458</v>
      </c>
      <c r="F1568" s="10" t="s">
        <v>276</v>
      </c>
      <c r="G1568" s="10" t="s">
        <v>276</v>
      </c>
      <c r="H1568" s="10"/>
      <c r="I1568" s="91">
        <f t="shared" si="336"/>
        <v>0</v>
      </c>
      <c r="J1568" s="91">
        <f t="shared" si="336"/>
        <v>0</v>
      </c>
      <c r="K1568" s="91">
        <f t="shared" si="336"/>
        <v>0</v>
      </c>
      <c r="L1568" s="91">
        <f t="shared" si="336"/>
        <v>80</v>
      </c>
      <c r="M1568" s="41">
        <f t="shared" si="337"/>
        <v>0</v>
      </c>
      <c r="N1568" s="41">
        <f t="shared" si="338"/>
        <v>0</v>
      </c>
      <c r="O1568" s="41">
        <f t="shared" si="339"/>
        <v>0</v>
      </c>
      <c r="P1568" s="14"/>
      <c r="Q1568" s="14"/>
      <c r="R1568" s="167"/>
      <c r="S1568" s="14"/>
      <c r="T1568" s="14"/>
      <c r="U1568" s="4"/>
      <c r="V1568" s="43"/>
    </row>
    <row r="1569" spans="1:22" ht="18.75" hidden="1" customHeight="1">
      <c r="A1569" s="68"/>
      <c r="B1569" s="53"/>
      <c r="C1569" s="56"/>
      <c r="D1569" s="49"/>
      <c r="E1569" s="16" t="s">
        <v>459</v>
      </c>
      <c r="F1569" s="10">
        <v>4234</v>
      </c>
      <c r="G1569" s="10">
        <v>4234</v>
      </c>
      <c r="H1569" s="10"/>
      <c r="I1569" s="91">
        <f t="shared" si="336"/>
        <v>191</v>
      </c>
      <c r="J1569" s="91">
        <f t="shared" si="336"/>
        <v>431</v>
      </c>
      <c r="K1569" s="91">
        <f t="shared" si="336"/>
        <v>716</v>
      </c>
      <c r="L1569" s="91">
        <f t="shared" si="336"/>
        <v>1030</v>
      </c>
      <c r="M1569" s="41">
        <f t="shared" si="337"/>
        <v>18.5</v>
      </c>
      <c r="N1569" s="41">
        <f t="shared" si="338"/>
        <v>41.8</v>
      </c>
      <c r="O1569" s="41">
        <f t="shared" si="339"/>
        <v>69.5</v>
      </c>
      <c r="P1569" s="14"/>
      <c r="Q1569" s="14"/>
      <c r="R1569" s="167"/>
      <c r="S1569" s="14"/>
      <c r="T1569" s="14"/>
      <c r="U1569" s="4"/>
      <c r="V1569" s="43"/>
    </row>
    <row r="1570" spans="1:22" ht="18.75" hidden="1" customHeight="1">
      <c r="A1570" s="68"/>
      <c r="B1570" s="53"/>
      <c r="C1570" s="56"/>
      <c r="D1570" s="49"/>
      <c r="E1570" s="16" t="s">
        <v>512</v>
      </c>
      <c r="F1570" s="10">
        <v>4237</v>
      </c>
      <c r="G1570" s="10">
        <v>4237</v>
      </c>
      <c r="H1570" s="10"/>
      <c r="I1570" s="91">
        <f t="shared" si="336"/>
        <v>426</v>
      </c>
      <c r="J1570" s="91">
        <f t="shared" si="336"/>
        <v>951</v>
      </c>
      <c r="K1570" s="91">
        <f t="shared" si="336"/>
        <v>1476</v>
      </c>
      <c r="L1570" s="91">
        <f t="shared" si="336"/>
        <v>2100</v>
      </c>
      <c r="M1570" s="41">
        <f t="shared" si="337"/>
        <v>20.3</v>
      </c>
      <c r="N1570" s="41">
        <f t="shared" si="338"/>
        <v>45.3</v>
      </c>
      <c r="O1570" s="41">
        <f t="shared" si="339"/>
        <v>70.3</v>
      </c>
      <c r="P1570" s="14"/>
      <c r="Q1570" s="14"/>
      <c r="R1570" s="167"/>
      <c r="S1570" s="14"/>
      <c r="T1570" s="14"/>
      <c r="U1570" s="4"/>
      <c r="V1570" s="43"/>
    </row>
    <row r="1571" spans="1:22" ht="18.75" hidden="1" customHeight="1">
      <c r="A1571" s="68"/>
      <c r="B1571" s="53"/>
      <c r="C1571" s="56"/>
      <c r="D1571" s="49"/>
      <c r="E1571" s="16" t="s">
        <v>513</v>
      </c>
      <c r="F1571" s="10" t="s">
        <v>399</v>
      </c>
      <c r="G1571" s="10" t="s">
        <v>399</v>
      </c>
      <c r="H1571" s="10"/>
      <c r="I1571" s="91">
        <f t="shared" si="336"/>
        <v>180</v>
      </c>
      <c r="J1571" s="91">
        <f t="shared" si="336"/>
        <v>430</v>
      </c>
      <c r="K1571" s="91">
        <f t="shared" si="336"/>
        <v>680</v>
      </c>
      <c r="L1571" s="91">
        <f t="shared" si="336"/>
        <v>1000</v>
      </c>
      <c r="M1571" s="41">
        <f t="shared" si="337"/>
        <v>18</v>
      </c>
      <c r="N1571" s="41">
        <f t="shared" si="338"/>
        <v>43</v>
      </c>
      <c r="O1571" s="41">
        <f t="shared" si="339"/>
        <v>68</v>
      </c>
      <c r="P1571" s="14"/>
      <c r="Q1571" s="14"/>
      <c r="R1571" s="167"/>
      <c r="S1571" s="14"/>
      <c r="T1571" s="14"/>
      <c r="U1571" s="4"/>
      <c r="V1571" s="43"/>
    </row>
    <row r="1572" spans="1:22" ht="18.75" hidden="1" customHeight="1">
      <c r="A1572" s="68"/>
      <c r="B1572" s="53"/>
      <c r="C1572" s="56"/>
      <c r="D1572" s="49"/>
      <c r="E1572" s="16" t="s">
        <v>514</v>
      </c>
      <c r="F1572" s="10" t="s">
        <v>410</v>
      </c>
      <c r="G1572" s="10" t="s">
        <v>410</v>
      </c>
      <c r="H1572" s="10"/>
      <c r="I1572" s="91">
        <f t="shared" si="336"/>
        <v>76</v>
      </c>
      <c r="J1572" s="91">
        <f t="shared" si="336"/>
        <v>183</v>
      </c>
      <c r="K1572" s="91">
        <f t="shared" si="336"/>
        <v>288</v>
      </c>
      <c r="L1572" s="91">
        <f t="shared" si="336"/>
        <v>424</v>
      </c>
      <c r="M1572" s="41">
        <f t="shared" si="337"/>
        <v>17.899999999999999</v>
      </c>
      <c r="N1572" s="41">
        <f t="shared" si="338"/>
        <v>43.2</v>
      </c>
      <c r="O1572" s="41">
        <f t="shared" si="339"/>
        <v>67.900000000000006</v>
      </c>
      <c r="P1572" s="14"/>
      <c r="Q1572" s="14"/>
      <c r="R1572" s="167"/>
      <c r="S1572" s="14"/>
      <c r="T1572" s="14"/>
      <c r="U1572" s="4"/>
      <c r="V1572" s="43"/>
    </row>
    <row r="1573" spans="1:22" ht="24.75" hidden="1" customHeight="1">
      <c r="A1573" s="68"/>
      <c r="B1573" s="53"/>
      <c r="C1573" s="56"/>
      <c r="D1573" s="49"/>
      <c r="E1573" s="16" t="s">
        <v>515</v>
      </c>
      <c r="F1573" s="10">
        <v>4251</v>
      </c>
      <c r="G1573" s="10">
        <v>4251</v>
      </c>
      <c r="H1573" s="10"/>
      <c r="I1573" s="91">
        <f t="shared" si="336"/>
        <v>0</v>
      </c>
      <c r="J1573" s="91">
        <f t="shared" si="336"/>
        <v>100</v>
      </c>
      <c r="K1573" s="91">
        <f t="shared" si="336"/>
        <v>100</v>
      </c>
      <c r="L1573" s="91">
        <f t="shared" si="336"/>
        <v>200</v>
      </c>
      <c r="M1573" s="41">
        <f t="shared" si="337"/>
        <v>0</v>
      </c>
      <c r="N1573" s="41">
        <f t="shared" si="338"/>
        <v>50</v>
      </c>
      <c r="O1573" s="41">
        <f t="shared" si="339"/>
        <v>50</v>
      </c>
      <c r="P1573" s="14"/>
      <c r="Q1573" s="14"/>
      <c r="R1573" s="167"/>
      <c r="S1573" s="14"/>
      <c r="T1573" s="14"/>
      <c r="U1573" s="4"/>
      <c r="V1573" s="43"/>
    </row>
    <row r="1574" spans="1:22" ht="31.5" hidden="1" customHeight="1">
      <c r="A1574" s="68"/>
      <c r="B1574" s="53"/>
      <c r="C1574" s="56"/>
      <c r="D1574" s="49"/>
      <c r="E1574" s="16" t="s">
        <v>516</v>
      </c>
      <c r="F1574" s="10">
        <v>4252</v>
      </c>
      <c r="G1574" s="10">
        <v>4252</v>
      </c>
      <c r="H1574" s="10"/>
      <c r="I1574" s="91">
        <f t="shared" si="336"/>
        <v>1394</v>
      </c>
      <c r="J1574" s="91">
        <f t="shared" si="336"/>
        <v>3479</v>
      </c>
      <c r="K1574" s="91">
        <f t="shared" si="336"/>
        <v>5564</v>
      </c>
      <c r="L1574" s="91">
        <f t="shared" si="336"/>
        <v>8307</v>
      </c>
      <c r="M1574" s="41">
        <f t="shared" si="337"/>
        <v>16.8</v>
      </c>
      <c r="N1574" s="41">
        <f t="shared" si="338"/>
        <v>41.9</v>
      </c>
      <c r="O1574" s="41">
        <f t="shared" si="339"/>
        <v>67</v>
      </c>
      <c r="P1574" s="14"/>
      <c r="Q1574" s="14"/>
      <c r="R1574" s="167"/>
      <c r="S1574" s="14"/>
      <c r="T1574" s="14"/>
      <c r="U1574" s="4"/>
    </row>
    <row r="1575" spans="1:22" ht="18.75" hidden="1" customHeight="1">
      <c r="A1575" s="68"/>
      <c r="B1575" s="53"/>
      <c r="C1575" s="56"/>
      <c r="D1575" s="49"/>
      <c r="E1575" s="16" t="s">
        <v>517</v>
      </c>
      <c r="F1575" s="10">
        <v>4261</v>
      </c>
      <c r="G1575" s="10">
        <v>4261</v>
      </c>
      <c r="H1575" s="10"/>
      <c r="I1575" s="91">
        <f t="shared" si="336"/>
        <v>1615</v>
      </c>
      <c r="J1575" s="91">
        <f t="shared" si="336"/>
        <v>3284</v>
      </c>
      <c r="K1575" s="91">
        <f t="shared" si="336"/>
        <v>4948</v>
      </c>
      <c r="L1575" s="91">
        <f t="shared" si="336"/>
        <v>6789</v>
      </c>
      <c r="M1575" s="41">
        <f t="shared" si="337"/>
        <v>23.8</v>
      </c>
      <c r="N1575" s="41">
        <f t="shared" si="338"/>
        <v>48.4</v>
      </c>
      <c r="O1575" s="41">
        <f t="shared" si="339"/>
        <v>72.900000000000006</v>
      </c>
      <c r="P1575" s="14"/>
      <c r="Q1575" s="14"/>
      <c r="R1575" s="167"/>
      <c r="S1575" s="14"/>
      <c r="T1575" s="14"/>
      <c r="U1575" s="4"/>
    </row>
    <row r="1576" spans="1:22" ht="18.75" hidden="1" customHeight="1">
      <c r="A1576" s="68"/>
      <c r="B1576" s="53"/>
      <c r="C1576" s="56"/>
      <c r="D1576" s="49"/>
      <c r="E1576" s="16" t="s">
        <v>519</v>
      </c>
      <c r="F1576" s="10">
        <v>4264</v>
      </c>
      <c r="G1576" s="10">
        <v>4264</v>
      </c>
      <c r="H1576" s="10"/>
      <c r="I1576" s="91">
        <f t="shared" si="336"/>
        <v>4517.8</v>
      </c>
      <c r="J1576" s="91">
        <f t="shared" si="336"/>
        <v>9359.7999999999993</v>
      </c>
      <c r="K1576" s="91">
        <f t="shared" si="336"/>
        <v>14201.8</v>
      </c>
      <c r="L1576" s="91">
        <f t="shared" si="336"/>
        <v>19357</v>
      </c>
      <c r="M1576" s="41">
        <f t="shared" si="337"/>
        <v>23.3</v>
      </c>
      <c r="N1576" s="41">
        <f t="shared" si="338"/>
        <v>48.4</v>
      </c>
      <c r="O1576" s="41">
        <f t="shared" si="339"/>
        <v>73.400000000000006</v>
      </c>
      <c r="P1576" s="14"/>
      <c r="Q1576" s="14"/>
      <c r="R1576" s="167"/>
      <c r="S1576" s="14"/>
      <c r="T1576" s="14"/>
      <c r="U1576" s="4"/>
    </row>
    <row r="1577" spans="1:22" ht="18.75" hidden="1" customHeight="1">
      <c r="A1577" s="68"/>
      <c r="B1577" s="53"/>
      <c r="C1577" s="56"/>
      <c r="D1577" s="49"/>
      <c r="E1577" s="9" t="s">
        <v>521</v>
      </c>
      <c r="F1577" s="10">
        <v>4267</v>
      </c>
      <c r="G1577" s="10">
        <v>4267</v>
      </c>
      <c r="H1577" s="10"/>
      <c r="I1577" s="91">
        <f t="shared" si="336"/>
        <v>204.6</v>
      </c>
      <c r="J1577" s="91">
        <f t="shared" si="336"/>
        <v>519.6</v>
      </c>
      <c r="K1577" s="91">
        <f t="shared" si="336"/>
        <v>835.6</v>
      </c>
      <c r="L1577" s="91">
        <f t="shared" si="336"/>
        <v>1210</v>
      </c>
      <c r="M1577" s="41">
        <f t="shared" si="337"/>
        <v>16.899999999999999</v>
      </c>
      <c r="N1577" s="41">
        <f t="shared" si="338"/>
        <v>42.9</v>
      </c>
      <c r="O1577" s="41">
        <f t="shared" si="339"/>
        <v>69.099999999999994</v>
      </c>
      <c r="P1577" s="14"/>
      <c r="Q1577" s="14"/>
      <c r="R1577" s="167"/>
      <c r="S1577" s="14"/>
      <c r="T1577" s="14"/>
      <c r="U1577" s="4"/>
    </row>
    <row r="1578" spans="1:22" ht="18.75" hidden="1" customHeight="1">
      <c r="A1578" s="68"/>
      <c r="B1578" s="53"/>
      <c r="C1578" s="56"/>
      <c r="D1578" s="49"/>
      <c r="E1578" s="145" t="s">
        <v>522</v>
      </c>
      <c r="F1578" s="10" t="s">
        <v>409</v>
      </c>
      <c r="G1578" s="10" t="s">
        <v>409</v>
      </c>
      <c r="H1578" s="10"/>
      <c r="I1578" s="91">
        <f>SUMIF($F$1588:$F$1670,$F1578,I$1588:I$1670)</f>
        <v>18</v>
      </c>
      <c r="J1578" s="91">
        <f>SUMIF($F$1588:$F$1670,$F1578,J$1588:J$1670)</f>
        <v>43</v>
      </c>
      <c r="K1578" s="91">
        <f t="shared" si="336"/>
        <v>68</v>
      </c>
      <c r="L1578" s="91">
        <f t="shared" ref="L1578:L1587" si="340">SUMIF($F$1588:$F$1670,$F1578,L$1588:L$1670)</f>
        <v>100</v>
      </c>
      <c r="M1578" s="41"/>
      <c r="N1578" s="41"/>
      <c r="O1578" s="41"/>
      <c r="P1578" s="14"/>
      <c r="Q1578" s="14"/>
      <c r="R1578" s="167"/>
      <c r="S1578" s="14"/>
      <c r="T1578" s="14"/>
      <c r="U1578" s="4"/>
    </row>
    <row r="1579" spans="1:22" ht="27" hidden="1">
      <c r="A1579" s="68"/>
      <c r="B1579" s="53"/>
      <c r="C1579" s="56"/>
      <c r="D1579" s="49"/>
      <c r="E1579" s="16" t="s">
        <v>524</v>
      </c>
      <c r="F1579" s="10">
        <v>4511</v>
      </c>
      <c r="G1579" s="10">
        <v>4511</v>
      </c>
      <c r="H1579" s="10"/>
      <c r="I1579" s="91">
        <f>SUMIF($F$1588:$F$1670,$F1579,I$1588:I$1670)</f>
        <v>304125</v>
      </c>
      <c r="J1579" s="91">
        <f t="shared" ref="I1579:K1587" si="341">SUMIF($F$1588:$F$1670,$F1579,J$1588:J$1670)</f>
        <v>509598</v>
      </c>
      <c r="K1579" s="91">
        <f t="shared" si="341"/>
        <v>715492</v>
      </c>
      <c r="L1579" s="91">
        <f t="shared" si="340"/>
        <v>822845</v>
      </c>
      <c r="M1579" s="41">
        <f t="shared" si="337"/>
        <v>37</v>
      </c>
      <c r="N1579" s="41">
        <f t="shared" si="338"/>
        <v>61.9</v>
      </c>
      <c r="O1579" s="41">
        <f t="shared" si="339"/>
        <v>87</v>
      </c>
      <c r="P1579" s="14"/>
      <c r="Q1579" s="14"/>
      <c r="R1579" s="167"/>
      <c r="S1579" s="14"/>
      <c r="T1579" s="14"/>
      <c r="U1579" s="4">
        <f>SUM(L1579-T1579)</f>
        <v>822845</v>
      </c>
    </row>
    <row r="1580" spans="1:22" ht="27" hidden="1">
      <c r="A1580" s="68"/>
      <c r="B1580" s="53"/>
      <c r="C1580" s="56"/>
      <c r="D1580" s="49"/>
      <c r="E1580" s="9" t="s">
        <v>49</v>
      </c>
      <c r="F1580" s="10" t="s">
        <v>502</v>
      </c>
      <c r="G1580" s="10" t="s">
        <v>502</v>
      </c>
      <c r="H1580" s="10"/>
      <c r="I1580" s="91">
        <f t="shared" si="341"/>
        <v>0</v>
      </c>
      <c r="J1580" s="91">
        <f t="shared" si="341"/>
        <v>0</v>
      </c>
      <c r="K1580" s="91">
        <f t="shared" si="341"/>
        <v>0</v>
      </c>
      <c r="L1580" s="91">
        <f t="shared" si="340"/>
        <v>0</v>
      </c>
      <c r="M1580" s="41" t="e">
        <f t="shared" si="337"/>
        <v>#DIV/0!</v>
      </c>
      <c r="N1580" s="41" t="e">
        <f t="shared" si="338"/>
        <v>#DIV/0!</v>
      </c>
      <c r="O1580" s="41" t="e">
        <f t="shared" si="339"/>
        <v>#DIV/0!</v>
      </c>
      <c r="P1580" s="14"/>
      <c r="Q1580" s="14"/>
      <c r="R1580" s="167"/>
      <c r="S1580" s="14"/>
      <c r="T1580" s="14"/>
      <c r="U1580" s="4"/>
    </row>
    <row r="1581" spans="1:22" ht="18.75" hidden="1" customHeight="1">
      <c r="A1581" s="68"/>
      <c r="B1581" s="53"/>
      <c r="C1581" s="56"/>
      <c r="D1581" s="49"/>
      <c r="E1581" s="9" t="s">
        <v>553</v>
      </c>
      <c r="F1581" s="10">
        <v>4823</v>
      </c>
      <c r="G1581" s="10">
        <v>4823</v>
      </c>
      <c r="H1581" s="10"/>
      <c r="I1581" s="91">
        <f t="shared" si="341"/>
        <v>69</v>
      </c>
      <c r="J1581" s="91">
        <f t="shared" si="341"/>
        <v>69</v>
      </c>
      <c r="K1581" s="91">
        <f t="shared" si="341"/>
        <v>167</v>
      </c>
      <c r="L1581" s="91">
        <f t="shared" si="340"/>
        <v>221</v>
      </c>
      <c r="M1581" s="41">
        <f t="shared" si="337"/>
        <v>31.2</v>
      </c>
      <c r="N1581" s="41">
        <f t="shared" si="338"/>
        <v>31.2</v>
      </c>
      <c r="O1581" s="41">
        <f t="shared" si="339"/>
        <v>75.599999999999994</v>
      </c>
      <c r="P1581" s="14"/>
      <c r="Q1581" s="14"/>
      <c r="R1581" s="167"/>
      <c r="S1581" s="14"/>
      <c r="T1581" s="14"/>
      <c r="U1581" s="4"/>
    </row>
    <row r="1582" spans="1:22" ht="18.75" hidden="1" customHeight="1">
      <c r="A1582" s="68"/>
      <c r="B1582" s="53"/>
      <c r="C1582" s="56"/>
      <c r="D1582" s="49"/>
      <c r="E1582" s="9" t="s">
        <v>554</v>
      </c>
      <c r="F1582" s="10">
        <v>4861</v>
      </c>
      <c r="G1582" s="10">
        <v>4861</v>
      </c>
      <c r="H1582" s="10"/>
      <c r="I1582" s="91">
        <f t="shared" si="341"/>
        <v>350</v>
      </c>
      <c r="J1582" s="91">
        <f t="shared" si="341"/>
        <v>860</v>
      </c>
      <c r="K1582" s="91">
        <f t="shared" si="341"/>
        <v>1000</v>
      </c>
      <c r="L1582" s="91">
        <f t="shared" si="340"/>
        <v>2000</v>
      </c>
      <c r="M1582" s="41">
        <f t="shared" si="337"/>
        <v>17.5</v>
      </c>
      <c r="N1582" s="41">
        <f t="shared" si="338"/>
        <v>43</v>
      </c>
      <c r="O1582" s="41">
        <f t="shared" si="339"/>
        <v>50</v>
      </c>
      <c r="P1582" s="14"/>
      <c r="Q1582" s="14"/>
      <c r="R1582" s="167"/>
      <c r="S1582" s="14"/>
      <c r="T1582" s="14"/>
      <c r="U1582" s="4"/>
    </row>
    <row r="1583" spans="1:22" ht="18.75" hidden="1" customHeight="1">
      <c r="A1583" s="68"/>
      <c r="B1583" s="53"/>
      <c r="C1583" s="56"/>
      <c r="D1583" s="49"/>
      <c r="E1583" s="9" t="s">
        <v>557</v>
      </c>
      <c r="F1583" s="10" t="s">
        <v>397</v>
      </c>
      <c r="G1583" s="10" t="s">
        <v>397</v>
      </c>
      <c r="H1583" s="10"/>
      <c r="I1583" s="91">
        <f t="shared" si="341"/>
        <v>1974000</v>
      </c>
      <c r="J1583" s="91">
        <f t="shared" si="341"/>
        <v>2947500</v>
      </c>
      <c r="K1583" s="91">
        <f t="shared" si="341"/>
        <v>3922000</v>
      </c>
      <c r="L1583" s="91">
        <f t="shared" si="340"/>
        <v>4895000</v>
      </c>
      <c r="M1583" s="41">
        <f t="shared" si="337"/>
        <v>40.299999999999997</v>
      </c>
      <c r="N1583" s="41">
        <f t="shared" si="338"/>
        <v>60.2</v>
      </c>
      <c r="O1583" s="41">
        <f t="shared" si="339"/>
        <v>80.099999999999994</v>
      </c>
      <c r="P1583" s="14"/>
      <c r="Q1583" s="14"/>
      <c r="R1583" s="167"/>
      <c r="S1583" s="14"/>
      <c r="T1583" s="14"/>
      <c r="U1583" s="4"/>
    </row>
    <row r="1584" spans="1:22" ht="18.75" hidden="1" customHeight="1">
      <c r="A1584" s="68"/>
      <c r="B1584" s="53"/>
      <c r="C1584" s="56"/>
      <c r="D1584" s="49"/>
      <c r="E1584" s="9" t="s">
        <v>560</v>
      </c>
      <c r="F1584" s="10">
        <v>5122</v>
      </c>
      <c r="G1584" s="10">
        <v>5122</v>
      </c>
      <c r="H1584" s="10"/>
      <c r="I1584" s="91">
        <f t="shared" si="341"/>
        <v>0</v>
      </c>
      <c r="J1584" s="91">
        <f t="shared" si="341"/>
        <v>2500</v>
      </c>
      <c r="K1584" s="91">
        <f t="shared" si="341"/>
        <v>8360</v>
      </c>
      <c r="L1584" s="91">
        <f t="shared" si="340"/>
        <v>11000</v>
      </c>
      <c r="M1584" s="41">
        <f t="shared" si="337"/>
        <v>0</v>
      </c>
      <c r="N1584" s="41">
        <f t="shared" si="338"/>
        <v>22.7</v>
      </c>
      <c r="O1584" s="41">
        <f t="shared" si="339"/>
        <v>76</v>
      </c>
      <c r="P1584" s="14"/>
      <c r="Q1584" s="14"/>
      <c r="R1584" s="167"/>
      <c r="S1584" s="14"/>
      <c r="T1584" s="14"/>
      <c r="U1584" s="4"/>
    </row>
    <row r="1585" spans="1:191" ht="18.75" hidden="1" customHeight="1">
      <c r="A1585" s="68"/>
      <c r="B1585" s="53"/>
      <c r="C1585" s="56"/>
      <c r="D1585" s="49"/>
      <c r="E1585" s="9" t="s">
        <v>561</v>
      </c>
      <c r="F1585" s="10" t="s">
        <v>471</v>
      </c>
      <c r="G1585" s="10" t="s">
        <v>471</v>
      </c>
      <c r="H1585" s="10"/>
      <c r="I1585" s="91">
        <f t="shared" si="341"/>
        <v>0</v>
      </c>
      <c r="J1585" s="91">
        <f t="shared" si="341"/>
        <v>0</v>
      </c>
      <c r="K1585" s="91">
        <f t="shared" si="341"/>
        <v>0</v>
      </c>
      <c r="L1585" s="91">
        <f t="shared" si="340"/>
        <v>0</v>
      </c>
      <c r="M1585" s="41" t="e">
        <f t="shared" si="337"/>
        <v>#DIV/0!</v>
      </c>
      <c r="N1585" s="41" t="e">
        <f t="shared" si="338"/>
        <v>#DIV/0!</v>
      </c>
      <c r="O1585" s="41" t="e">
        <f t="shared" si="339"/>
        <v>#DIV/0!</v>
      </c>
      <c r="P1585" s="14"/>
      <c r="Q1585" s="14"/>
      <c r="R1585" s="167"/>
      <c r="S1585" s="14"/>
      <c r="T1585" s="14"/>
      <c r="U1585" s="4"/>
    </row>
    <row r="1586" spans="1:191" ht="18.75" hidden="1" customHeight="1">
      <c r="A1586" s="68"/>
      <c r="B1586" s="53"/>
      <c r="C1586" s="56"/>
      <c r="D1586" s="49"/>
      <c r="E1586" s="9" t="s">
        <v>563</v>
      </c>
      <c r="F1586" s="10" t="s">
        <v>54</v>
      </c>
      <c r="G1586" s="10" t="s">
        <v>54</v>
      </c>
      <c r="H1586" s="10"/>
      <c r="I1586" s="91">
        <f t="shared" si="341"/>
        <v>4400</v>
      </c>
      <c r="J1586" s="91">
        <f t="shared" si="341"/>
        <v>4400</v>
      </c>
      <c r="K1586" s="91">
        <f t="shared" si="341"/>
        <v>4400</v>
      </c>
      <c r="L1586" s="91">
        <f t="shared" si="340"/>
        <v>4400</v>
      </c>
      <c r="M1586" s="41">
        <f t="shared" si="337"/>
        <v>100</v>
      </c>
      <c r="N1586" s="41">
        <f t="shared" si="338"/>
        <v>100</v>
      </c>
      <c r="O1586" s="41">
        <f t="shared" si="339"/>
        <v>100</v>
      </c>
      <c r="P1586" s="14"/>
      <c r="Q1586" s="14"/>
      <c r="R1586" s="167"/>
      <c r="S1586" s="14"/>
      <c r="T1586" s="14"/>
      <c r="U1586" s="4"/>
    </row>
    <row r="1587" spans="1:191" ht="18.75" hidden="1" customHeight="1">
      <c r="A1587" s="68"/>
      <c r="B1587" s="53"/>
      <c r="C1587" s="56"/>
      <c r="D1587" s="49"/>
      <c r="E1587" s="9" t="s">
        <v>565</v>
      </c>
      <c r="F1587" s="11">
        <v>5134</v>
      </c>
      <c r="G1587" s="11">
        <v>5134</v>
      </c>
      <c r="H1587" s="10"/>
      <c r="I1587" s="91">
        <f t="shared" si="341"/>
        <v>25000</v>
      </c>
      <c r="J1587" s="91">
        <f t="shared" si="341"/>
        <v>50000</v>
      </c>
      <c r="K1587" s="91">
        <f t="shared" si="341"/>
        <v>75000</v>
      </c>
      <c r="L1587" s="91">
        <f t="shared" si="340"/>
        <v>100000</v>
      </c>
      <c r="M1587" s="41">
        <f t="shared" si="337"/>
        <v>25</v>
      </c>
      <c r="N1587" s="41">
        <f t="shared" si="338"/>
        <v>50</v>
      </c>
      <c r="O1587" s="41">
        <f t="shared" si="339"/>
        <v>75</v>
      </c>
      <c r="P1587" s="14"/>
      <c r="Q1587" s="14"/>
      <c r="R1587" s="167"/>
      <c r="S1587" s="14"/>
      <c r="T1587" s="14"/>
      <c r="U1587" s="4"/>
    </row>
    <row r="1588" spans="1:191">
      <c r="A1588" s="192"/>
      <c r="B1588" s="193" t="s">
        <v>393</v>
      </c>
      <c r="C1588" s="200"/>
      <c r="D1588" s="188" t="s">
        <v>334</v>
      </c>
      <c r="E1588" s="194" t="s">
        <v>57</v>
      </c>
      <c r="F1588" s="89"/>
      <c r="G1588" s="89"/>
      <c r="H1588" s="10" t="s">
        <v>394</v>
      </c>
      <c r="I1588" s="203">
        <f>SUM(I1589)</f>
        <v>2410344.6</v>
      </c>
      <c r="J1588" s="203">
        <f>SUM(J1589)</f>
        <v>3585088.5</v>
      </c>
      <c r="K1588" s="203">
        <f>SUM(K1589)</f>
        <v>4841162.7</v>
      </c>
      <c r="L1588" s="203">
        <f>SUM(L1589)</f>
        <v>6008778.0999999996</v>
      </c>
      <c r="M1588" s="41">
        <f t="shared" si="337"/>
        <v>40.1</v>
      </c>
      <c r="N1588" s="41">
        <f t="shared" si="338"/>
        <v>59.7</v>
      </c>
      <c r="O1588" s="41">
        <f t="shared" si="339"/>
        <v>80.599999999999994</v>
      </c>
      <c r="P1588" s="120"/>
      <c r="Q1588" s="120"/>
      <c r="R1588" s="167"/>
      <c r="S1588" s="120"/>
      <c r="T1588" s="120"/>
      <c r="U1588" s="4">
        <f>SUM(L1588-T1588)</f>
        <v>6008778.0999999996</v>
      </c>
      <c r="W1588" s="43" t="s">
        <v>394</v>
      </c>
      <c r="AA1588" s="209"/>
      <c r="AB1588" s="209"/>
      <c r="AC1588" s="209"/>
      <c r="AD1588" s="209"/>
      <c r="AE1588" s="209"/>
      <c r="AF1588" s="209"/>
      <c r="AG1588" s="209"/>
      <c r="AH1588" s="209"/>
      <c r="AI1588" s="209"/>
      <c r="AJ1588" s="209"/>
      <c r="AK1588" s="209"/>
      <c r="AL1588" s="209"/>
      <c r="AM1588" s="209"/>
      <c r="AN1588" s="209"/>
      <c r="AO1588" s="209"/>
      <c r="AP1588" s="209"/>
      <c r="AQ1588" s="209"/>
      <c r="AR1588" s="209"/>
      <c r="AS1588" s="209"/>
      <c r="AT1588" s="209"/>
      <c r="AU1588" s="209"/>
      <c r="AV1588" s="209"/>
      <c r="AW1588" s="209"/>
      <c r="AX1588" s="209"/>
      <c r="AY1588" s="209"/>
      <c r="AZ1588" s="209"/>
      <c r="BA1588" s="209"/>
      <c r="BB1588" s="209"/>
      <c r="BC1588" s="209"/>
      <c r="BD1588" s="209"/>
      <c r="BE1588" s="209"/>
      <c r="BF1588" s="209"/>
      <c r="BG1588" s="209"/>
      <c r="BH1588" s="209"/>
      <c r="BI1588" s="209"/>
      <c r="BJ1588" s="209"/>
      <c r="BK1588" s="209"/>
      <c r="BL1588" s="209"/>
      <c r="BM1588" s="209"/>
      <c r="BN1588" s="209"/>
      <c r="BO1588" s="209"/>
      <c r="BP1588" s="209"/>
      <c r="BQ1588" s="209"/>
      <c r="BR1588" s="209"/>
      <c r="BS1588" s="209"/>
      <c r="BT1588" s="209"/>
      <c r="BU1588" s="209"/>
      <c r="BV1588" s="209"/>
      <c r="BW1588" s="209"/>
      <c r="BX1588" s="209"/>
      <c r="BY1588" s="209"/>
      <c r="BZ1588" s="209"/>
      <c r="CA1588" s="209"/>
      <c r="CB1588" s="209"/>
      <c r="CC1588" s="209"/>
      <c r="CD1588" s="209"/>
      <c r="CE1588" s="209"/>
      <c r="CF1588" s="209"/>
      <c r="CG1588" s="209"/>
      <c r="CH1588" s="209"/>
      <c r="CI1588" s="209"/>
      <c r="CJ1588" s="209"/>
      <c r="CK1588" s="209"/>
      <c r="CL1588" s="209"/>
      <c r="CM1588" s="209"/>
      <c r="CN1588" s="209"/>
      <c r="CO1588" s="209"/>
      <c r="CP1588" s="209"/>
      <c r="CQ1588" s="209"/>
      <c r="CR1588" s="209"/>
      <c r="CS1588" s="209"/>
      <c r="CT1588" s="209"/>
      <c r="CU1588" s="209"/>
      <c r="CV1588" s="209"/>
      <c r="CW1588" s="209"/>
      <c r="CX1588" s="209"/>
      <c r="CY1588" s="209"/>
      <c r="CZ1588" s="209"/>
      <c r="DA1588" s="209"/>
      <c r="DB1588" s="209"/>
      <c r="DC1588" s="209"/>
      <c r="DD1588" s="209"/>
      <c r="DE1588" s="209"/>
      <c r="DF1588" s="209"/>
      <c r="DG1588" s="209"/>
      <c r="DH1588" s="209"/>
      <c r="DI1588" s="209"/>
      <c r="DJ1588" s="209"/>
      <c r="DK1588" s="209"/>
      <c r="DL1588" s="209"/>
      <c r="DM1588" s="209"/>
      <c r="DN1588" s="209"/>
      <c r="DO1588" s="209"/>
      <c r="DP1588" s="209"/>
      <c r="DQ1588" s="209"/>
      <c r="DR1588" s="209"/>
      <c r="DS1588" s="209"/>
      <c r="DT1588" s="209"/>
      <c r="DU1588" s="209"/>
      <c r="DV1588" s="209"/>
      <c r="DW1588" s="209"/>
      <c r="DX1588" s="209"/>
      <c r="DY1588" s="209"/>
      <c r="DZ1588" s="209"/>
      <c r="EA1588" s="209"/>
      <c r="EB1588" s="209"/>
      <c r="EC1588" s="209"/>
      <c r="ED1588" s="209"/>
      <c r="EE1588" s="209"/>
      <c r="EF1588" s="209"/>
      <c r="EG1588" s="209"/>
      <c r="EH1588" s="209"/>
      <c r="EI1588" s="209"/>
      <c r="EJ1588" s="209"/>
      <c r="EK1588" s="209"/>
      <c r="EL1588" s="209"/>
      <c r="EM1588" s="209"/>
      <c r="EN1588" s="209"/>
      <c r="EO1588" s="209"/>
      <c r="EP1588" s="209"/>
      <c r="EQ1588" s="209"/>
      <c r="ER1588" s="209"/>
      <c r="ES1588" s="209"/>
      <c r="ET1588" s="209"/>
      <c r="EU1588" s="209"/>
      <c r="EV1588" s="209"/>
      <c r="EW1588" s="209"/>
      <c r="EX1588" s="209"/>
      <c r="EY1588" s="209"/>
      <c r="EZ1588" s="209"/>
      <c r="FA1588" s="209"/>
      <c r="FB1588" s="209"/>
      <c r="FC1588" s="209"/>
      <c r="FD1588" s="209"/>
      <c r="FE1588" s="209"/>
      <c r="FF1588" s="209"/>
      <c r="FG1588" s="209"/>
      <c r="FH1588" s="209"/>
      <c r="FI1588" s="209"/>
      <c r="FJ1588" s="209"/>
      <c r="FK1588" s="209"/>
      <c r="FL1588" s="209"/>
      <c r="FM1588" s="209"/>
      <c r="FN1588" s="209"/>
      <c r="FO1588" s="209"/>
      <c r="FP1588" s="209"/>
      <c r="FQ1588" s="209"/>
      <c r="FR1588" s="209"/>
      <c r="FS1588" s="209"/>
      <c r="FT1588" s="209"/>
      <c r="FU1588" s="209"/>
      <c r="FV1588" s="209"/>
      <c r="FW1588" s="209"/>
      <c r="FX1588" s="209"/>
      <c r="FY1588" s="209"/>
      <c r="FZ1588" s="209"/>
      <c r="GA1588" s="209"/>
      <c r="GB1588" s="209"/>
      <c r="GC1588" s="209"/>
      <c r="GD1588" s="209"/>
      <c r="GE1588" s="209"/>
      <c r="GF1588" s="209"/>
      <c r="GG1588" s="209"/>
      <c r="GH1588" s="209"/>
      <c r="GI1588" s="209"/>
    </row>
    <row r="1589" spans="1:191">
      <c r="A1589" s="232"/>
      <c r="B1589" s="196"/>
      <c r="C1589" s="197" t="s">
        <v>525</v>
      </c>
      <c r="D1589" s="198" t="s">
        <v>335</v>
      </c>
      <c r="E1589" s="199" t="s">
        <v>58</v>
      </c>
      <c r="F1589" s="13"/>
      <c r="G1589" s="13"/>
      <c r="H1589" s="10" t="s">
        <v>394</v>
      </c>
      <c r="I1589" s="205">
        <f>SUM(I1590,I1612,I1615)</f>
        <v>2410344.6</v>
      </c>
      <c r="J1589" s="205">
        <f>SUM(J1590,J1612,J1615)</f>
        <v>3585088.5</v>
      </c>
      <c r="K1589" s="205">
        <f>SUM(K1590,K1612,K1615)</f>
        <v>4841162.7</v>
      </c>
      <c r="L1589" s="205">
        <f>SUM(L1590,L1612,L1615)</f>
        <v>6008778.0999999996</v>
      </c>
      <c r="M1589" s="41">
        <f t="shared" si="337"/>
        <v>40.1</v>
      </c>
      <c r="N1589" s="41">
        <f t="shared" si="338"/>
        <v>59.7</v>
      </c>
      <c r="O1589" s="41">
        <f t="shared" si="339"/>
        <v>80.599999999999994</v>
      </c>
      <c r="P1589" s="14"/>
      <c r="Q1589" s="14"/>
      <c r="R1589" s="167"/>
      <c r="S1589" s="14"/>
      <c r="T1589" s="14"/>
      <c r="U1589" s="4">
        <f>SUM(L1589-T1589)</f>
        <v>6008778.0999999996</v>
      </c>
      <c r="AA1589" s="209"/>
      <c r="AB1589" s="209"/>
      <c r="AC1589" s="209"/>
      <c r="AD1589" s="209"/>
      <c r="AE1589" s="209"/>
      <c r="AF1589" s="209"/>
      <c r="AG1589" s="209"/>
      <c r="AH1589" s="209"/>
      <c r="AI1589" s="209"/>
      <c r="AJ1589" s="209"/>
      <c r="AK1589" s="209"/>
      <c r="AL1589" s="209"/>
      <c r="AM1589" s="209"/>
      <c r="AN1589" s="209"/>
      <c r="AO1589" s="209"/>
      <c r="AP1589" s="209"/>
      <c r="AQ1589" s="209"/>
      <c r="AR1589" s="209"/>
      <c r="AS1589" s="209"/>
      <c r="AT1589" s="209"/>
      <c r="AU1589" s="209"/>
      <c r="AV1589" s="209"/>
      <c r="AW1589" s="209"/>
      <c r="AX1589" s="209"/>
      <c r="AY1589" s="209"/>
      <c r="AZ1589" s="209"/>
      <c r="BA1589" s="209"/>
      <c r="BB1589" s="209"/>
      <c r="BC1589" s="209"/>
      <c r="BD1589" s="209"/>
      <c r="BE1589" s="209"/>
      <c r="BF1589" s="209"/>
      <c r="BG1589" s="209"/>
      <c r="BH1589" s="209"/>
      <c r="BI1589" s="209"/>
      <c r="BJ1589" s="209"/>
      <c r="BK1589" s="209"/>
      <c r="BL1589" s="209"/>
      <c r="BM1589" s="209"/>
      <c r="BN1589" s="209"/>
      <c r="BO1589" s="209"/>
      <c r="BP1589" s="209"/>
      <c r="BQ1589" s="209"/>
      <c r="BR1589" s="209"/>
      <c r="BS1589" s="209"/>
      <c r="BT1589" s="209"/>
      <c r="BU1589" s="209"/>
      <c r="BV1589" s="209"/>
      <c r="BW1589" s="209"/>
      <c r="BX1589" s="209"/>
      <c r="BY1589" s="209"/>
      <c r="BZ1589" s="209"/>
      <c r="CA1589" s="209"/>
      <c r="CB1589" s="209"/>
      <c r="CC1589" s="209"/>
      <c r="CD1589" s="209"/>
      <c r="CE1589" s="209"/>
      <c r="CF1589" s="209"/>
      <c r="CG1589" s="209"/>
      <c r="CH1589" s="209"/>
      <c r="CI1589" s="209"/>
      <c r="CJ1589" s="209"/>
      <c r="CK1589" s="209"/>
      <c r="CL1589" s="209"/>
      <c r="CM1589" s="209"/>
      <c r="CN1589" s="209"/>
      <c r="CO1589" s="209"/>
      <c r="CP1589" s="209"/>
      <c r="CQ1589" s="209"/>
      <c r="CR1589" s="209"/>
      <c r="CS1589" s="209"/>
      <c r="CT1589" s="209"/>
      <c r="CU1589" s="209"/>
      <c r="CV1589" s="209"/>
      <c r="CW1589" s="209"/>
      <c r="CX1589" s="209"/>
      <c r="CY1589" s="209"/>
      <c r="CZ1589" s="209"/>
      <c r="DA1589" s="209"/>
      <c r="DB1589" s="209"/>
      <c r="DC1589" s="209"/>
      <c r="DD1589" s="209"/>
      <c r="DE1589" s="209"/>
      <c r="DF1589" s="209"/>
      <c r="DG1589" s="209"/>
      <c r="DH1589" s="209"/>
      <c r="DI1589" s="209"/>
      <c r="DJ1589" s="209"/>
      <c r="DK1589" s="209"/>
      <c r="DL1589" s="209"/>
      <c r="DM1589" s="209"/>
      <c r="DN1589" s="209"/>
      <c r="DO1589" s="209"/>
      <c r="DP1589" s="209"/>
      <c r="DQ1589" s="209"/>
      <c r="DR1589" s="209"/>
      <c r="DS1589" s="209"/>
      <c r="DT1589" s="209"/>
      <c r="DU1589" s="209"/>
      <c r="DV1589" s="209"/>
      <c r="DW1589" s="209"/>
      <c r="DX1589" s="209"/>
      <c r="DY1589" s="209"/>
      <c r="DZ1589" s="209"/>
      <c r="EA1589" s="209"/>
      <c r="EB1589" s="209"/>
      <c r="EC1589" s="209"/>
      <c r="ED1589" s="209"/>
      <c r="EE1589" s="209"/>
      <c r="EF1589" s="209"/>
      <c r="EG1589" s="209"/>
      <c r="EH1589" s="209"/>
      <c r="EI1589" s="209"/>
      <c r="EJ1589" s="209"/>
      <c r="EK1589" s="209"/>
      <c r="EL1589" s="209"/>
      <c r="EM1589" s="209"/>
      <c r="EN1589" s="209"/>
      <c r="EO1589" s="209"/>
      <c r="EP1589" s="209"/>
      <c r="EQ1589" s="209"/>
      <c r="ER1589" s="209"/>
      <c r="ES1589" s="209"/>
      <c r="ET1589" s="209"/>
      <c r="EU1589" s="209"/>
      <c r="EV1589" s="209"/>
      <c r="EW1589" s="209"/>
      <c r="EX1589" s="209"/>
      <c r="EY1589" s="209"/>
      <c r="EZ1589" s="209"/>
      <c r="FA1589" s="209"/>
      <c r="FB1589" s="209"/>
      <c r="FC1589" s="209"/>
      <c r="FD1589" s="209"/>
      <c r="FE1589" s="209"/>
      <c r="FF1589" s="209"/>
      <c r="FG1589" s="209"/>
      <c r="FH1589" s="209"/>
      <c r="FI1589" s="209"/>
      <c r="FJ1589" s="209"/>
      <c r="FK1589" s="209"/>
      <c r="FL1589" s="209"/>
      <c r="FM1589" s="209"/>
      <c r="FN1589" s="209"/>
      <c r="FO1589" s="209"/>
      <c r="FP1589" s="209"/>
      <c r="FQ1589" s="209"/>
      <c r="FR1589" s="209"/>
      <c r="FS1589" s="209"/>
      <c r="FT1589" s="209"/>
      <c r="FU1589" s="209"/>
      <c r="FV1589" s="209"/>
      <c r="FW1589" s="209"/>
      <c r="FX1589" s="209"/>
      <c r="FY1589" s="209"/>
      <c r="FZ1589" s="209"/>
      <c r="GA1589" s="209"/>
      <c r="GB1589" s="209"/>
      <c r="GC1589" s="209"/>
      <c r="GD1589" s="209"/>
      <c r="GE1589" s="209"/>
      <c r="GF1589" s="209"/>
      <c r="GG1589" s="209"/>
      <c r="GH1589" s="209"/>
      <c r="GI1589" s="209"/>
    </row>
    <row r="1590" spans="1:191" ht="49.5">
      <c r="A1590" s="232"/>
      <c r="B1590" s="196"/>
      <c r="C1590" s="197"/>
      <c r="D1590" s="201" t="s">
        <v>280</v>
      </c>
      <c r="E1590" s="199" t="s">
        <v>121</v>
      </c>
      <c r="F1590" s="13"/>
      <c r="G1590" s="13"/>
      <c r="H1590" s="10" t="s">
        <v>394</v>
      </c>
      <c r="I1590" s="205">
        <f>SUM(I1591)</f>
        <v>35344.6</v>
      </c>
      <c r="J1590" s="205">
        <f>SUM(J1591)</f>
        <v>85088.500000000015</v>
      </c>
      <c r="K1590" s="205">
        <f>SUM(K1591)</f>
        <v>140662.69999999998</v>
      </c>
      <c r="L1590" s="205">
        <f>SUM(L1591)</f>
        <v>208778.10000000003</v>
      </c>
      <c r="M1590" s="41">
        <f t="shared" si="337"/>
        <v>16.899999999999999</v>
      </c>
      <c r="N1590" s="41">
        <f t="shared" si="338"/>
        <v>40.799999999999997</v>
      </c>
      <c r="O1590" s="41">
        <f t="shared" si="339"/>
        <v>67.400000000000006</v>
      </c>
      <c r="P1590" s="14"/>
      <c r="Q1590" s="14"/>
      <c r="R1590" s="167"/>
      <c r="S1590" s="14"/>
      <c r="T1590" s="14"/>
      <c r="U1590" s="4"/>
      <c r="AA1590" s="209"/>
      <c r="AB1590" s="209"/>
      <c r="AC1590" s="209"/>
      <c r="AD1590" s="209"/>
      <c r="AE1590" s="209"/>
      <c r="AF1590" s="209"/>
      <c r="AG1590" s="209"/>
      <c r="AH1590" s="209"/>
      <c r="AI1590" s="209"/>
      <c r="AJ1590" s="209"/>
      <c r="AK1590" s="209"/>
      <c r="AL1590" s="209"/>
      <c r="AM1590" s="209"/>
      <c r="AN1590" s="209"/>
      <c r="AO1590" s="209"/>
      <c r="AP1590" s="209"/>
      <c r="AQ1590" s="209"/>
      <c r="AR1590" s="209"/>
      <c r="AS1590" s="209"/>
      <c r="AT1590" s="209"/>
      <c r="AU1590" s="209"/>
      <c r="AV1590" s="209"/>
      <c r="AW1590" s="209"/>
      <c r="AX1590" s="209"/>
      <c r="AY1590" s="209"/>
      <c r="AZ1590" s="209"/>
      <c r="BA1590" s="209"/>
      <c r="BB1590" s="209"/>
      <c r="BC1590" s="209"/>
      <c r="BD1590" s="209"/>
      <c r="BE1590" s="209"/>
      <c r="BF1590" s="209"/>
      <c r="BG1590" s="209"/>
      <c r="BH1590" s="209"/>
      <c r="BI1590" s="209"/>
      <c r="BJ1590" s="209"/>
      <c r="BK1590" s="209"/>
      <c r="BL1590" s="209"/>
      <c r="BM1590" s="209"/>
      <c r="BN1590" s="209"/>
      <c r="BO1590" s="209"/>
      <c r="BP1590" s="209"/>
      <c r="BQ1590" s="209"/>
      <c r="BR1590" s="209"/>
      <c r="BS1590" s="209"/>
      <c r="BT1590" s="209"/>
      <c r="BU1590" s="209"/>
      <c r="BV1590" s="209"/>
      <c r="BW1590" s="209"/>
      <c r="BX1590" s="209"/>
      <c r="BY1590" s="209"/>
      <c r="BZ1590" s="209"/>
      <c r="CA1590" s="209"/>
      <c r="CB1590" s="209"/>
      <c r="CC1590" s="209"/>
      <c r="CD1590" s="209"/>
      <c r="CE1590" s="209"/>
      <c r="CF1590" s="209"/>
      <c r="CG1590" s="209"/>
      <c r="CH1590" s="209"/>
      <c r="CI1590" s="209"/>
      <c r="CJ1590" s="209"/>
      <c r="CK1590" s="209"/>
      <c r="CL1590" s="209"/>
      <c r="CM1590" s="209"/>
      <c r="CN1590" s="209"/>
      <c r="CO1590" s="209"/>
      <c r="CP1590" s="209"/>
      <c r="CQ1590" s="209"/>
      <c r="CR1590" s="209"/>
      <c r="CS1590" s="209"/>
      <c r="CT1590" s="209"/>
      <c r="CU1590" s="209"/>
      <c r="CV1590" s="209"/>
      <c r="CW1590" s="209"/>
      <c r="CX1590" s="209"/>
      <c r="CY1590" s="209"/>
      <c r="CZ1590" s="209"/>
      <c r="DA1590" s="209"/>
      <c r="DB1590" s="209"/>
      <c r="DC1590" s="209"/>
      <c r="DD1590" s="209"/>
      <c r="DE1590" s="209"/>
      <c r="DF1590" s="209"/>
      <c r="DG1590" s="209"/>
      <c r="DH1590" s="209"/>
      <c r="DI1590" s="209"/>
      <c r="DJ1590" s="209"/>
      <c r="DK1590" s="209"/>
      <c r="DL1590" s="209"/>
      <c r="DM1590" s="209"/>
      <c r="DN1590" s="209"/>
      <c r="DO1590" s="209"/>
      <c r="DP1590" s="209"/>
      <c r="DQ1590" s="209"/>
      <c r="DR1590" s="209"/>
      <c r="DS1590" s="209"/>
      <c r="DT1590" s="209"/>
      <c r="DU1590" s="209"/>
      <c r="DV1590" s="209"/>
      <c r="DW1590" s="209"/>
      <c r="DX1590" s="209"/>
      <c r="DY1590" s="209"/>
      <c r="DZ1590" s="209"/>
      <c r="EA1590" s="209"/>
      <c r="EB1590" s="209"/>
      <c r="EC1590" s="209"/>
      <c r="ED1590" s="209"/>
      <c r="EE1590" s="209"/>
      <c r="EF1590" s="209"/>
      <c r="EG1590" s="209"/>
      <c r="EH1590" s="209"/>
      <c r="EI1590" s="209"/>
      <c r="EJ1590" s="209"/>
      <c r="EK1590" s="209"/>
      <c r="EL1590" s="209"/>
      <c r="EM1590" s="209"/>
      <c r="EN1590" s="209"/>
      <c r="EO1590" s="209"/>
      <c r="EP1590" s="209"/>
      <c r="EQ1590" s="209"/>
      <c r="ER1590" s="209"/>
      <c r="ES1590" s="209"/>
      <c r="ET1590" s="209"/>
      <c r="EU1590" s="209"/>
      <c r="EV1590" s="209"/>
      <c r="EW1590" s="209"/>
      <c r="EX1590" s="209"/>
      <c r="EY1590" s="209"/>
      <c r="EZ1590" s="209"/>
      <c r="FA1590" s="209"/>
      <c r="FB1590" s="209"/>
      <c r="FC1590" s="209"/>
      <c r="FD1590" s="209"/>
      <c r="FE1590" s="209"/>
      <c r="FF1590" s="209"/>
      <c r="FG1590" s="209"/>
      <c r="FH1590" s="209"/>
      <c r="FI1590" s="209"/>
      <c r="FJ1590" s="209"/>
      <c r="FK1590" s="209"/>
      <c r="FL1590" s="209"/>
      <c r="FM1590" s="209"/>
      <c r="FN1590" s="209"/>
      <c r="FO1590" s="209"/>
      <c r="FP1590" s="209"/>
      <c r="FQ1590" s="209"/>
      <c r="FR1590" s="209"/>
      <c r="FS1590" s="209"/>
      <c r="FT1590" s="209"/>
      <c r="FU1590" s="209"/>
      <c r="FV1590" s="209"/>
      <c r="FW1590" s="209"/>
      <c r="FX1590" s="209"/>
      <c r="FY1590" s="209"/>
      <c r="FZ1590" s="209"/>
      <c r="GA1590" s="209"/>
      <c r="GB1590" s="209"/>
      <c r="GC1590" s="209"/>
      <c r="GD1590" s="209"/>
      <c r="GE1590" s="209"/>
      <c r="GF1590" s="209"/>
      <c r="GG1590" s="209"/>
      <c r="GH1590" s="209"/>
      <c r="GI1590" s="209"/>
    </row>
    <row r="1591" spans="1:191">
      <c r="A1591" s="232"/>
      <c r="B1591" s="196"/>
      <c r="C1591" s="197"/>
      <c r="D1591" s="198"/>
      <c r="E1591" s="80" t="s">
        <v>612</v>
      </c>
      <c r="F1591" s="18" t="s">
        <v>398</v>
      </c>
      <c r="G1591" s="13"/>
      <c r="H1591" s="10" t="s">
        <v>394</v>
      </c>
      <c r="I1591" s="207">
        <f t="shared" ref="I1591:K1591" si="342">SUM(I1592:I1611)</f>
        <v>35344.6</v>
      </c>
      <c r="J1591" s="207">
        <f t="shared" si="342"/>
        <v>85088.500000000015</v>
      </c>
      <c r="K1591" s="207">
        <f t="shared" si="342"/>
        <v>140662.69999999998</v>
      </c>
      <c r="L1591" s="207">
        <f>SUM(L1592:L1611)</f>
        <v>208778.10000000003</v>
      </c>
      <c r="M1591" s="41">
        <f t="shared" si="337"/>
        <v>16.899999999999999</v>
      </c>
      <c r="N1591" s="41">
        <f t="shared" si="338"/>
        <v>40.799999999999997</v>
      </c>
      <c r="O1591" s="41">
        <f t="shared" si="339"/>
        <v>67.400000000000006</v>
      </c>
      <c r="P1591" s="14"/>
      <c r="Q1591" s="14"/>
      <c r="R1591" s="167"/>
      <c r="S1591" s="14"/>
      <c r="T1591" s="14"/>
      <c r="U1591" s="4"/>
      <c r="AA1591" s="209"/>
      <c r="AB1591" s="209"/>
      <c r="AC1591" s="209"/>
      <c r="AD1591" s="209"/>
      <c r="AE1591" s="209"/>
      <c r="AF1591" s="209"/>
      <c r="AG1591" s="209"/>
      <c r="AH1591" s="209"/>
      <c r="AI1591" s="209"/>
      <c r="AJ1591" s="209"/>
      <c r="AK1591" s="209"/>
      <c r="AL1591" s="209"/>
      <c r="AM1591" s="209"/>
      <c r="AN1591" s="209"/>
      <c r="AO1591" s="209"/>
      <c r="AP1591" s="209"/>
      <c r="AQ1591" s="209"/>
      <c r="AR1591" s="209"/>
      <c r="AS1591" s="209"/>
      <c r="AT1591" s="209"/>
      <c r="AU1591" s="209"/>
      <c r="AV1591" s="209"/>
      <c r="AW1591" s="209"/>
      <c r="AX1591" s="209"/>
      <c r="AY1591" s="209"/>
      <c r="AZ1591" s="209"/>
      <c r="BA1591" s="209"/>
      <c r="BB1591" s="209"/>
      <c r="BC1591" s="209"/>
      <c r="BD1591" s="209"/>
      <c r="BE1591" s="209"/>
      <c r="BF1591" s="209"/>
      <c r="BG1591" s="209"/>
      <c r="BH1591" s="209"/>
      <c r="BI1591" s="209"/>
      <c r="BJ1591" s="209"/>
      <c r="BK1591" s="209"/>
      <c r="BL1591" s="209"/>
      <c r="BM1591" s="209"/>
      <c r="BN1591" s="209"/>
      <c r="BO1591" s="209"/>
      <c r="BP1591" s="209"/>
      <c r="BQ1591" s="209"/>
      <c r="BR1591" s="209"/>
      <c r="BS1591" s="209"/>
      <c r="BT1591" s="209"/>
      <c r="BU1591" s="209"/>
      <c r="BV1591" s="209"/>
      <c r="BW1591" s="209"/>
      <c r="BX1591" s="209"/>
      <c r="BY1591" s="209"/>
      <c r="BZ1591" s="209"/>
      <c r="CA1591" s="209"/>
      <c r="CB1591" s="209"/>
      <c r="CC1591" s="209"/>
      <c r="CD1591" s="209"/>
      <c r="CE1591" s="209"/>
      <c r="CF1591" s="209"/>
      <c r="CG1591" s="209"/>
      <c r="CH1591" s="209"/>
      <c r="CI1591" s="209"/>
      <c r="CJ1591" s="209"/>
      <c r="CK1591" s="209"/>
      <c r="CL1591" s="209"/>
      <c r="CM1591" s="209"/>
      <c r="CN1591" s="209"/>
      <c r="CO1591" s="209"/>
      <c r="CP1591" s="209"/>
      <c r="CQ1591" s="209"/>
      <c r="CR1591" s="209"/>
      <c r="CS1591" s="209"/>
      <c r="CT1591" s="209"/>
      <c r="CU1591" s="209"/>
      <c r="CV1591" s="209"/>
      <c r="CW1591" s="209"/>
      <c r="CX1591" s="209"/>
      <c r="CY1591" s="209"/>
      <c r="CZ1591" s="209"/>
      <c r="DA1591" s="209"/>
      <c r="DB1591" s="209"/>
      <c r="DC1591" s="209"/>
      <c r="DD1591" s="209"/>
      <c r="DE1591" s="209"/>
      <c r="DF1591" s="209"/>
      <c r="DG1591" s="209"/>
      <c r="DH1591" s="209"/>
      <c r="DI1591" s="209"/>
      <c r="DJ1591" s="209"/>
      <c r="DK1591" s="209"/>
      <c r="DL1591" s="209"/>
      <c r="DM1591" s="209"/>
      <c r="DN1591" s="209"/>
      <c r="DO1591" s="209"/>
      <c r="DP1591" s="209"/>
      <c r="DQ1591" s="209"/>
      <c r="DR1591" s="209"/>
      <c r="DS1591" s="209"/>
      <c r="DT1591" s="209"/>
      <c r="DU1591" s="209"/>
      <c r="DV1591" s="209"/>
      <c r="DW1591" s="209"/>
      <c r="DX1591" s="209"/>
      <c r="DY1591" s="209"/>
      <c r="DZ1591" s="209"/>
      <c r="EA1591" s="209"/>
      <c r="EB1591" s="209"/>
      <c r="EC1591" s="209"/>
      <c r="ED1591" s="209"/>
      <c r="EE1591" s="209"/>
      <c r="EF1591" s="209"/>
      <c r="EG1591" s="209"/>
      <c r="EH1591" s="209"/>
      <c r="EI1591" s="209"/>
      <c r="EJ1591" s="209"/>
      <c r="EK1591" s="209"/>
      <c r="EL1591" s="209"/>
      <c r="EM1591" s="209"/>
      <c r="EN1591" s="209"/>
      <c r="EO1591" s="209"/>
      <c r="EP1591" s="209"/>
      <c r="EQ1591" s="209"/>
      <c r="ER1591" s="209"/>
      <c r="ES1591" s="209"/>
      <c r="ET1591" s="209"/>
      <c r="EU1591" s="209"/>
      <c r="EV1591" s="209"/>
      <c r="EW1591" s="209"/>
      <c r="EX1591" s="209"/>
      <c r="EY1591" s="209"/>
      <c r="EZ1591" s="209"/>
      <c r="FA1591" s="209"/>
      <c r="FB1591" s="209"/>
      <c r="FC1591" s="209"/>
      <c r="FD1591" s="209"/>
      <c r="FE1591" s="209"/>
      <c r="FF1591" s="209"/>
      <c r="FG1591" s="209"/>
      <c r="FH1591" s="209"/>
      <c r="FI1591" s="209"/>
      <c r="FJ1591" s="209"/>
      <c r="FK1591" s="209"/>
      <c r="FL1591" s="209"/>
      <c r="FM1591" s="209"/>
      <c r="FN1591" s="209"/>
      <c r="FO1591" s="209"/>
      <c r="FP1591" s="209"/>
      <c r="FQ1591" s="209"/>
      <c r="FR1591" s="209"/>
      <c r="FS1591" s="209"/>
      <c r="FT1591" s="209"/>
      <c r="FU1591" s="209"/>
      <c r="FV1591" s="209"/>
      <c r="FW1591" s="209"/>
      <c r="FX1591" s="209"/>
      <c r="FY1591" s="209"/>
      <c r="FZ1591" s="209"/>
      <c r="GA1591" s="209"/>
      <c r="GB1591" s="209"/>
      <c r="GC1591" s="209"/>
      <c r="GD1591" s="209"/>
      <c r="GE1591" s="209"/>
      <c r="GF1591" s="209"/>
      <c r="GG1591" s="209"/>
      <c r="GH1591" s="209"/>
      <c r="GI1591" s="209"/>
    </row>
    <row r="1592" spans="1:191" hidden="1">
      <c r="A1592" s="69"/>
      <c r="B1592" s="53"/>
      <c r="C1592" s="54"/>
      <c r="D1592" s="55"/>
      <c r="E1592" s="16" t="s">
        <v>431</v>
      </c>
      <c r="F1592" s="11">
        <v>4111</v>
      </c>
      <c r="G1592" s="13"/>
      <c r="H1592" s="10"/>
      <c r="I1592" s="7">
        <v>28126</v>
      </c>
      <c r="J1592" s="7">
        <v>70315.100000000006</v>
      </c>
      <c r="K1592" s="7">
        <v>112504.1</v>
      </c>
      <c r="L1592" s="40">
        <v>168756.2</v>
      </c>
      <c r="M1592" s="41">
        <f t="shared" si="337"/>
        <v>16.7</v>
      </c>
      <c r="N1592" s="41">
        <f t="shared" si="338"/>
        <v>41.7</v>
      </c>
      <c r="O1592" s="41">
        <f t="shared" si="339"/>
        <v>66.7</v>
      </c>
      <c r="P1592" s="14"/>
      <c r="Q1592" s="14"/>
      <c r="R1592" s="167"/>
      <c r="S1592" s="14"/>
      <c r="T1592" s="14"/>
      <c r="U1592" s="4"/>
    </row>
    <row r="1593" spans="1:191" ht="27" hidden="1">
      <c r="A1593" s="69"/>
      <c r="B1593" s="53"/>
      <c r="C1593" s="54"/>
      <c r="D1593" s="55"/>
      <c r="E1593" s="16" t="s">
        <v>432</v>
      </c>
      <c r="F1593" s="10">
        <v>4112</v>
      </c>
      <c r="G1593" s="13"/>
      <c r="H1593" s="10"/>
      <c r="I1593" s="7">
        <v>500</v>
      </c>
      <c r="J1593" s="7">
        <v>4500</v>
      </c>
      <c r="K1593" s="7">
        <v>9500</v>
      </c>
      <c r="L1593" s="40">
        <v>16209.5</v>
      </c>
      <c r="M1593" s="41">
        <f t="shared" si="337"/>
        <v>3.1</v>
      </c>
      <c r="N1593" s="41">
        <f t="shared" si="338"/>
        <v>27.8</v>
      </c>
      <c r="O1593" s="41">
        <f t="shared" si="339"/>
        <v>58.6</v>
      </c>
      <c r="P1593" s="14"/>
      <c r="Q1593" s="14"/>
      <c r="R1593" s="167"/>
      <c r="S1593" s="14"/>
      <c r="T1593" s="14"/>
      <c r="U1593" s="4"/>
    </row>
    <row r="1594" spans="1:191" ht="27" hidden="1">
      <c r="A1594" s="69"/>
      <c r="B1594" s="53"/>
      <c r="C1594" s="54"/>
      <c r="D1594" s="55"/>
      <c r="E1594" s="16" t="s">
        <v>433</v>
      </c>
      <c r="F1594" s="10" t="s">
        <v>406</v>
      </c>
      <c r="G1594" s="13"/>
      <c r="H1594" s="10"/>
      <c r="I1594" s="7">
        <v>3770.1</v>
      </c>
      <c r="J1594" s="7">
        <v>3770.1</v>
      </c>
      <c r="K1594" s="7">
        <v>7540.2</v>
      </c>
      <c r="L1594" s="40">
        <v>7540.2</v>
      </c>
      <c r="M1594" s="41">
        <f t="shared" si="337"/>
        <v>50</v>
      </c>
      <c r="N1594" s="41">
        <f t="shared" si="338"/>
        <v>50</v>
      </c>
      <c r="O1594" s="41">
        <f t="shared" si="339"/>
        <v>100</v>
      </c>
      <c r="P1594" s="14"/>
      <c r="Q1594" s="14"/>
      <c r="R1594" s="167"/>
      <c r="S1594" s="14"/>
      <c r="T1594" s="14"/>
      <c r="U1594" s="4"/>
    </row>
    <row r="1595" spans="1:191" hidden="1">
      <c r="A1595" s="69"/>
      <c r="B1595" s="53"/>
      <c r="C1595" s="54"/>
      <c r="D1595" s="55"/>
      <c r="E1595" s="16" t="s">
        <v>436</v>
      </c>
      <c r="F1595" s="10" t="s">
        <v>264</v>
      </c>
      <c r="G1595" s="13"/>
      <c r="H1595" s="10"/>
      <c r="I1595" s="7">
        <v>250</v>
      </c>
      <c r="J1595" s="7">
        <v>625</v>
      </c>
      <c r="K1595" s="7">
        <v>1000</v>
      </c>
      <c r="L1595" s="40">
        <v>1500</v>
      </c>
      <c r="M1595" s="41"/>
      <c r="N1595" s="41"/>
      <c r="O1595" s="41"/>
      <c r="P1595" s="14"/>
      <c r="Q1595" s="14"/>
      <c r="R1595" s="167"/>
      <c r="S1595" s="14"/>
      <c r="T1595" s="14"/>
      <c r="U1595" s="4"/>
    </row>
    <row r="1596" spans="1:191" hidden="1">
      <c r="A1596" s="69"/>
      <c r="B1596" s="53"/>
      <c r="C1596" s="54"/>
      <c r="D1596" s="55"/>
      <c r="E1596" s="16" t="s">
        <v>439</v>
      </c>
      <c r="F1596" s="10">
        <v>4214</v>
      </c>
      <c r="G1596" s="13"/>
      <c r="H1596" s="10"/>
      <c r="I1596" s="7">
        <v>218.1</v>
      </c>
      <c r="J1596" s="7">
        <v>759.9</v>
      </c>
      <c r="K1596" s="7">
        <v>990</v>
      </c>
      <c r="L1596" s="40">
        <v>1767.2</v>
      </c>
      <c r="M1596" s="41">
        <f t="shared" si="337"/>
        <v>12.3</v>
      </c>
      <c r="N1596" s="41">
        <f t="shared" si="338"/>
        <v>43</v>
      </c>
      <c r="O1596" s="41">
        <f t="shared" si="339"/>
        <v>56</v>
      </c>
      <c r="P1596" s="14"/>
      <c r="Q1596" s="14"/>
      <c r="R1596" s="167"/>
      <c r="S1596" s="14"/>
      <c r="T1596" s="14"/>
      <c r="U1596" s="4"/>
    </row>
    <row r="1597" spans="1:191" hidden="1">
      <c r="A1597" s="69"/>
      <c r="B1597" s="53"/>
      <c r="C1597" s="54"/>
      <c r="D1597" s="55"/>
      <c r="E1597" s="9" t="s">
        <v>440</v>
      </c>
      <c r="F1597" s="10" t="s">
        <v>415</v>
      </c>
      <c r="G1597" s="13"/>
      <c r="H1597" s="10"/>
      <c r="I1597" s="7">
        <v>82</v>
      </c>
      <c r="J1597" s="7">
        <v>123</v>
      </c>
      <c r="K1597" s="7">
        <v>164</v>
      </c>
      <c r="L1597" s="40">
        <v>164</v>
      </c>
      <c r="M1597" s="41">
        <f t="shared" si="337"/>
        <v>50</v>
      </c>
      <c r="N1597" s="41">
        <f t="shared" si="338"/>
        <v>75</v>
      </c>
      <c r="O1597" s="41">
        <f t="shared" si="339"/>
        <v>100</v>
      </c>
      <c r="P1597" s="14"/>
      <c r="Q1597" s="14"/>
      <c r="R1597" s="167"/>
      <c r="S1597" s="14"/>
      <c r="T1597" s="14"/>
      <c r="U1597" s="4"/>
    </row>
    <row r="1598" spans="1:191" hidden="1">
      <c r="A1598" s="69"/>
      <c r="B1598" s="53"/>
      <c r="C1598" s="54"/>
      <c r="D1598" s="55"/>
      <c r="E1598" s="9" t="s">
        <v>443</v>
      </c>
      <c r="F1598" s="10">
        <v>4221</v>
      </c>
      <c r="G1598" s="13"/>
      <c r="H1598" s="10"/>
      <c r="I1598" s="7">
        <v>360</v>
      </c>
      <c r="J1598" s="7">
        <v>860</v>
      </c>
      <c r="K1598" s="7">
        <v>1360</v>
      </c>
      <c r="L1598" s="40">
        <v>2000</v>
      </c>
      <c r="M1598" s="41">
        <f t="shared" si="337"/>
        <v>18</v>
      </c>
      <c r="N1598" s="41">
        <f t="shared" si="338"/>
        <v>43</v>
      </c>
      <c r="O1598" s="41">
        <f t="shared" si="339"/>
        <v>68</v>
      </c>
      <c r="P1598" s="14"/>
      <c r="Q1598" s="14"/>
      <c r="R1598" s="167"/>
      <c r="S1598" s="14"/>
      <c r="T1598" s="14"/>
      <c r="U1598" s="4"/>
    </row>
    <row r="1599" spans="1:191" hidden="1">
      <c r="A1599" s="69"/>
      <c r="B1599" s="53"/>
      <c r="C1599" s="54"/>
      <c r="D1599" s="55"/>
      <c r="E1599" s="9" t="s">
        <v>456</v>
      </c>
      <c r="F1599" s="10" t="s">
        <v>403</v>
      </c>
      <c r="G1599" s="13"/>
      <c r="H1599" s="10"/>
      <c r="I1599" s="7">
        <v>36</v>
      </c>
      <c r="J1599" s="7">
        <v>86</v>
      </c>
      <c r="K1599" s="7">
        <v>136</v>
      </c>
      <c r="L1599" s="40">
        <v>200</v>
      </c>
      <c r="M1599" s="41">
        <f t="shared" si="337"/>
        <v>18</v>
      </c>
      <c r="N1599" s="41">
        <f t="shared" si="338"/>
        <v>43</v>
      </c>
      <c r="O1599" s="41">
        <f t="shared" si="339"/>
        <v>68</v>
      </c>
      <c r="P1599" s="14"/>
      <c r="Q1599" s="14"/>
      <c r="R1599" s="167"/>
      <c r="S1599" s="14"/>
      <c r="T1599" s="14"/>
      <c r="U1599" s="4"/>
    </row>
    <row r="1600" spans="1:191" hidden="1">
      <c r="A1600" s="69"/>
      <c r="B1600" s="53"/>
      <c r="C1600" s="54"/>
      <c r="D1600" s="55"/>
      <c r="E1600" s="16" t="s">
        <v>457</v>
      </c>
      <c r="F1600" s="10" t="s">
        <v>404</v>
      </c>
      <c r="G1600" s="13"/>
      <c r="H1600" s="10"/>
      <c r="I1600" s="7">
        <v>677</v>
      </c>
      <c r="J1600" s="7">
        <v>1223</v>
      </c>
      <c r="K1600" s="7">
        <v>1769</v>
      </c>
      <c r="L1600" s="40">
        <v>2465</v>
      </c>
      <c r="M1600" s="41">
        <f t="shared" si="337"/>
        <v>27.5</v>
      </c>
      <c r="N1600" s="41">
        <f t="shared" si="338"/>
        <v>49.6</v>
      </c>
      <c r="O1600" s="41">
        <f t="shared" si="339"/>
        <v>71.8</v>
      </c>
      <c r="P1600" s="14"/>
      <c r="Q1600" s="14"/>
      <c r="R1600" s="167"/>
      <c r="S1600" s="14"/>
      <c r="T1600" s="14"/>
      <c r="U1600" s="4"/>
    </row>
    <row r="1601" spans="1:191" hidden="1">
      <c r="A1601" s="69"/>
      <c r="B1601" s="53"/>
      <c r="C1601" s="54"/>
      <c r="D1601" s="55"/>
      <c r="E1601" s="16" t="s">
        <v>459</v>
      </c>
      <c r="F1601" s="10" t="s">
        <v>266</v>
      </c>
      <c r="G1601" s="13"/>
      <c r="H1601" s="10"/>
      <c r="I1601" s="7">
        <v>36</v>
      </c>
      <c r="J1601" s="7">
        <v>86</v>
      </c>
      <c r="K1601" s="7">
        <v>136</v>
      </c>
      <c r="L1601" s="40">
        <v>200</v>
      </c>
      <c r="M1601" s="41">
        <f t="shared" si="337"/>
        <v>18</v>
      </c>
      <c r="N1601" s="41">
        <f t="shared" si="338"/>
        <v>43</v>
      </c>
      <c r="O1601" s="41">
        <f t="shared" si="339"/>
        <v>68</v>
      </c>
      <c r="P1601" s="14"/>
      <c r="Q1601" s="14"/>
      <c r="R1601" s="167"/>
      <c r="S1601" s="14"/>
      <c r="T1601" s="14"/>
      <c r="U1601" s="4"/>
    </row>
    <row r="1602" spans="1:191" hidden="1">
      <c r="A1602" s="69"/>
      <c r="B1602" s="53"/>
      <c r="C1602" s="54"/>
      <c r="D1602" s="55"/>
      <c r="E1602" s="16" t="s">
        <v>512</v>
      </c>
      <c r="F1602" s="10">
        <v>4237</v>
      </c>
      <c r="G1602" s="13"/>
      <c r="H1602" s="10"/>
      <c r="I1602" s="7">
        <v>126</v>
      </c>
      <c r="J1602" s="7">
        <v>301</v>
      </c>
      <c r="K1602" s="7">
        <v>476.00000000000006</v>
      </c>
      <c r="L1602" s="40">
        <v>700</v>
      </c>
      <c r="M1602" s="41">
        <f t="shared" si="337"/>
        <v>18</v>
      </c>
      <c r="N1602" s="41">
        <f t="shared" si="338"/>
        <v>43</v>
      </c>
      <c r="O1602" s="41">
        <f t="shared" si="339"/>
        <v>68</v>
      </c>
      <c r="P1602" s="14"/>
      <c r="Q1602" s="14"/>
      <c r="R1602" s="167"/>
      <c r="S1602" s="14"/>
      <c r="T1602" s="14"/>
      <c r="U1602" s="4"/>
    </row>
    <row r="1603" spans="1:191" hidden="1">
      <c r="A1603" s="69"/>
      <c r="B1603" s="53"/>
      <c r="C1603" s="54"/>
      <c r="D1603" s="55"/>
      <c r="E1603" s="9" t="s">
        <v>514</v>
      </c>
      <c r="F1603" s="10" t="s">
        <v>410</v>
      </c>
      <c r="G1603" s="13"/>
      <c r="H1603" s="10"/>
      <c r="I1603" s="7">
        <v>18</v>
      </c>
      <c r="J1603" s="7">
        <v>43</v>
      </c>
      <c r="K1603" s="7">
        <v>68</v>
      </c>
      <c r="L1603" s="40">
        <v>100</v>
      </c>
      <c r="M1603" s="41">
        <f t="shared" si="337"/>
        <v>18</v>
      </c>
      <c r="N1603" s="41">
        <f t="shared" si="338"/>
        <v>43</v>
      </c>
      <c r="O1603" s="41">
        <f t="shared" si="339"/>
        <v>68</v>
      </c>
      <c r="P1603" s="14"/>
      <c r="Q1603" s="14"/>
      <c r="R1603" s="167"/>
      <c r="S1603" s="14"/>
      <c r="T1603" s="14"/>
      <c r="U1603" s="4"/>
    </row>
    <row r="1604" spans="1:191" ht="27" hidden="1">
      <c r="A1604" s="69"/>
      <c r="B1604" s="53"/>
      <c r="C1604" s="54"/>
      <c r="D1604" s="55"/>
      <c r="E1604" s="9" t="s">
        <v>516</v>
      </c>
      <c r="F1604" s="10">
        <v>4252</v>
      </c>
      <c r="G1604" s="13"/>
      <c r="H1604" s="10"/>
      <c r="I1604" s="7">
        <v>234</v>
      </c>
      <c r="J1604" s="7">
        <v>559</v>
      </c>
      <c r="K1604" s="7">
        <v>884.00000000000011</v>
      </c>
      <c r="L1604" s="40">
        <v>1300</v>
      </c>
      <c r="M1604" s="41">
        <f t="shared" si="337"/>
        <v>18</v>
      </c>
      <c r="N1604" s="41">
        <f t="shared" si="338"/>
        <v>43</v>
      </c>
      <c r="O1604" s="41">
        <f t="shared" si="339"/>
        <v>68</v>
      </c>
      <c r="P1604" s="14"/>
      <c r="Q1604" s="14"/>
      <c r="R1604" s="167"/>
      <c r="S1604" s="14"/>
      <c r="T1604" s="14"/>
      <c r="U1604" s="4"/>
    </row>
    <row r="1605" spans="1:191" hidden="1">
      <c r="A1605" s="69"/>
      <c r="B1605" s="53"/>
      <c r="C1605" s="54"/>
      <c r="D1605" s="55"/>
      <c r="E1605" s="9" t="s">
        <v>517</v>
      </c>
      <c r="F1605" s="10">
        <v>4261</v>
      </c>
      <c r="G1605" s="13"/>
      <c r="H1605" s="10"/>
      <c r="I1605" s="7">
        <v>310</v>
      </c>
      <c r="J1605" s="7">
        <v>434</v>
      </c>
      <c r="K1605" s="7">
        <v>558</v>
      </c>
      <c r="L1605" s="40">
        <v>620</v>
      </c>
      <c r="M1605" s="41">
        <f t="shared" si="337"/>
        <v>50</v>
      </c>
      <c r="N1605" s="41">
        <f t="shared" si="338"/>
        <v>70</v>
      </c>
      <c r="O1605" s="41">
        <f t="shared" si="339"/>
        <v>90</v>
      </c>
      <c r="P1605" s="14"/>
      <c r="Q1605" s="14"/>
      <c r="R1605" s="167"/>
      <c r="S1605" s="14"/>
      <c r="T1605" s="14"/>
      <c r="U1605" s="4"/>
    </row>
    <row r="1606" spans="1:191" hidden="1">
      <c r="A1606" s="69"/>
      <c r="B1606" s="53"/>
      <c r="C1606" s="54"/>
      <c r="D1606" s="55"/>
      <c r="E1606" s="9" t="s">
        <v>519</v>
      </c>
      <c r="F1606" s="10">
        <v>4264</v>
      </c>
      <c r="G1606" s="13"/>
      <c r="H1606" s="10"/>
      <c r="I1606" s="7">
        <v>501.8</v>
      </c>
      <c r="J1606" s="7">
        <v>1198.8</v>
      </c>
      <c r="K1606" s="7">
        <v>1895.8</v>
      </c>
      <c r="L1606" s="40">
        <v>2788</v>
      </c>
      <c r="M1606" s="41">
        <f t="shared" si="337"/>
        <v>18</v>
      </c>
      <c r="N1606" s="41">
        <f t="shared" si="338"/>
        <v>43</v>
      </c>
      <c r="O1606" s="41">
        <f t="shared" si="339"/>
        <v>68</v>
      </c>
      <c r="P1606" s="14"/>
      <c r="Q1606" s="14"/>
      <c r="R1606" s="167"/>
      <c r="S1606" s="14"/>
      <c r="T1606" s="14"/>
      <c r="U1606" s="4"/>
    </row>
    <row r="1607" spans="1:191" hidden="1">
      <c r="A1607" s="69"/>
      <c r="B1607" s="53"/>
      <c r="C1607" s="54"/>
      <c r="D1607" s="55"/>
      <c r="E1607" s="9" t="s">
        <v>521</v>
      </c>
      <c r="F1607" s="10" t="s">
        <v>277</v>
      </c>
      <c r="G1607" s="13"/>
      <c r="H1607" s="10"/>
      <c r="I1607" s="7">
        <v>57.599999999999994</v>
      </c>
      <c r="J1607" s="7">
        <v>137.6</v>
      </c>
      <c r="K1607" s="7">
        <v>217.60000000000002</v>
      </c>
      <c r="L1607" s="40">
        <v>320</v>
      </c>
      <c r="M1607" s="41">
        <f t="shared" si="337"/>
        <v>18</v>
      </c>
      <c r="N1607" s="41">
        <f t="shared" si="338"/>
        <v>43</v>
      </c>
      <c r="O1607" s="41">
        <f t="shared" si="339"/>
        <v>68</v>
      </c>
      <c r="P1607" s="14"/>
      <c r="Q1607" s="14"/>
      <c r="R1607" s="167"/>
      <c r="S1607" s="14"/>
      <c r="T1607" s="14"/>
      <c r="U1607" s="4"/>
    </row>
    <row r="1608" spans="1:191" hidden="1">
      <c r="A1608" s="69"/>
      <c r="B1608" s="53"/>
      <c r="C1608" s="54"/>
      <c r="D1608" s="55"/>
      <c r="E1608" s="9" t="s">
        <v>522</v>
      </c>
      <c r="F1608" s="10" t="s">
        <v>409</v>
      </c>
      <c r="G1608" s="13"/>
      <c r="H1608" s="10"/>
      <c r="I1608" s="7">
        <v>18</v>
      </c>
      <c r="J1608" s="7">
        <v>43</v>
      </c>
      <c r="K1608" s="7">
        <v>68</v>
      </c>
      <c r="L1608" s="40">
        <v>100</v>
      </c>
      <c r="M1608" s="41"/>
      <c r="N1608" s="41"/>
      <c r="O1608" s="41"/>
      <c r="P1608" s="14"/>
      <c r="Q1608" s="14"/>
      <c r="R1608" s="167"/>
      <c r="S1608" s="14"/>
      <c r="T1608" s="14"/>
      <c r="U1608" s="4"/>
    </row>
    <row r="1609" spans="1:191" hidden="1">
      <c r="A1609" s="69"/>
      <c r="B1609" s="53"/>
      <c r="C1609" s="54"/>
      <c r="D1609" s="55"/>
      <c r="E1609" s="9" t="s">
        <v>553</v>
      </c>
      <c r="F1609" s="10">
        <v>4823</v>
      </c>
      <c r="G1609" s="13"/>
      <c r="H1609" s="10"/>
      <c r="I1609" s="7">
        <v>24</v>
      </c>
      <c r="J1609" s="7">
        <v>24</v>
      </c>
      <c r="K1609" s="7">
        <v>36</v>
      </c>
      <c r="L1609" s="40">
        <v>48</v>
      </c>
      <c r="M1609" s="41">
        <f t="shared" si="337"/>
        <v>50</v>
      </c>
      <c r="N1609" s="41">
        <f t="shared" si="338"/>
        <v>50</v>
      </c>
      <c r="O1609" s="41">
        <f t="shared" si="339"/>
        <v>75</v>
      </c>
      <c r="P1609" s="14"/>
      <c r="Q1609" s="14"/>
      <c r="R1609" s="167"/>
      <c r="S1609" s="14"/>
      <c r="T1609" s="14"/>
      <c r="U1609" s="4"/>
    </row>
    <row r="1610" spans="1:191" hidden="1">
      <c r="A1610" s="69"/>
      <c r="B1610" s="53"/>
      <c r="C1610" s="54"/>
      <c r="D1610" s="55"/>
      <c r="E1610" s="9" t="s">
        <v>560</v>
      </c>
      <c r="F1610" s="10">
        <v>5122</v>
      </c>
      <c r="G1610" s="13"/>
      <c r="H1610" s="10"/>
      <c r="I1610" s="7"/>
      <c r="J1610" s="7"/>
      <c r="K1610" s="7">
        <v>1360</v>
      </c>
      <c r="L1610" s="40">
        <v>2000</v>
      </c>
      <c r="M1610" s="41">
        <f t="shared" si="337"/>
        <v>0</v>
      </c>
      <c r="N1610" s="41">
        <f t="shared" si="338"/>
        <v>0</v>
      </c>
      <c r="O1610" s="41">
        <f t="shared" si="339"/>
        <v>68</v>
      </c>
      <c r="P1610" s="14"/>
      <c r="Q1610" s="14"/>
      <c r="R1610" s="167"/>
      <c r="S1610" s="14"/>
      <c r="T1610" s="14"/>
      <c r="U1610" s="4"/>
    </row>
    <row r="1611" spans="1:191" hidden="1">
      <c r="A1611" s="69"/>
      <c r="B1611" s="53"/>
      <c r="C1611" s="54"/>
      <c r="D1611" s="55"/>
      <c r="E1611" s="9" t="s">
        <v>626</v>
      </c>
      <c r="F1611" s="10">
        <v>5132</v>
      </c>
      <c r="G1611" s="13"/>
      <c r="H1611" s="10"/>
      <c r="I1611" s="7"/>
      <c r="J1611" s="7"/>
      <c r="K1611" s="7"/>
      <c r="L1611" s="40"/>
      <c r="M1611" s="41" t="e">
        <f t="shared" si="337"/>
        <v>#DIV/0!</v>
      </c>
      <c r="N1611" s="41" t="e">
        <f t="shared" si="338"/>
        <v>#DIV/0!</v>
      </c>
      <c r="O1611" s="41" t="e">
        <f t="shared" si="339"/>
        <v>#DIV/0!</v>
      </c>
      <c r="P1611" s="14"/>
      <c r="Q1611" s="14"/>
      <c r="R1611" s="167"/>
      <c r="S1611" s="14"/>
      <c r="T1611" s="14"/>
      <c r="U1611" s="4"/>
    </row>
    <row r="1612" spans="1:191" ht="35.25" customHeight="1">
      <c r="A1612" s="232"/>
      <c r="B1612" s="196"/>
      <c r="C1612" s="200"/>
      <c r="D1612" s="201" t="s">
        <v>284</v>
      </c>
      <c r="E1612" s="211" t="s">
        <v>251</v>
      </c>
      <c r="F1612" s="13"/>
      <c r="G1612" s="13"/>
      <c r="H1612" s="10" t="s">
        <v>394</v>
      </c>
      <c r="I1612" s="204">
        <f>SUM(I1613)</f>
        <v>375000</v>
      </c>
      <c r="J1612" s="204">
        <f>SUM(J1613)</f>
        <v>500000</v>
      </c>
      <c r="K1612" s="204">
        <f>SUM(K1613)</f>
        <v>700000</v>
      </c>
      <c r="L1612" s="205">
        <f>SUM(L1613)</f>
        <v>800000</v>
      </c>
      <c r="M1612" s="41">
        <f t="shared" si="337"/>
        <v>46.9</v>
      </c>
      <c r="N1612" s="41">
        <f t="shared" si="338"/>
        <v>62.5</v>
      </c>
      <c r="O1612" s="41">
        <f t="shared" si="339"/>
        <v>87.5</v>
      </c>
      <c r="P1612" s="14"/>
      <c r="Q1612" s="14"/>
      <c r="R1612" s="167"/>
      <c r="S1612" s="14"/>
      <c r="T1612" s="14"/>
      <c r="U1612" s="4">
        <f t="shared" ref="U1612:U1630" si="343">SUM(L1612-T1612)</f>
        <v>800000</v>
      </c>
      <c r="AA1612" s="209"/>
      <c r="AB1612" s="209"/>
      <c r="AC1612" s="209"/>
      <c r="AD1612" s="209"/>
      <c r="AE1612" s="209"/>
      <c r="AF1612" s="209"/>
      <c r="AG1612" s="209"/>
      <c r="AH1612" s="209"/>
      <c r="AI1612" s="209"/>
      <c r="AJ1612" s="209"/>
      <c r="AK1612" s="209"/>
      <c r="AL1612" s="209"/>
      <c r="AM1612" s="209"/>
      <c r="AN1612" s="209"/>
      <c r="AO1612" s="209"/>
      <c r="AP1612" s="209"/>
      <c r="AQ1612" s="209"/>
      <c r="AR1612" s="209"/>
      <c r="AS1612" s="209"/>
      <c r="AT1612" s="209"/>
      <c r="AU1612" s="209"/>
      <c r="AV1612" s="209"/>
      <c r="AW1612" s="209"/>
      <c r="AX1612" s="209"/>
      <c r="AY1612" s="209"/>
      <c r="AZ1612" s="209"/>
      <c r="BA1612" s="209"/>
      <c r="BB1612" s="209"/>
      <c r="BC1612" s="209"/>
      <c r="BD1612" s="209"/>
      <c r="BE1612" s="209"/>
      <c r="BF1612" s="209"/>
      <c r="BG1612" s="209"/>
      <c r="BH1612" s="209"/>
      <c r="BI1612" s="209"/>
      <c r="BJ1612" s="209"/>
      <c r="BK1612" s="209"/>
      <c r="BL1612" s="209"/>
      <c r="BM1612" s="209"/>
      <c r="BN1612" s="209"/>
      <c r="BO1612" s="209"/>
      <c r="BP1612" s="209"/>
      <c r="BQ1612" s="209"/>
      <c r="BR1612" s="209"/>
      <c r="BS1612" s="209"/>
      <c r="BT1612" s="209"/>
      <c r="BU1612" s="209"/>
      <c r="BV1612" s="209"/>
      <c r="BW1612" s="209"/>
      <c r="BX1612" s="209"/>
      <c r="BY1612" s="209"/>
      <c r="BZ1612" s="209"/>
      <c r="CA1612" s="209"/>
      <c r="CB1612" s="209"/>
      <c r="CC1612" s="209"/>
      <c r="CD1612" s="209"/>
      <c r="CE1612" s="209"/>
      <c r="CF1612" s="209"/>
      <c r="CG1612" s="209"/>
      <c r="CH1612" s="209"/>
      <c r="CI1612" s="209"/>
      <c r="CJ1612" s="209"/>
      <c r="CK1612" s="209"/>
      <c r="CL1612" s="209"/>
      <c r="CM1612" s="209"/>
      <c r="CN1612" s="209"/>
      <c r="CO1612" s="209"/>
      <c r="CP1612" s="209"/>
      <c r="CQ1612" s="209"/>
      <c r="CR1612" s="209"/>
      <c r="CS1612" s="209"/>
      <c r="CT1612" s="209"/>
      <c r="CU1612" s="209"/>
      <c r="CV1612" s="209"/>
      <c r="CW1612" s="209"/>
      <c r="CX1612" s="209"/>
      <c r="CY1612" s="209"/>
      <c r="CZ1612" s="209"/>
      <c r="DA1612" s="209"/>
      <c r="DB1612" s="209"/>
      <c r="DC1612" s="209"/>
      <c r="DD1612" s="209"/>
      <c r="DE1612" s="209"/>
      <c r="DF1612" s="209"/>
      <c r="DG1612" s="209"/>
      <c r="DH1612" s="209"/>
      <c r="DI1612" s="209"/>
      <c r="DJ1612" s="209"/>
      <c r="DK1612" s="209"/>
      <c r="DL1612" s="209"/>
      <c r="DM1612" s="209"/>
      <c r="DN1612" s="209"/>
      <c r="DO1612" s="209"/>
      <c r="DP1612" s="209"/>
      <c r="DQ1612" s="209"/>
      <c r="DR1612" s="209"/>
      <c r="DS1612" s="209"/>
      <c r="DT1612" s="209"/>
      <c r="DU1612" s="209"/>
      <c r="DV1612" s="209"/>
      <c r="DW1612" s="209"/>
      <c r="DX1612" s="209"/>
      <c r="DY1612" s="209"/>
      <c r="DZ1612" s="209"/>
      <c r="EA1612" s="209"/>
      <c r="EB1612" s="209"/>
      <c r="EC1612" s="209"/>
      <c r="ED1612" s="209"/>
      <c r="EE1612" s="209"/>
      <c r="EF1612" s="209"/>
      <c r="EG1612" s="209"/>
      <c r="EH1612" s="209"/>
      <c r="EI1612" s="209"/>
      <c r="EJ1612" s="209"/>
      <c r="EK1612" s="209"/>
      <c r="EL1612" s="209"/>
      <c r="EM1612" s="209"/>
      <c r="EN1612" s="209"/>
      <c r="EO1612" s="209"/>
      <c r="EP1612" s="209"/>
      <c r="EQ1612" s="209"/>
      <c r="ER1612" s="209"/>
      <c r="ES1612" s="209"/>
      <c r="ET1612" s="209"/>
      <c r="EU1612" s="209"/>
      <c r="EV1612" s="209"/>
      <c r="EW1612" s="209"/>
      <c r="EX1612" s="209"/>
      <c r="EY1612" s="209"/>
      <c r="EZ1612" s="209"/>
      <c r="FA1612" s="209"/>
      <c r="FB1612" s="209"/>
      <c r="FC1612" s="209"/>
      <c r="FD1612" s="209"/>
      <c r="FE1612" s="209"/>
      <c r="FF1612" s="209"/>
      <c r="FG1612" s="209"/>
      <c r="FH1612" s="209"/>
      <c r="FI1612" s="209"/>
      <c r="FJ1612" s="209"/>
      <c r="FK1612" s="209"/>
      <c r="FL1612" s="209"/>
      <c r="FM1612" s="209"/>
      <c r="FN1612" s="209"/>
      <c r="FO1612" s="209"/>
      <c r="FP1612" s="209"/>
      <c r="FQ1612" s="209"/>
      <c r="FR1612" s="209"/>
      <c r="FS1612" s="209"/>
      <c r="FT1612" s="209"/>
      <c r="FU1612" s="209"/>
      <c r="FV1612" s="209"/>
      <c r="FW1612" s="209"/>
      <c r="FX1612" s="209"/>
      <c r="FY1612" s="209"/>
      <c r="FZ1612" s="209"/>
      <c r="GA1612" s="209"/>
      <c r="GB1612" s="209"/>
      <c r="GC1612" s="209"/>
      <c r="GD1612" s="209"/>
      <c r="GE1612" s="209"/>
      <c r="GF1612" s="209"/>
      <c r="GG1612" s="209"/>
      <c r="GH1612" s="209"/>
      <c r="GI1612" s="209"/>
    </row>
    <row r="1613" spans="1:191">
      <c r="A1613" s="195"/>
      <c r="B1613" s="196"/>
      <c r="C1613" s="200"/>
      <c r="D1613" s="201"/>
      <c r="E1613" s="80" t="s">
        <v>88</v>
      </c>
      <c r="F1613" s="18" t="s">
        <v>398</v>
      </c>
      <c r="G1613" s="123"/>
      <c r="H1613" s="10" t="s">
        <v>394</v>
      </c>
      <c r="I1613" s="206">
        <v>375000</v>
      </c>
      <c r="J1613" s="206">
        <f>SUM(J1614:J1614)</f>
        <v>500000</v>
      </c>
      <c r="K1613" s="206">
        <f>SUM(K1614:K1614)</f>
        <v>700000</v>
      </c>
      <c r="L1613" s="207">
        <f>SUM(L1614:L1614)</f>
        <v>800000</v>
      </c>
      <c r="M1613" s="41">
        <f t="shared" si="337"/>
        <v>46.9</v>
      </c>
      <c r="N1613" s="41">
        <f t="shared" si="338"/>
        <v>62.5</v>
      </c>
      <c r="O1613" s="41">
        <f t="shared" si="339"/>
        <v>87.5</v>
      </c>
      <c r="P1613" s="15"/>
      <c r="Q1613" s="15"/>
      <c r="R1613" s="167"/>
      <c r="S1613" s="15"/>
      <c r="T1613" s="15"/>
      <c r="U1613" s="4">
        <f t="shared" si="343"/>
        <v>800000</v>
      </c>
      <c r="W1613" s="43" t="s">
        <v>394</v>
      </c>
      <c r="AA1613" s="209"/>
      <c r="AB1613" s="209"/>
      <c r="AC1613" s="209"/>
      <c r="AD1613" s="209"/>
      <c r="AE1613" s="209"/>
      <c r="AF1613" s="209"/>
      <c r="AG1613" s="209"/>
      <c r="AH1613" s="209"/>
      <c r="AI1613" s="209"/>
      <c r="AJ1613" s="209"/>
      <c r="AK1613" s="209"/>
      <c r="AL1613" s="209"/>
      <c r="AM1613" s="209"/>
      <c r="AN1613" s="209"/>
      <c r="AO1613" s="209"/>
      <c r="AP1613" s="209"/>
      <c r="AQ1613" s="209"/>
      <c r="AR1613" s="209"/>
      <c r="AS1613" s="209"/>
      <c r="AT1613" s="209"/>
      <c r="AU1613" s="209"/>
      <c r="AV1613" s="209"/>
      <c r="AW1613" s="209"/>
      <c r="AX1613" s="209"/>
      <c r="AY1613" s="209"/>
      <c r="AZ1613" s="209"/>
      <c r="BA1613" s="209"/>
      <c r="BB1613" s="209"/>
      <c r="BC1613" s="209"/>
      <c r="BD1613" s="209"/>
      <c r="BE1613" s="209"/>
      <c r="BF1613" s="209"/>
      <c r="BG1613" s="209"/>
      <c r="BH1613" s="209"/>
      <c r="BI1613" s="209"/>
      <c r="BJ1613" s="209"/>
      <c r="BK1613" s="209"/>
      <c r="BL1613" s="209"/>
      <c r="BM1613" s="209"/>
      <c r="BN1613" s="209"/>
      <c r="BO1613" s="209"/>
      <c r="BP1613" s="209"/>
      <c r="BQ1613" s="209"/>
      <c r="BR1613" s="209"/>
      <c r="BS1613" s="209"/>
      <c r="BT1613" s="209"/>
      <c r="BU1613" s="209"/>
      <c r="BV1613" s="209"/>
      <c r="BW1613" s="209"/>
      <c r="BX1613" s="209"/>
      <c r="BY1613" s="209"/>
      <c r="BZ1613" s="209"/>
      <c r="CA1613" s="209"/>
      <c r="CB1613" s="209"/>
      <c r="CC1613" s="209"/>
      <c r="CD1613" s="209"/>
      <c r="CE1613" s="209"/>
      <c r="CF1613" s="209"/>
      <c r="CG1613" s="209"/>
      <c r="CH1613" s="209"/>
      <c r="CI1613" s="209"/>
      <c r="CJ1613" s="209"/>
      <c r="CK1613" s="209"/>
      <c r="CL1613" s="209"/>
      <c r="CM1613" s="209"/>
      <c r="CN1613" s="209"/>
      <c r="CO1613" s="209"/>
      <c r="CP1613" s="209"/>
      <c r="CQ1613" s="209"/>
      <c r="CR1613" s="209"/>
      <c r="CS1613" s="209"/>
      <c r="CT1613" s="209"/>
      <c r="CU1613" s="209"/>
      <c r="CV1613" s="209"/>
      <c r="CW1613" s="209"/>
      <c r="CX1613" s="209"/>
      <c r="CY1613" s="209"/>
      <c r="CZ1613" s="209"/>
      <c r="DA1613" s="209"/>
      <c r="DB1613" s="209"/>
      <c r="DC1613" s="209"/>
      <c r="DD1613" s="209"/>
      <c r="DE1613" s="209"/>
      <c r="DF1613" s="209"/>
      <c r="DG1613" s="209"/>
      <c r="DH1613" s="209"/>
      <c r="DI1613" s="209"/>
      <c r="DJ1613" s="209"/>
      <c r="DK1613" s="209"/>
      <c r="DL1613" s="209"/>
      <c r="DM1613" s="209"/>
      <c r="DN1613" s="209"/>
      <c r="DO1613" s="209"/>
      <c r="DP1613" s="209"/>
      <c r="DQ1613" s="209"/>
      <c r="DR1613" s="209"/>
      <c r="DS1613" s="209"/>
      <c r="DT1613" s="209"/>
      <c r="DU1613" s="209"/>
      <c r="DV1613" s="209"/>
      <c r="DW1613" s="209"/>
      <c r="DX1613" s="209"/>
      <c r="DY1613" s="209"/>
      <c r="DZ1613" s="209"/>
      <c r="EA1613" s="209"/>
      <c r="EB1613" s="209"/>
      <c r="EC1613" s="209"/>
      <c r="ED1613" s="209"/>
      <c r="EE1613" s="209"/>
      <c r="EF1613" s="209"/>
      <c r="EG1613" s="209"/>
      <c r="EH1613" s="209"/>
      <c r="EI1613" s="209"/>
      <c r="EJ1613" s="209"/>
      <c r="EK1613" s="209"/>
      <c r="EL1613" s="209"/>
      <c r="EM1613" s="209"/>
      <c r="EN1613" s="209"/>
      <c r="EO1613" s="209"/>
      <c r="EP1613" s="209"/>
      <c r="EQ1613" s="209"/>
      <c r="ER1613" s="209"/>
      <c r="ES1613" s="209"/>
      <c r="ET1613" s="209"/>
      <c r="EU1613" s="209"/>
      <c r="EV1613" s="209"/>
      <c r="EW1613" s="209"/>
      <c r="EX1613" s="209"/>
      <c r="EY1613" s="209"/>
      <c r="EZ1613" s="209"/>
      <c r="FA1613" s="209"/>
      <c r="FB1613" s="209"/>
      <c r="FC1613" s="209"/>
      <c r="FD1613" s="209"/>
      <c r="FE1613" s="209"/>
      <c r="FF1613" s="209"/>
      <c r="FG1613" s="209"/>
      <c r="FH1613" s="209"/>
      <c r="FI1613" s="209"/>
      <c r="FJ1613" s="209"/>
      <c r="FK1613" s="209"/>
      <c r="FL1613" s="209"/>
      <c r="FM1613" s="209"/>
      <c r="FN1613" s="209"/>
      <c r="FO1613" s="209"/>
      <c r="FP1613" s="209"/>
      <c r="FQ1613" s="209"/>
      <c r="FR1613" s="209"/>
      <c r="FS1613" s="209"/>
      <c r="FT1613" s="209"/>
      <c r="FU1613" s="209"/>
      <c r="FV1613" s="209"/>
      <c r="FW1613" s="209"/>
      <c r="FX1613" s="209"/>
      <c r="FY1613" s="209"/>
      <c r="FZ1613" s="209"/>
      <c r="GA1613" s="209"/>
      <c r="GB1613" s="209"/>
      <c r="GC1613" s="209"/>
      <c r="GD1613" s="209"/>
      <c r="GE1613" s="209"/>
      <c r="GF1613" s="209"/>
      <c r="GG1613" s="209"/>
      <c r="GH1613" s="209"/>
      <c r="GI1613" s="209"/>
    </row>
    <row r="1614" spans="1:191" ht="27" hidden="1">
      <c r="A1614" s="52"/>
      <c r="B1614" s="53"/>
      <c r="C1614" s="56"/>
      <c r="D1614" s="57"/>
      <c r="E1614" s="16" t="s">
        <v>524</v>
      </c>
      <c r="F1614" s="10">
        <v>4511</v>
      </c>
      <c r="G1614" s="10"/>
      <c r="H1614" s="10"/>
      <c r="I1614" s="171">
        <v>300000</v>
      </c>
      <c r="J1614" s="171">
        <v>500000</v>
      </c>
      <c r="K1614" s="171">
        <v>700000</v>
      </c>
      <c r="L1614" s="40">
        <v>800000</v>
      </c>
      <c r="M1614" s="41">
        <f t="shared" si="337"/>
        <v>37.5</v>
      </c>
      <c r="N1614" s="41">
        <f t="shared" si="338"/>
        <v>62.5</v>
      </c>
      <c r="O1614" s="41">
        <f t="shared" si="339"/>
        <v>87.5</v>
      </c>
      <c r="P1614" s="15"/>
      <c r="Q1614" s="15"/>
      <c r="R1614" s="167"/>
      <c r="S1614" s="15"/>
      <c r="T1614" s="15"/>
      <c r="U1614" s="4">
        <f t="shared" si="343"/>
        <v>800000</v>
      </c>
    </row>
    <row r="1615" spans="1:191" ht="35.25" customHeight="1">
      <c r="A1615" s="232"/>
      <c r="B1615" s="196"/>
      <c r="C1615" s="200"/>
      <c r="D1615" s="201" t="s">
        <v>285</v>
      </c>
      <c r="E1615" s="81" t="s">
        <v>616</v>
      </c>
      <c r="F1615" s="13"/>
      <c r="G1615" s="13"/>
      <c r="H1615" s="10" t="s">
        <v>394</v>
      </c>
      <c r="I1615" s="204">
        <f>SUM(I1616)</f>
        <v>2000000</v>
      </c>
      <c r="J1615" s="204">
        <f>SUM(J1616)</f>
        <v>3000000</v>
      </c>
      <c r="K1615" s="204">
        <f>SUM(K1616)</f>
        <v>4000500</v>
      </c>
      <c r="L1615" s="205">
        <f>SUM(L1616)</f>
        <v>5000000</v>
      </c>
      <c r="M1615" s="41">
        <f t="shared" si="337"/>
        <v>40</v>
      </c>
      <c r="N1615" s="41">
        <f t="shared" si="338"/>
        <v>60</v>
      </c>
      <c r="O1615" s="41">
        <f t="shared" si="339"/>
        <v>80</v>
      </c>
      <c r="P1615" s="14"/>
      <c r="Q1615" s="14"/>
      <c r="R1615" s="167"/>
      <c r="S1615" s="14"/>
      <c r="T1615" s="14"/>
      <c r="U1615" s="4">
        <f t="shared" si="343"/>
        <v>5000000</v>
      </c>
      <c r="AA1615" s="209"/>
      <c r="AB1615" s="209"/>
      <c r="AC1615" s="209"/>
      <c r="AD1615" s="209"/>
      <c r="AE1615" s="209"/>
      <c r="AF1615" s="209"/>
      <c r="AG1615" s="209"/>
      <c r="AH1615" s="209"/>
      <c r="AI1615" s="209"/>
      <c r="AJ1615" s="209"/>
      <c r="AK1615" s="209"/>
      <c r="AL1615" s="209"/>
      <c r="AM1615" s="209"/>
      <c r="AN1615" s="209"/>
      <c r="AO1615" s="209"/>
      <c r="AP1615" s="209"/>
      <c r="AQ1615" s="209"/>
      <c r="AR1615" s="209"/>
      <c r="AS1615" s="209"/>
      <c r="AT1615" s="209"/>
      <c r="AU1615" s="209"/>
      <c r="AV1615" s="209"/>
      <c r="AW1615" s="209"/>
      <c r="AX1615" s="209"/>
      <c r="AY1615" s="209"/>
      <c r="AZ1615" s="209"/>
      <c r="BA1615" s="209"/>
      <c r="BB1615" s="209"/>
      <c r="BC1615" s="209"/>
      <c r="BD1615" s="209"/>
      <c r="BE1615" s="209"/>
      <c r="BF1615" s="209"/>
      <c r="BG1615" s="209"/>
      <c r="BH1615" s="209"/>
      <c r="BI1615" s="209"/>
      <c r="BJ1615" s="209"/>
      <c r="BK1615" s="209"/>
      <c r="BL1615" s="209"/>
      <c r="BM1615" s="209"/>
      <c r="BN1615" s="209"/>
      <c r="BO1615" s="209"/>
      <c r="BP1615" s="209"/>
      <c r="BQ1615" s="209"/>
      <c r="BR1615" s="209"/>
      <c r="BS1615" s="209"/>
      <c r="BT1615" s="209"/>
      <c r="BU1615" s="209"/>
      <c r="BV1615" s="209"/>
      <c r="BW1615" s="209"/>
      <c r="BX1615" s="209"/>
      <c r="BY1615" s="209"/>
      <c r="BZ1615" s="209"/>
      <c r="CA1615" s="209"/>
      <c r="CB1615" s="209"/>
      <c r="CC1615" s="209"/>
      <c r="CD1615" s="209"/>
      <c r="CE1615" s="209"/>
      <c r="CF1615" s="209"/>
      <c r="CG1615" s="209"/>
      <c r="CH1615" s="209"/>
      <c r="CI1615" s="209"/>
      <c r="CJ1615" s="209"/>
      <c r="CK1615" s="209"/>
      <c r="CL1615" s="209"/>
      <c r="CM1615" s="209"/>
      <c r="CN1615" s="209"/>
      <c r="CO1615" s="209"/>
      <c r="CP1615" s="209"/>
      <c r="CQ1615" s="209"/>
      <c r="CR1615" s="209"/>
      <c r="CS1615" s="209"/>
      <c r="CT1615" s="209"/>
      <c r="CU1615" s="209"/>
      <c r="CV1615" s="209"/>
      <c r="CW1615" s="209"/>
      <c r="CX1615" s="209"/>
      <c r="CY1615" s="209"/>
      <c r="CZ1615" s="209"/>
      <c r="DA1615" s="209"/>
      <c r="DB1615" s="209"/>
      <c r="DC1615" s="209"/>
      <c r="DD1615" s="209"/>
      <c r="DE1615" s="209"/>
      <c r="DF1615" s="209"/>
      <c r="DG1615" s="209"/>
      <c r="DH1615" s="209"/>
      <c r="DI1615" s="209"/>
      <c r="DJ1615" s="209"/>
      <c r="DK1615" s="209"/>
      <c r="DL1615" s="209"/>
      <c r="DM1615" s="209"/>
      <c r="DN1615" s="209"/>
      <c r="DO1615" s="209"/>
      <c r="DP1615" s="209"/>
      <c r="DQ1615" s="209"/>
      <c r="DR1615" s="209"/>
      <c r="DS1615" s="209"/>
      <c r="DT1615" s="209"/>
      <c r="DU1615" s="209"/>
      <c r="DV1615" s="209"/>
      <c r="DW1615" s="209"/>
      <c r="DX1615" s="209"/>
      <c r="DY1615" s="209"/>
      <c r="DZ1615" s="209"/>
      <c r="EA1615" s="209"/>
      <c r="EB1615" s="209"/>
      <c r="EC1615" s="209"/>
      <c r="ED1615" s="209"/>
      <c r="EE1615" s="209"/>
      <c r="EF1615" s="209"/>
      <c r="EG1615" s="209"/>
      <c r="EH1615" s="209"/>
      <c r="EI1615" s="209"/>
      <c r="EJ1615" s="209"/>
      <c r="EK1615" s="209"/>
      <c r="EL1615" s="209"/>
      <c r="EM1615" s="209"/>
      <c r="EN1615" s="209"/>
      <c r="EO1615" s="209"/>
      <c r="EP1615" s="209"/>
      <c r="EQ1615" s="209"/>
      <c r="ER1615" s="209"/>
      <c r="ES1615" s="209"/>
      <c r="ET1615" s="209"/>
      <c r="EU1615" s="209"/>
      <c r="EV1615" s="209"/>
      <c r="EW1615" s="209"/>
      <c r="EX1615" s="209"/>
      <c r="EY1615" s="209"/>
      <c r="EZ1615" s="209"/>
      <c r="FA1615" s="209"/>
      <c r="FB1615" s="209"/>
      <c r="FC1615" s="209"/>
      <c r="FD1615" s="209"/>
      <c r="FE1615" s="209"/>
      <c r="FF1615" s="209"/>
      <c r="FG1615" s="209"/>
      <c r="FH1615" s="209"/>
      <c r="FI1615" s="209"/>
      <c r="FJ1615" s="209"/>
      <c r="FK1615" s="209"/>
      <c r="FL1615" s="209"/>
      <c r="FM1615" s="209"/>
      <c r="FN1615" s="209"/>
      <c r="FO1615" s="209"/>
      <c r="FP1615" s="209"/>
      <c r="FQ1615" s="209"/>
      <c r="FR1615" s="209"/>
      <c r="FS1615" s="209"/>
      <c r="FT1615" s="209"/>
      <c r="FU1615" s="209"/>
      <c r="FV1615" s="209"/>
      <c r="FW1615" s="209"/>
      <c r="FX1615" s="209"/>
      <c r="FY1615" s="209"/>
      <c r="FZ1615" s="209"/>
      <c r="GA1615" s="209"/>
      <c r="GB1615" s="209"/>
      <c r="GC1615" s="209"/>
      <c r="GD1615" s="209"/>
      <c r="GE1615" s="209"/>
      <c r="GF1615" s="209"/>
      <c r="GG1615" s="209"/>
      <c r="GH1615" s="209"/>
      <c r="GI1615" s="209"/>
    </row>
    <row r="1616" spans="1:191">
      <c r="A1616" s="195"/>
      <c r="B1616" s="196"/>
      <c r="C1616" s="200"/>
      <c r="D1616" s="201"/>
      <c r="E1616" s="80" t="s">
        <v>612</v>
      </c>
      <c r="F1616" s="18" t="s">
        <v>398</v>
      </c>
      <c r="G1616" s="123"/>
      <c r="H1616" s="10" t="s">
        <v>394</v>
      </c>
      <c r="I1616" s="206">
        <f>SUM(I1617:I1620)</f>
        <v>2000000</v>
      </c>
      <c r="J1616" s="206">
        <f>SUM(J1617:J1620)</f>
        <v>3000000</v>
      </c>
      <c r="K1616" s="206">
        <f>SUM(K1617:K1620)</f>
        <v>4000500</v>
      </c>
      <c r="L1616" s="207">
        <f>SUM(L1617:L1620)</f>
        <v>5000000</v>
      </c>
      <c r="M1616" s="41">
        <f t="shared" si="337"/>
        <v>40</v>
      </c>
      <c r="N1616" s="41">
        <f t="shared" si="338"/>
        <v>60</v>
      </c>
      <c r="O1616" s="41">
        <f t="shared" si="339"/>
        <v>80</v>
      </c>
      <c r="P1616" s="15"/>
      <c r="Q1616" s="15"/>
      <c r="R1616" s="167"/>
      <c r="S1616" s="15"/>
      <c r="T1616" s="15"/>
      <c r="U1616" s="4">
        <f t="shared" si="343"/>
        <v>5000000</v>
      </c>
      <c r="W1616" s="43" t="s">
        <v>394</v>
      </c>
      <c r="AA1616" s="209"/>
      <c r="AB1616" s="209"/>
      <c r="AC1616" s="209"/>
      <c r="AD1616" s="209"/>
      <c r="AE1616" s="209"/>
      <c r="AF1616" s="209"/>
      <c r="AG1616" s="209"/>
      <c r="AH1616" s="209"/>
      <c r="AI1616" s="209"/>
      <c r="AJ1616" s="209"/>
      <c r="AK1616" s="209"/>
      <c r="AL1616" s="209"/>
      <c r="AM1616" s="209"/>
      <c r="AN1616" s="209"/>
      <c r="AO1616" s="209"/>
      <c r="AP1616" s="209"/>
      <c r="AQ1616" s="209"/>
      <c r="AR1616" s="209"/>
      <c r="AS1616" s="209"/>
      <c r="AT1616" s="209"/>
      <c r="AU1616" s="209"/>
      <c r="AV1616" s="209"/>
      <c r="AW1616" s="209"/>
      <c r="AX1616" s="209"/>
      <c r="AY1616" s="209"/>
      <c r="AZ1616" s="209"/>
      <c r="BA1616" s="209"/>
      <c r="BB1616" s="209"/>
      <c r="BC1616" s="209"/>
      <c r="BD1616" s="209"/>
      <c r="BE1616" s="209"/>
      <c r="BF1616" s="209"/>
      <c r="BG1616" s="209"/>
      <c r="BH1616" s="209"/>
      <c r="BI1616" s="209"/>
      <c r="BJ1616" s="209"/>
      <c r="BK1616" s="209"/>
      <c r="BL1616" s="209"/>
      <c r="BM1616" s="209"/>
      <c r="BN1616" s="209"/>
      <c r="BO1616" s="209"/>
      <c r="BP1616" s="209"/>
      <c r="BQ1616" s="209"/>
      <c r="BR1616" s="209"/>
      <c r="BS1616" s="209"/>
      <c r="BT1616" s="209"/>
      <c r="BU1616" s="209"/>
      <c r="BV1616" s="209"/>
      <c r="BW1616" s="209"/>
      <c r="BX1616" s="209"/>
      <c r="BY1616" s="209"/>
      <c r="BZ1616" s="209"/>
      <c r="CA1616" s="209"/>
      <c r="CB1616" s="209"/>
      <c r="CC1616" s="209"/>
      <c r="CD1616" s="209"/>
      <c r="CE1616" s="209"/>
      <c r="CF1616" s="209"/>
      <c r="CG1616" s="209"/>
      <c r="CH1616" s="209"/>
      <c r="CI1616" s="209"/>
      <c r="CJ1616" s="209"/>
      <c r="CK1616" s="209"/>
      <c r="CL1616" s="209"/>
      <c r="CM1616" s="209"/>
      <c r="CN1616" s="209"/>
      <c r="CO1616" s="209"/>
      <c r="CP1616" s="209"/>
      <c r="CQ1616" s="209"/>
      <c r="CR1616" s="209"/>
      <c r="CS1616" s="209"/>
      <c r="CT1616" s="209"/>
      <c r="CU1616" s="209"/>
      <c r="CV1616" s="209"/>
      <c r="CW1616" s="209"/>
      <c r="CX1616" s="209"/>
      <c r="CY1616" s="209"/>
      <c r="CZ1616" s="209"/>
      <c r="DA1616" s="209"/>
      <c r="DB1616" s="209"/>
      <c r="DC1616" s="209"/>
      <c r="DD1616" s="209"/>
      <c r="DE1616" s="209"/>
      <c r="DF1616" s="209"/>
      <c r="DG1616" s="209"/>
      <c r="DH1616" s="209"/>
      <c r="DI1616" s="209"/>
      <c r="DJ1616" s="209"/>
      <c r="DK1616" s="209"/>
      <c r="DL1616" s="209"/>
      <c r="DM1616" s="209"/>
      <c r="DN1616" s="209"/>
      <c r="DO1616" s="209"/>
      <c r="DP1616" s="209"/>
      <c r="DQ1616" s="209"/>
      <c r="DR1616" s="209"/>
      <c r="DS1616" s="209"/>
      <c r="DT1616" s="209"/>
      <c r="DU1616" s="209"/>
      <c r="DV1616" s="209"/>
      <c r="DW1616" s="209"/>
      <c r="DX1616" s="209"/>
      <c r="DY1616" s="209"/>
      <c r="DZ1616" s="209"/>
      <c r="EA1616" s="209"/>
      <c r="EB1616" s="209"/>
      <c r="EC1616" s="209"/>
      <c r="ED1616" s="209"/>
      <c r="EE1616" s="209"/>
      <c r="EF1616" s="209"/>
      <c r="EG1616" s="209"/>
      <c r="EH1616" s="209"/>
      <c r="EI1616" s="209"/>
      <c r="EJ1616" s="209"/>
      <c r="EK1616" s="209"/>
      <c r="EL1616" s="209"/>
      <c r="EM1616" s="209"/>
      <c r="EN1616" s="209"/>
      <c r="EO1616" s="209"/>
      <c r="EP1616" s="209"/>
      <c r="EQ1616" s="209"/>
      <c r="ER1616" s="209"/>
      <c r="ES1616" s="209"/>
      <c r="ET1616" s="209"/>
      <c r="EU1616" s="209"/>
      <c r="EV1616" s="209"/>
      <c r="EW1616" s="209"/>
      <c r="EX1616" s="209"/>
      <c r="EY1616" s="209"/>
      <c r="EZ1616" s="209"/>
      <c r="FA1616" s="209"/>
      <c r="FB1616" s="209"/>
      <c r="FC1616" s="209"/>
      <c r="FD1616" s="209"/>
      <c r="FE1616" s="209"/>
      <c r="FF1616" s="209"/>
      <c r="FG1616" s="209"/>
      <c r="FH1616" s="209"/>
      <c r="FI1616" s="209"/>
      <c r="FJ1616" s="209"/>
      <c r="FK1616" s="209"/>
      <c r="FL1616" s="209"/>
      <c r="FM1616" s="209"/>
      <c r="FN1616" s="209"/>
      <c r="FO1616" s="209"/>
      <c r="FP1616" s="209"/>
      <c r="FQ1616" s="209"/>
      <c r="FR1616" s="209"/>
      <c r="FS1616" s="209"/>
      <c r="FT1616" s="209"/>
      <c r="FU1616" s="209"/>
      <c r="FV1616" s="209"/>
      <c r="FW1616" s="209"/>
      <c r="FX1616" s="209"/>
      <c r="FY1616" s="209"/>
      <c r="FZ1616" s="209"/>
      <c r="GA1616" s="209"/>
      <c r="GB1616" s="209"/>
      <c r="GC1616" s="209"/>
      <c r="GD1616" s="209"/>
      <c r="GE1616" s="209"/>
      <c r="GF1616" s="209"/>
      <c r="GG1616" s="209"/>
      <c r="GH1616" s="209"/>
      <c r="GI1616" s="209"/>
    </row>
    <row r="1617" spans="1:191" ht="27" hidden="1">
      <c r="A1617" s="52"/>
      <c r="B1617" s="53"/>
      <c r="C1617" s="56"/>
      <c r="D1617" s="57"/>
      <c r="E1617" s="9" t="s">
        <v>516</v>
      </c>
      <c r="F1617" s="10" t="s">
        <v>416</v>
      </c>
      <c r="G1617" s="10"/>
      <c r="H1617" s="10"/>
      <c r="I1617" s="7"/>
      <c r="J1617" s="7">
        <v>500</v>
      </c>
      <c r="K1617" s="7">
        <v>500</v>
      </c>
      <c r="L1617" s="40">
        <v>1000</v>
      </c>
      <c r="M1617" s="41">
        <f t="shared" si="337"/>
        <v>0</v>
      </c>
      <c r="N1617" s="41">
        <f t="shared" si="338"/>
        <v>50</v>
      </c>
      <c r="O1617" s="41">
        <f t="shared" si="339"/>
        <v>50</v>
      </c>
      <c r="P1617" s="15"/>
      <c r="Q1617" s="15"/>
      <c r="R1617" s="167"/>
      <c r="S1617" s="15"/>
      <c r="T1617" s="15"/>
      <c r="U1617" s="4">
        <f t="shared" si="343"/>
        <v>1000</v>
      </c>
    </row>
    <row r="1618" spans="1:191" hidden="1">
      <c r="A1618" s="52"/>
      <c r="B1618" s="53"/>
      <c r="C1618" s="56"/>
      <c r="D1618" s="57"/>
      <c r="E1618" s="9" t="s">
        <v>519</v>
      </c>
      <c r="F1618" s="10" t="s">
        <v>175</v>
      </c>
      <c r="G1618" s="10"/>
      <c r="H1618" s="10"/>
      <c r="I1618" s="7">
        <v>1000</v>
      </c>
      <c r="J1618" s="7">
        <v>2000</v>
      </c>
      <c r="K1618" s="7">
        <v>3000</v>
      </c>
      <c r="L1618" s="40">
        <v>4000</v>
      </c>
      <c r="M1618" s="41">
        <f t="shared" si="337"/>
        <v>25</v>
      </c>
      <c r="N1618" s="41">
        <f t="shared" si="338"/>
        <v>50</v>
      </c>
      <c r="O1618" s="41">
        <f t="shared" si="339"/>
        <v>75</v>
      </c>
      <c r="P1618" s="15"/>
      <c r="Q1618" s="15"/>
      <c r="R1618" s="167"/>
      <c r="S1618" s="15"/>
      <c r="T1618" s="15"/>
      <c r="U1618" s="4">
        <f t="shared" si="343"/>
        <v>4000</v>
      </c>
    </row>
    <row r="1619" spans="1:191" hidden="1">
      <c r="A1619" s="52"/>
      <c r="B1619" s="53"/>
      <c r="C1619" s="56"/>
      <c r="D1619" s="57"/>
      <c r="E1619" s="9" t="s">
        <v>557</v>
      </c>
      <c r="F1619" s="10" t="s">
        <v>397</v>
      </c>
      <c r="G1619" s="10"/>
      <c r="H1619" s="10"/>
      <c r="I1619" s="7">
        <v>1974000</v>
      </c>
      <c r="J1619" s="7">
        <v>2947500</v>
      </c>
      <c r="K1619" s="7">
        <v>3922000</v>
      </c>
      <c r="L1619" s="40">
        <v>4895000</v>
      </c>
      <c r="M1619" s="41">
        <f>ROUND(I1619/L1619*100,1)</f>
        <v>40.299999999999997</v>
      </c>
      <c r="N1619" s="41">
        <f>ROUND(J1619/L1619*100,1)</f>
        <v>60.2</v>
      </c>
      <c r="O1619" s="41">
        <f>ROUND(K1619/L1619*100,1)</f>
        <v>80.099999999999994</v>
      </c>
      <c r="P1619" s="15"/>
      <c r="Q1619" s="15"/>
      <c r="R1619" s="167"/>
      <c r="S1619" s="15"/>
      <c r="T1619" s="15"/>
      <c r="U1619" s="4">
        <f t="shared" si="343"/>
        <v>4895000</v>
      </c>
    </row>
    <row r="1620" spans="1:191" hidden="1">
      <c r="A1620" s="52"/>
      <c r="B1620" s="53"/>
      <c r="C1620" s="56"/>
      <c r="D1620" s="57"/>
      <c r="E1620" s="9" t="s">
        <v>565</v>
      </c>
      <c r="F1620" s="11">
        <v>5134</v>
      </c>
      <c r="G1620" s="10"/>
      <c r="H1620" s="10"/>
      <c r="I1620" s="7">
        <v>25000</v>
      </c>
      <c r="J1620" s="7">
        <v>50000</v>
      </c>
      <c r="K1620" s="7">
        <v>75000</v>
      </c>
      <c r="L1620" s="40">
        <v>100000</v>
      </c>
      <c r="M1620" s="41">
        <f t="shared" si="337"/>
        <v>25</v>
      </c>
      <c r="N1620" s="41">
        <f t="shared" si="338"/>
        <v>50</v>
      </c>
      <c r="O1620" s="41">
        <f t="shared" si="339"/>
        <v>75</v>
      </c>
      <c r="P1620" s="15"/>
      <c r="Q1620" s="15"/>
      <c r="R1620" s="167"/>
      <c r="S1620" s="15"/>
      <c r="T1620" s="15"/>
      <c r="U1620" s="4">
        <f t="shared" si="343"/>
        <v>100000</v>
      </c>
    </row>
    <row r="1621" spans="1:191" ht="33">
      <c r="A1621" s="192"/>
      <c r="B1621" s="193" t="s">
        <v>528</v>
      </c>
      <c r="C1621" s="200"/>
      <c r="D1621" s="188" t="s">
        <v>336</v>
      </c>
      <c r="E1621" s="194" t="s">
        <v>59</v>
      </c>
      <c r="F1621" s="89"/>
      <c r="G1621" s="89"/>
      <c r="H1621" s="10" t="s">
        <v>394</v>
      </c>
      <c r="I1621" s="203">
        <f>SUM(I1622)</f>
        <v>121144</v>
      </c>
      <c r="J1621" s="203">
        <f>SUM(J1622)</f>
        <v>295788.09999999998</v>
      </c>
      <c r="K1621" s="203">
        <f>SUM(K1622)</f>
        <v>480779.1</v>
      </c>
      <c r="L1621" s="203">
        <f>SUM(L1622)</f>
        <v>717867.7</v>
      </c>
      <c r="M1621" s="41">
        <f t="shared" si="337"/>
        <v>16.899999999999999</v>
      </c>
      <c r="N1621" s="41">
        <f t="shared" si="338"/>
        <v>41.2</v>
      </c>
      <c r="O1621" s="41">
        <f t="shared" si="339"/>
        <v>67</v>
      </c>
      <c r="P1621" s="120"/>
      <c r="Q1621" s="120"/>
      <c r="R1621" s="167"/>
      <c r="S1621" s="120"/>
      <c r="T1621" s="120"/>
      <c r="U1621" s="4">
        <f t="shared" si="343"/>
        <v>717867.7</v>
      </c>
      <c r="W1621" s="43" t="s">
        <v>394</v>
      </c>
      <c r="AA1621" s="209"/>
      <c r="AB1621" s="209"/>
      <c r="AC1621" s="209"/>
      <c r="AD1621" s="209"/>
      <c r="AE1621" s="209"/>
      <c r="AF1621" s="209"/>
      <c r="AG1621" s="209"/>
      <c r="AH1621" s="209"/>
      <c r="AI1621" s="209"/>
      <c r="AJ1621" s="209"/>
      <c r="AK1621" s="209"/>
      <c r="AL1621" s="209"/>
      <c r="AM1621" s="209"/>
      <c r="AN1621" s="209"/>
      <c r="AO1621" s="209"/>
      <c r="AP1621" s="209"/>
      <c r="AQ1621" s="209"/>
      <c r="AR1621" s="209"/>
      <c r="AS1621" s="209"/>
      <c r="AT1621" s="209"/>
      <c r="AU1621" s="209"/>
      <c r="AV1621" s="209"/>
      <c r="AW1621" s="209"/>
      <c r="AX1621" s="209"/>
      <c r="AY1621" s="209"/>
      <c r="AZ1621" s="209"/>
      <c r="BA1621" s="209"/>
      <c r="BB1621" s="209"/>
      <c r="BC1621" s="209"/>
      <c r="BD1621" s="209"/>
      <c r="BE1621" s="209"/>
      <c r="BF1621" s="209"/>
      <c r="BG1621" s="209"/>
      <c r="BH1621" s="209"/>
      <c r="BI1621" s="209"/>
      <c r="BJ1621" s="209"/>
      <c r="BK1621" s="209"/>
      <c r="BL1621" s="209"/>
      <c r="BM1621" s="209"/>
      <c r="BN1621" s="209"/>
      <c r="BO1621" s="209"/>
      <c r="BP1621" s="209"/>
      <c r="BQ1621" s="209"/>
      <c r="BR1621" s="209"/>
      <c r="BS1621" s="209"/>
      <c r="BT1621" s="209"/>
      <c r="BU1621" s="209"/>
      <c r="BV1621" s="209"/>
      <c r="BW1621" s="209"/>
      <c r="BX1621" s="209"/>
      <c r="BY1621" s="209"/>
      <c r="BZ1621" s="209"/>
      <c r="CA1621" s="209"/>
      <c r="CB1621" s="209"/>
      <c r="CC1621" s="209"/>
      <c r="CD1621" s="209"/>
      <c r="CE1621" s="209"/>
      <c r="CF1621" s="209"/>
      <c r="CG1621" s="209"/>
      <c r="CH1621" s="209"/>
      <c r="CI1621" s="209"/>
      <c r="CJ1621" s="209"/>
      <c r="CK1621" s="209"/>
      <c r="CL1621" s="209"/>
      <c r="CM1621" s="209"/>
      <c r="CN1621" s="209"/>
      <c r="CO1621" s="209"/>
      <c r="CP1621" s="209"/>
      <c r="CQ1621" s="209"/>
      <c r="CR1621" s="209"/>
      <c r="CS1621" s="209"/>
      <c r="CT1621" s="209"/>
      <c r="CU1621" s="209"/>
      <c r="CV1621" s="209"/>
      <c r="CW1621" s="209"/>
      <c r="CX1621" s="209"/>
      <c r="CY1621" s="209"/>
      <c r="CZ1621" s="209"/>
      <c r="DA1621" s="209"/>
      <c r="DB1621" s="209"/>
      <c r="DC1621" s="209"/>
      <c r="DD1621" s="209"/>
      <c r="DE1621" s="209"/>
      <c r="DF1621" s="209"/>
      <c r="DG1621" s="209"/>
      <c r="DH1621" s="209"/>
      <c r="DI1621" s="209"/>
      <c r="DJ1621" s="209"/>
      <c r="DK1621" s="209"/>
      <c r="DL1621" s="209"/>
      <c r="DM1621" s="209"/>
      <c r="DN1621" s="209"/>
      <c r="DO1621" s="209"/>
      <c r="DP1621" s="209"/>
      <c r="DQ1621" s="209"/>
      <c r="DR1621" s="209"/>
      <c r="DS1621" s="209"/>
      <c r="DT1621" s="209"/>
      <c r="DU1621" s="209"/>
      <c r="DV1621" s="209"/>
      <c r="DW1621" s="209"/>
      <c r="DX1621" s="209"/>
      <c r="DY1621" s="209"/>
      <c r="DZ1621" s="209"/>
      <c r="EA1621" s="209"/>
      <c r="EB1621" s="209"/>
      <c r="EC1621" s="209"/>
      <c r="ED1621" s="209"/>
      <c r="EE1621" s="209"/>
      <c r="EF1621" s="209"/>
      <c r="EG1621" s="209"/>
      <c r="EH1621" s="209"/>
      <c r="EI1621" s="209"/>
      <c r="EJ1621" s="209"/>
      <c r="EK1621" s="209"/>
      <c r="EL1621" s="209"/>
      <c r="EM1621" s="209"/>
      <c r="EN1621" s="209"/>
      <c r="EO1621" s="209"/>
      <c r="EP1621" s="209"/>
      <c r="EQ1621" s="209"/>
      <c r="ER1621" s="209"/>
      <c r="ES1621" s="209"/>
      <c r="ET1621" s="209"/>
      <c r="EU1621" s="209"/>
      <c r="EV1621" s="209"/>
      <c r="EW1621" s="209"/>
      <c r="EX1621" s="209"/>
      <c r="EY1621" s="209"/>
      <c r="EZ1621" s="209"/>
      <c r="FA1621" s="209"/>
      <c r="FB1621" s="209"/>
      <c r="FC1621" s="209"/>
      <c r="FD1621" s="209"/>
      <c r="FE1621" s="209"/>
      <c r="FF1621" s="209"/>
      <c r="FG1621" s="209"/>
      <c r="FH1621" s="209"/>
      <c r="FI1621" s="209"/>
      <c r="FJ1621" s="209"/>
      <c r="FK1621" s="209"/>
      <c r="FL1621" s="209"/>
      <c r="FM1621" s="209"/>
      <c r="FN1621" s="209"/>
      <c r="FO1621" s="209"/>
      <c r="FP1621" s="209"/>
      <c r="FQ1621" s="209"/>
      <c r="FR1621" s="209"/>
      <c r="FS1621" s="209"/>
      <c r="FT1621" s="209"/>
      <c r="FU1621" s="209"/>
      <c r="FV1621" s="209"/>
      <c r="FW1621" s="209"/>
      <c r="FX1621" s="209"/>
      <c r="FY1621" s="209"/>
      <c r="FZ1621" s="209"/>
      <c r="GA1621" s="209"/>
      <c r="GB1621" s="209"/>
      <c r="GC1621" s="209"/>
      <c r="GD1621" s="209"/>
      <c r="GE1621" s="209"/>
      <c r="GF1621" s="209"/>
      <c r="GG1621" s="209"/>
      <c r="GH1621" s="209"/>
      <c r="GI1621" s="209"/>
    </row>
    <row r="1622" spans="1:191" ht="33">
      <c r="A1622" s="232"/>
      <c r="B1622" s="196"/>
      <c r="C1622" s="197" t="s">
        <v>525</v>
      </c>
      <c r="D1622" s="198" t="s">
        <v>337</v>
      </c>
      <c r="E1622" s="199" t="s">
        <v>59</v>
      </c>
      <c r="F1622" s="13"/>
      <c r="G1622" s="13"/>
      <c r="H1622" s="10" t="s">
        <v>394</v>
      </c>
      <c r="I1622" s="205">
        <f>SUM(I1623,I1668)</f>
        <v>121144</v>
      </c>
      <c r="J1622" s="205">
        <f>SUM(J1623,J1668)</f>
        <v>295788.09999999998</v>
      </c>
      <c r="K1622" s="205">
        <f>SUM(K1623,K1668)</f>
        <v>480779.1</v>
      </c>
      <c r="L1622" s="205">
        <f>SUM(L1623,L1668)</f>
        <v>717867.7</v>
      </c>
      <c r="M1622" s="41">
        <f t="shared" si="337"/>
        <v>16.899999999999999</v>
      </c>
      <c r="N1622" s="41">
        <f t="shared" si="338"/>
        <v>41.2</v>
      </c>
      <c r="O1622" s="41">
        <f t="shared" si="339"/>
        <v>67</v>
      </c>
      <c r="P1622" s="14"/>
      <c r="Q1622" s="14"/>
      <c r="R1622" s="167"/>
      <c r="S1622" s="14"/>
      <c r="T1622" s="14"/>
      <c r="U1622" s="4">
        <f t="shared" si="343"/>
        <v>717867.7</v>
      </c>
      <c r="AA1622" s="209"/>
      <c r="AB1622" s="209"/>
      <c r="AC1622" s="209"/>
      <c r="AD1622" s="209"/>
      <c r="AE1622" s="209"/>
      <c r="AF1622" s="209"/>
      <c r="AG1622" s="209"/>
      <c r="AH1622" s="209"/>
      <c r="AI1622" s="209"/>
      <c r="AJ1622" s="209"/>
      <c r="AK1622" s="209"/>
      <c r="AL1622" s="209"/>
      <c r="AM1622" s="209"/>
      <c r="AN1622" s="209"/>
      <c r="AO1622" s="209"/>
      <c r="AP1622" s="209"/>
      <c r="AQ1622" s="209"/>
      <c r="AR1622" s="209"/>
      <c r="AS1622" s="209"/>
      <c r="AT1622" s="209"/>
      <c r="AU1622" s="209"/>
      <c r="AV1622" s="209"/>
      <c r="AW1622" s="209"/>
      <c r="AX1622" s="209"/>
      <c r="AY1622" s="209"/>
      <c r="AZ1622" s="209"/>
      <c r="BA1622" s="209"/>
      <c r="BB1622" s="209"/>
      <c r="BC1622" s="209"/>
      <c r="BD1622" s="209"/>
      <c r="BE1622" s="209"/>
      <c r="BF1622" s="209"/>
      <c r="BG1622" s="209"/>
      <c r="BH1622" s="209"/>
      <c r="BI1622" s="209"/>
      <c r="BJ1622" s="209"/>
      <c r="BK1622" s="209"/>
      <c r="BL1622" s="209"/>
      <c r="BM1622" s="209"/>
      <c r="BN1622" s="209"/>
      <c r="BO1622" s="209"/>
      <c r="BP1622" s="209"/>
      <c r="BQ1622" s="209"/>
      <c r="BR1622" s="209"/>
      <c r="BS1622" s="209"/>
      <c r="BT1622" s="209"/>
      <c r="BU1622" s="209"/>
      <c r="BV1622" s="209"/>
      <c r="BW1622" s="209"/>
      <c r="BX1622" s="209"/>
      <c r="BY1622" s="209"/>
      <c r="BZ1622" s="209"/>
      <c r="CA1622" s="209"/>
      <c r="CB1622" s="209"/>
      <c r="CC1622" s="209"/>
      <c r="CD1622" s="209"/>
      <c r="CE1622" s="209"/>
      <c r="CF1622" s="209"/>
      <c r="CG1622" s="209"/>
      <c r="CH1622" s="209"/>
      <c r="CI1622" s="209"/>
      <c r="CJ1622" s="209"/>
      <c r="CK1622" s="209"/>
      <c r="CL1622" s="209"/>
      <c r="CM1622" s="209"/>
      <c r="CN1622" s="209"/>
      <c r="CO1622" s="209"/>
      <c r="CP1622" s="209"/>
      <c r="CQ1622" s="209"/>
      <c r="CR1622" s="209"/>
      <c r="CS1622" s="209"/>
      <c r="CT1622" s="209"/>
      <c r="CU1622" s="209"/>
      <c r="CV1622" s="209"/>
      <c r="CW1622" s="209"/>
      <c r="CX1622" s="209"/>
      <c r="CY1622" s="209"/>
      <c r="CZ1622" s="209"/>
      <c r="DA1622" s="209"/>
      <c r="DB1622" s="209"/>
      <c r="DC1622" s="209"/>
      <c r="DD1622" s="209"/>
      <c r="DE1622" s="209"/>
      <c r="DF1622" s="209"/>
      <c r="DG1622" s="209"/>
      <c r="DH1622" s="209"/>
      <c r="DI1622" s="209"/>
      <c r="DJ1622" s="209"/>
      <c r="DK1622" s="209"/>
      <c r="DL1622" s="209"/>
      <c r="DM1622" s="209"/>
      <c r="DN1622" s="209"/>
      <c r="DO1622" s="209"/>
      <c r="DP1622" s="209"/>
      <c r="DQ1622" s="209"/>
      <c r="DR1622" s="209"/>
      <c r="DS1622" s="209"/>
      <c r="DT1622" s="209"/>
      <c r="DU1622" s="209"/>
      <c r="DV1622" s="209"/>
      <c r="DW1622" s="209"/>
      <c r="DX1622" s="209"/>
      <c r="DY1622" s="209"/>
      <c r="DZ1622" s="209"/>
      <c r="EA1622" s="209"/>
      <c r="EB1622" s="209"/>
      <c r="EC1622" s="209"/>
      <c r="ED1622" s="209"/>
      <c r="EE1622" s="209"/>
      <c r="EF1622" s="209"/>
      <c r="EG1622" s="209"/>
      <c r="EH1622" s="209"/>
      <c r="EI1622" s="209"/>
      <c r="EJ1622" s="209"/>
      <c r="EK1622" s="209"/>
      <c r="EL1622" s="209"/>
      <c r="EM1622" s="209"/>
      <c r="EN1622" s="209"/>
      <c r="EO1622" s="209"/>
      <c r="EP1622" s="209"/>
      <c r="EQ1622" s="209"/>
      <c r="ER1622" s="209"/>
      <c r="ES1622" s="209"/>
      <c r="ET1622" s="209"/>
      <c r="EU1622" s="209"/>
      <c r="EV1622" s="209"/>
      <c r="EW1622" s="209"/>
      <c r="EX1622" s="209"/>
      <c r="EY1622" s="209"/>
      <c r="EZ1622" s="209"/>
      <c r="FA1622" s="209"/>
      <c r="FB1622" s="209"/>
      <c r="FC1622" s="209"/>
      <c r="FD1622" s="209"/>
      <c r="FE1622" s="209"/>
      <c r="FF1622" s="209"/>
      <c r="FG1622" s="209"/>
      <c r="FH1622" s="209"/>
      <c r="FI1622" s="209"/>
      <c r="FJ1622" s="209"/>
      <c r="FK1622" s="209"/>
      <c r="FL1622" s="209"/>
      <c r="FM1622" s="209"/>
      <c r="FN1622" s="209"/>
      <c r="FO1622" s="209"/>
      <c r="FP1622" s="209"/>
      <c r="FQ1622" s="209"/>
      <c r="FR1622" s="209"/>
      <c r="FS1622" s="209"/>
      <c r="FT1622" s="209"/>
      <c r="FU1622" s="209"/>
      <c r="FV1622" s="209"/>
      <c r="FW1622" s="209"/>
      <c r="FX1622" s="209"/>
      <c r="FY1622" s="209"/>
      <c r="FZ1622" s="209"/>
      <c r="GA1622" s="209"/>
      <c r="GB1622" s="209"/>
      <c r="GC1622" s="209"/>
      <c r="GD1622" s="209"/>
      <c r="GE1622" s="209"/>
      <c r="GF1622" s="209"/>
      <c r="GG1622" s="209"/>
      <c r="GH1622" s="209"/>
      <c r="GI1622" s="209"/>
    </row>
    <row r="1623" spans="1:191" ht="49.5">
      <c r="A1623" s="232"/>
      <c r="B1623" s="196"/>
      <c r="C1623" s="200"/>
      <c r="D1623" s="212" t="s">
        <v>280</v>
      </c>
      <c r="E1623" s="199" t="s">
        <v>122</v>
      </c>
      <c r="F1623" s="13"/>
      <c r="G1623" s="13"/>
      <c r="H1623" s="10" t="s">
        <v>394</v>
      </c>
      <c r="I1623" s="205">
        <f>SUM(I1624,I1647)</f>
        <v>117019</v>
      </c>
      <c r="J1623" s="205">
        <f>SUM(J1624,J1647)</f>
        <v>286190.09999999998</v>
      </c>
      <c r="K1623" s="205">
        <f>SUM(K1624,K1647)</f>
        <v>465287.1</v>
      </c>
      <c r="L1623" s="205">
        <f>SUM(L1624,L1647)</f>
        <v>695022.7</v>
      </c>
      <c r="M1623" s="41">
        <f t="shared" si="337"/>
        <v>16.8</v>
      </c>
      <c r="N1623" s="41">
        <f t="shared" si="338"/>
        <v>41.2</v>
      </c>
      <c r="O1623" s="41">
        <f t="shared" si="339"/>
        <v>66.900000000000006</v>
      </c>
      <c r="P1623" s="14"/>
      <c r="Q1623" s="14"/>
      <c r="R1623" s="167"/>
      <c r="S1623" s="14"/>
      <c r="T1623" s="14"/>
      <c r="U1623" s="4">
        <f t="shared" si="343"/>
        <v>695022.7</v>
      </c>
      <c r="AA1623" s="209"/>
      <c r="AB1623" s="209"/>
      <c r="AC1623" s="209"/>
      <c r="AD1623" s="209"/>
      <c r="AE1623" s="209"/>
      <c r="AF1623" s="209"/>
      <c r="AG1623" s="209"/>
      <c r="AH1623" s="209"/>
      <c r="AI1623" s="209"/>
      <c r="AJ1623" s="209"/>
      <c r="AK1623" s="209"/>
      <c r="AL1623" s="209"/>
      <c r="AM1623" s="209"/>
      <c r="AN1623" s="209"/>
      <c r="AO1623" s="209"/>
      <c r="AP1623" s="209"/>
      <c r="AQ1623" s="209"/>
      <c r="AR1623" s="209"/>
      <c r="AS1623" s="209"/>
      <c r="AT1623" s="209"/>
      <c r="AU1623" s="209"/>
      <c r="AV1623" s="209"/>
      <c r="AW1623" s="209"/>
      <c r="AX1623" s="209"/>
      <c r="AY1623" s="209"/>
      <c r="AZ1623" s="209"/>
      <c r="BA1623" s="209"/>
      <c r="BB1623" s="209"/>
      <c r="BC1623" s="209"/>
      <c r="BD1623" s="209"/>
      <c r="BE1623" s="209"/>
      <c r="BF1623" s="209"/>
      <c r="BG1623" s="209"/>
      <c r="BH1623" s="209"/>
      <c r="BI1623" s="209"/>
      <c r="BJ1623" s="209"/>
      <c r="BK1623" s="209"/>
      <c r="BL1623" s="209"/>
      <c r="BM1623" s="209"/>
      <c r="BN1623" s="209"/>
      <c r="BO1623" s="209"/>
      <c r="BP1623" s="209"/>
      <c r="BQ1623" s="209"/>
      <c r="BR1623" s="209"/>
      <c r="BS1623" s="209"/>
      <c r="BT1623" s="209"/>
      <c r="BU1623" s="209"/>
      <c r="BV1623" s="209"/>
      <c r="BW1623" s="209"/>
      <c r="BX1623" s="209"/>
      <c r="BY1623" s="209"/>
      <c r="BZ1623" s="209"/>
      <c r="CA1623" s="209"/>
      <c r="CB1623" s="209"/>
      <c r="CC1623" s="209"/>
      <c r="CD1623" s="209"/>
      <c r="CE1623" s="209"/>
      <c r="CF1623" s="209"/>
      <c r="CG1623" s="209"/>
      <c r="CH1623" s="209"/>
      <c r="CI1623" s="209"/>
      <c r="CJ1623" s="209"/>
      <c r="CK1623" s="209"/>
      <c r="CL1623" s="209"/>
      <c r="CM1623" s="209"/>
      <c r="CN1623" s="209"/>
      <c r="CO1623" s="209"/>
      <c r="CP1623" s="209"/>
      <c r="CQ1623" s="209"/>
      <c r="CR1623" s="209"/>
      <c r="CS1623" s="209"/>
      <c r="CT1623" s="209"/>
      <c r="CU1623" s="209"/>
      <c r="CV1623" s="209"/>
      <c r="CW1623" s="209"/>
      <c r="CX1623" s="209"/>
      <c r="CY1623" s="209"/>
      <c r="CZ1623" s="209"/>
      <c r="DA1623" s="209"/>
      <c r="DB1623" s="209"/>
      <c r="DC1623" s="209"/>
      <c r="DD1623" s="209"/>
      <c r="DE1623" s="209"/>
      <c r="DF1623" s="209"/>
      <c r="DG1623" s="209"/>
      <c r="DH1623" s="209"/>
      <c r="DI1623" s="209"/>
      <c r="DJ1623" s="209"/>
      <c r="DK1623" s="209"/>
      <c r="DL1623" s="209"/>
      <c r="DM1623" s="209"/>
      <c r="DN1623" s="209"/>
      <c r="DO1623" s="209"/>
      <c r="DP1623" s="209"/>
      <c r="DQ1623" s="209"/>
      <c r="DR1623" s="209"/>
      <c r="DS1623" s="209"/>
      <c r="DT1623" s="209"/>
      <c r="DU1623" s="209"/>
      <c r="DV1623" s="209"/>
      <c r="DW1623" s="209"/>
      <c r="DX1623" s="209"/>
      <c r="DY1623" s="209"/>
      <c r="DZ1623" s="209"/>
      <c r="EA1623" s="209"/>
      <c r="EB1623" s="209"/>
      <c r="EC1623" s="209"/>
      <c r="ED1623" s="209"/>
      <c r="EE1623" s="209"/>
      <c r="EF1623" s="209"/>
      <c r="EG1623" s="209"/>
      <c r="EH1623" s="209"/>
      <c r="EI1623" s="209"/>
      <c r="EJ1623" s="209"/>
      <c r="EK1623" s="209"/>
      <c r="EL1623" s="209"/>
      <c r="EM1623" s="209"/>
      <c r="EN1623" s="209"/>
      <c r="EO1623" s="209"/>
      <c r="EP1623" s="209"/>
      <c r="EQ1623" s="209"/>
      <c r="ER1623" s="209"/>
      <c r="ES1623" s="209"/>
      <c r="ET1623" s="209"/>
      <c r="EU1623" s="209"/>
      <c r="EV1623" s="209"/>
      <c r="EW1623" s="209"/>
      <c r="EX1623" s="209"/>
      <c r="EY1623" s="209"/>
      <c r="EZ1623" s="209"/>
      <c r="FA1623" s="209"/>
      <c r="FB1623" s="209"/>
      <c r="FC1623" s="209"/>
      <c r="FD1623" s="209"/>
      <c r="FE1623" s="209"/>
      <c r="FF1623" s="209"/>
      <c r="FG1623" s="209"/>
      <c r="FH1623" s="209"/>
      <c r="FI1623" s="209"/>
      <c r="FJ1623" s="209"/>
      <c r="FK1623" s="209"/>
      <c r="FL1623" s="209"/>
      <c r="FM1623" s="209"/>
      <c r="FN1623" s="209"/>
      <c r="FO1623" s="209"/>
      <c r="FP1623" s="209"/>
      <c r="FQ1623" s="209"/>
      <c r="FR1623" s="209"/>
      <c r="FS1623" s="209"/>
      <c r="FT1623" s="209"/>
      <c r="FU1623" s="209"/>
      <c r="FV1623" s="209"/>
      <c r="FW1623" s="209"/>
      <c r="FX1623" s="209"/>
      <c r="FY1623" s="209"/>
      <c r="FZ1623" s="209"/>
      <c r="GA1623" s="209"/>
      <c r="GB1623" s="209"/>
      <c r="GC1623" s="209"/>
      <c r="GD1623" s="209"/>
      <c r="GE1623" s="209"/>
      <c r="GF1623" s="209"/>
      <c r="GG1623" s="209"/>
      <c r="GH1623" s="209"/>
      <c r="GI1623" s="209"/>
    </row>
    <row r="1624" spans="1:191">
      <c r="A1624" s="232"/>
      <c r="B1624" s="196"/>
      <c r="C1624" s="200"/>
      <c r="D1624" s="212"/>
      <c r="E1624" s="80" t="s">
        <v>102</v>
      </c>
      <c r="F1624" s="18" t="s">
        <v>398</v>
      </c>
      <c r="G1624" s="123"/>
      <c r="H1624" s="10" t="s">
        <v>394</v>
      </c>
      <c r="I1624" s="206">
        <f>SUM(I1625:I1646)</f>
        <v>71826</v>
      </c>
      <c r="J1624" s="206">
        <f>SUM(J1625:J1646)</f>
        <v>181002</v>
      </c>
      <c r="K1624" s="206">
        <f>SUM(K1625:K1646)</f>
        <v>294816.09999999998</v>
      </c>
      <c r="L1624" s="207">
        <f>SUM(L1625:L1646)</f>
        <v>446846.5</v>
      </c>
      <c r="M1624" s="41">
        <f t="shared" si="337"/>
        <v>16.100000000000001</v>
      </c>
      <c r="N1624" s="41">
        <f t="shared" si="338"/>
        <v>40.5</v>
      </c>
      <c r="O1624" s="41">
        <f t="shared" si="339"/>
        <v>66</v>
      </c>
      <c r="P1624" s="14"/>
      <c r="Q1624" s="14"/>
      <c r="R1624" s="167"/>
      <c r="S1624" s="14"/>
      <c r="T1624" s="14"/>
      <c r="U1624" s="4">
        <f t="shared" si="343"/>
        <v>446846.5</v>
      </c>
      <c r="Z1624" s="43">
        <v>1</v>
      </c>
      <c r="AA1624" s="209"/>
      <c r="AB1624" s="209"/>
      <c r="AC1624" s="209"/>
      <c r="AD1624" s="209"/>
      <c r="AE1624" s="209"/>
      <c r="AF1624" s="209"/>
      <c r="AG1624" s="209"/>
      <c r="AH1624" s="209"/>
      <c r="AI1624" s="209"/>
      <c r="AJ1624" s="209"/>
      <c r="AK1624" s="209"/>
      <c r="AL1624" s="209"/>
      <c r="AM1624" s="209"/>
      <c r="AN1624" s="209"/>
      <c r="AO1624" s="209"/>
      <c r="AP1624" s="209"/>
      <c r="AQ1624" s="209"/>
      <c r="AR1624" s="209"/>
      <c r="AS1624" s="209"/>
      <c r="AT1624" s="209"/>
      <c r="AU1624" s="209"/>
      <c r="AV1624" s="209"/>
      <c r="AW1624" s="209"/>
      <c r="AX1624" s="209"/>
      <c r="AY1624" s="209"/>
      <c r="AZ1624" s="209"/>
      <c r="BA1624" s="209"/>
      <c r="BB1624" s="209"/>
      <c r="BC1624" s="209"/>
      <c r="BD1624" s="209"/>
      <c r="BE1624" s="209"/>
      <c r="BF1624" s="209"/>
      <c r="BG1624" s="209"/>
      <c r="BH1624" s="209"/>
      <c r="BI1624" s="209"/>
      <c r="BJ1624" s="209"/>
      <c r="BK1624" s="209"/>
      <c r="BL1624" s="209"/>
      <c r="BM1624" s="209"/>
      <c r="BN1624" s="209"/>
      <c r="BO1624" s="209"/>
      <c r="BP1624" s="209"/>
      <c r="BQ1624" s="209"/>
      <c r="BR1624" s="209"/>
      <c r="BS1624" s="209"/>
      <c r="BT1624" s="209"/>
      <c r="BU1624" s="209"/>
      <c r="BV1624" s="209"/>
      <c r="BW1624" s="209"/>
      <c r="BX1624" s="209"/>
      <c r="BY1624" s="209"/>
      <c r="BZ1624" s="209"/>
      <c r="CA1624" s="209"/>
      <c r="CB1624" s="209"/>
      <c r="CC1624" s="209"/>
      <c r="CD1624" s="209"/>
      <c r="CE1624" s="209"/>
      <c r="CF1624" s="209"/>
      <c r="CG1624" s="209"/>
      <c r="CH1624" s="209"/>
      <c r="CI1624" s="209"/>
      <c r="CJ1624" s="209"/>
      <c r="CK1624" s="209"/>
      <c r="CL1624" s="209"/>
      <c r="CM1624" s="209"/>
      <c r="CN1624" s="209"/>
      <c r="CO1624" s="209"/>
      <c r="CP1624" s="209"/>
      <c r="CQ1624" s="209"/>
      <c r="CR1624" s="209"/>
      <c r="CS1624" s="209"/>
      <c r="CT1624" s="209"/>
      <c r="CU1624" s="209"/>
      <c r="CV1624" s="209"/>
      <c r="CW1624" s="209"/>
      <c r="CX1624" s="209"/>
      <c r="CY1624" s="209"/>
      <c r="CZ1624" s="209"/>
      <c r="DA1624" s="209"/>
      <c r="DB1624" s="209"/>
      <c r="DC1624" s="209"/>
      <c r="DD1624" s="209"/>
      <c r="DE1624" s="209"/>
      <c r="DF1624" s="209"/>
      <c r="DG1624" s="209"/>
      <c r="DH1624" s="209"/>
      <c r="DI1624" s="209"/>
      <c r="DJ1624" s="209"/>
      <c r="DK1624" s="209"/>
      <c r="DL1624" s="209"/>
      <c r="DM1624" s="209"/>
      <c r="DN1624" s="209"/>
      <c r="DO1624" s="209"/>
      <c r="DP1624" s="209"/>
      <c r="DQ1624" s="209"/>
      <c r="DR1624" s="209"/>
      <c r="DS1624" s="209"/>
      <c r="DT1624" s="209"/>
      <c r="DU1624" s="209"/>
      <c r="DV1624" s="209"/>
      <c r="DW1624" s="209"/>
      <c r="DX1624" s="209"/>
      <c r="DY1624" s="209"/>
      <c r="DZ1624" s="209"/>
      <c r="EA1624" s="209"/>
      <c r="EB1624" s="209"/>
      <c r="EC1624" s="209"/>
      <c r="ED1624" s="209"/>
      <c r="EE1624" s="209"/>
      <c r="EF1624" s="209"/>
      <c r="EG1624" s="209"/>
      <c r="EH1624" s="209"/>
      <c r="EI1624" s="209"/>
      <c r="EJ1624" s="209"/>
      <c r="EK1624" s="209"/>
      <c r="EL1624" s="209"/>
      <c r="EM1624" s="209"/>
      <c r="EN1624" s="209"/>
      <c r="EO1624" s="209"/>
      <c r="EP1624" s="209"/>
      <c r="EQ1624" s="209"/>
      <c r="ER1624" s="209"/>
      <c r="ES1624" s="209"/>
      <c r="ET1624" s="209"/>
      <c r="EU1624" s="209"/>
      <c r="EV1624" s="209"/>
      <c r="EW1624" s="209"/>
      <c r="EX1624" s="209"/>
      <c r="EY1624" s="209"/>
      <c r="EZ1624" s="209"/>
      <c r="FA1624" s="209"/>
      <c r="FB1624" s="209"/>
      <c r="FC1624" s="209"/>
      <c r="FD1624" s="209"/>
      <c r="FE1624" s="209"/>
      <c r="FF1624" s="209"/>
      <c r="FG1624" s="209"/>
      <c r="FH1624" s="209"/>
      <c r="FI1624" s="209"/>
      <c r="FJ1624" s="209"/>
      <c r="FK1624" s="209"/>
      <c r="FL1624" s="209"/>
      <c r="FM1624" s="209"/>
      <c r="FN1624" s="209"/>
      <c r="FO1624" s="209"/>
      <c r="FP1624" s="209"/>
      <c r="FQ1624" s="209"/>
      <c r="FR1624" s="209"/>
      <c r="FS1624" s="209"/>
      <c r="FT1624" s="209"/>
      <c r="FU1624" s="209"/>
      <c r="FV1624" s="209"/>
      <c r="FW1624" s="209"/>
      <c r="FX1624" s="209"/>
      <c r="FY1624" s="209"/>
      <c r="FZ1624" s="209"/>
      <c r="GA1624" s="209"/>
      <c r="GB1624" s="209"/>
      <c r="GC1624" s="209"/>
      <c r="GD1624" s="209"/>
      <c r="GE1624" s="209"/>
      <c r="GF1624" s="209"/>
      <c r="GG1624" s="209"/>
      <c r="GH1624" s="209"/>
      <c r="GI1624" s="209"/>
    </row>
    <row r="1625" spans="1:191" hidden="1">
      <c r="A1625" s="69"/>
      <c r="B1625" s="53"/>
      <c r="C1625" s="56"/>
      <c r="D1625" s="60"/>
      <c r="E1625" s="16" t="s">
        <v>431</v>
      </c>
      <c r="F1625" s="10">
        <v>4111</v>
      </c>
      <c r="G1625" s="10"/>
      <c r="H1625" s="10"/>
      <c r="I1625" s="34">
        <v>57000</v>
      </c>
      <c r="J1625" s="34">
        <v>140000</v>
      </c>
      <c r="K1625" s="34">
        <v>220000</v>
      </c>
      <c r="L1625" s="34">
        <v>316530.90000000002</v>
      </c>
      <c r="M1625" s="41">
        <f t="shared" si="337"/>
        <v>18</v>
      </c>
      <c r="N1625" s="41">
        <f t="shared" si="338"/>
        <v>44.2</v>
      </c>
      <c r="O1625" s="41">
        <f t="shared" si="339"/>
        <v>69.5</v>
      </c>
      <c r="P1625" s="14"/>
      <c r="Q1625" s="14"/>
      <c r="R1625" s="167"/>
      <c r="S1625" s="14"/>
      <c r="T1625" s="14"/>
      <c r="U1625" s="4">
        <f t="shared" si="343"/>
        <v>316530.90000000002</v>
      </c>
    </row>
    <row r="1626" spans="1:191" ht="27" hidden="1">
      <c r="A1626" s="69"/>
      <c r="B1626" s="53"/>
      <c r="C1626" s="56"/>
      <c r="D1626" s="60"/>
      <c r="E1626" s="16" t="s">
        <v>432</v>
      </c>
      <c r="F1626" s="10">
        <v>4112</v>
      </c>
      <c r="G1626" s="10"/>
      <c r="H1626" s="10"/>
      <c r="I1626" s="34">
        <v>300</v>
      </c>
      <c r="J1626" s="34">
        <v>18450</v>
      </c>
      <c r="K1626" s="34">
        <v>37000</v>
      </c>
      <c r="L1626" s="34">
        <v>78008.800000000003</v>
      </c>
      <c r="M1626" s="41">
        <f t="shared" si="337"/>
        <v>0.4</v>
      </c>
      <c r="N1626" s="41">
        <f t="shared" si="338"/>
        <v>23.7</v>
      </c>
      <c r="O1626" s="41">
        <f t="shared" si="339"/>
        <v>47.4</v>
      </c>
      <c r="P1626" s="14"/>
      <c r="Q1626" s="14"/>
      <c r="R1626" s="167"/>
      <c r="S1626" s="14"/>
      <c r="T1626" s="14"/>
      <c r="U1626" s="4">
        <f t="shared" si="343"/>
        <v>78008.800000000003</v>
      </c>
    </row>
    <row r="1627" spans="1:191" ht="27" hidden="1">
      <c r="A1627" s="69"/>
      <c r="B1627" s="53"/>
      <c r="C1627" s="56"/>
      <c r="D1627" s="60"/>
      <c r="E1627" s="16" t="s">
        <v>433</v>
      </c>
      <c r="F1627" s="10" t="s">
        <v>406</v>
      </c>
      <c r="G1627" s="10"/>
      <c r="H1627" s="10"/>
      <c r="I1627" s="34">
        <v>5277</v>
      </c>
      <c r="J1627" s="34">
        <v>5277</v>
      </c>
      <c r="K1627" s="34">
        <v>10553.1</v>
      </c>
      <c r="L1627" s="34">
        <v>10553.1</v>
      </c>
      <c r="M1627" s="41">
        <f t="shared" si="337"/>
        <v>50</v>
      </c>
      <c r="N1627" s="41">
        <f t="shared" si="338"/>
        <v>50</v>
      </c>
      <c r="O1627" s="41">
        <f t="shared" si="339"/>
        <v>100</v>
      </c>
      <c r="P1627" s="14"/>
      <c r="Q1627" s="14"/>
      <c r="R1627" s="167"/>
      <c r="S1627" s="14"/>
      <c r="T1627" s="14"/>
      <c r="U1627" s="4">
        <f t="shared" si="343"/>
        <v>10553.1</v>
      </c>
    </row>
    <row r="1628" spans="1:191" hidden="1">
      <c r="A1628" s="69"/>
      <c r="B1628" s="53"/>
      <c r="C1628" s="56"/>
      <c r="D1628" s="60"/>
      <c r="E1628" s="16" t="s">
        <v>437</v>
      </c>
      <c r="F1628" s="10">
        <v>4212</v>
      </c>
      <c r="G1628" s="10"/>
      <c r="H1628" s="10"/>
      <c r="I1628" s="34">
        <v>2700</v>
      </c>
      <c r="J1628" s="34">
        <v>3400</v>
      </c>
      <c r="K1628" s="34">
        <v>4100</v>
      </c>
      <c r="L1628" s="34">
        <v>6132.4</v>
      </c>
      <c r="M1628" s="41">
        <f t="shared" ref="M1628:M1670" si="344">ROUND(I1628/L1628*100,1)</f>
        <v>44</v>
      </c>
      <c r="N1628" s="41">
        <f t="shared" ref="N1628:N1670" si="345">ROUND(J1628/L1628*100,1)</f>
        <v>55.4</v>
      </c>
      <c r="O1628" s="41">
        <f t="shared" ref="O1628:O1670" si="346">ROUND(K1628/L1628*100,1)</f>
        <v>66.900000000000006</v>
      </c>
      <c r="P1628" s="14"/>
      <c r="Q1628" s="14"/>
      <c r="R1628" s="167"/>
      <c r="S1628" s="14"/>
      <c r="T1628" s="14"/>
      <c r="U1628" s="4">
        <f t="shared" si="343"/>
        <v>6132.4</v>
      </c>
    </row>
    <row r="1629" spans="1:191" hidden="1">
      <c r="A1629" s="69"/>
      <c r="B1629" s="53"/>
      <c r="C1629" s="56"/>
      <c r="D1629" s="60"/>
      <c r="E1629" s="9" t="s">
        <v>438</v>
      </c>
      <c r="F1629" s="10">
        <v>4213</v>
      </c>
      <c r="G1629" s="10"/>
      <c r="H1629" s="10"/>
      <c r="I1629" s="34">
        <v>195</v>
      </c>
      <c r="J1629" s="34">
        <v>315</v>
      </c>
      <c r="K1629" s="34">
        <v>455</v>
      </c>
      <c r="L1629" s="34">
        <v>527.29999999999995</v>
      </c>
      <c r="M1629" s="41">
        <f t="shared" si="344"/>
        <v>37</v>
      </c>
      <c r="N1629" s="41">
        <f t="shared" si="345"/>
        <v>59.7</v>
      </c>
      <c r="O1629" s="41">
        <f t="shared" si="346"/>
        <v>86.3</v>
      </c>
      <c r="P1629" s="14"/>
      <c r="Q1629" s="14"/>
      <c r="R1629" s="167"/>
      <c r="S1629" s="14"/>
      <c r="T1629" s="14"/>
      <c r="U1629" s="4">
        <f t="shared" si="343"/>
        <v>527.29999999999995</v>
      </c>
    </row>
    <row r="1630" spans="1:191" hidden="1">
      <c r="A1630" s="69"/>
      <c r="B1630" s="53"/>
      <c r="C1630" s="56"/>
      <c r="D1630" s="60"/>
      <c r="E1630" s="9" t="s">
        <v>439</v>
      </c>
      <c r="F1630" s="10">
        <v>4214</v>
      </c>
      <c r="G1630" s="10"/>
      <c r="H1630" s="10"/>
      <c r="I1630" s="34">
        <v>160</v>
      </c>
      <c r="J1630" s="34">
        <v>500</v>
      </c>
      <c r="K1630" s="34">
        <v>800</v>
      </c>
      <c r="L1630" s="34">
        <v>1881.0000000000002</v>
      </c>
      <c r="M1630" s="41">
        <f t="shared" si="344"/>
        <v>8.5</v>
      </c>
      <c r="N1630" s="41">
        <f t="shared" si="345"/>
        <v>26.6</v>
      </c>
      <c r="O1630" s="41">
        <f t="shared" si="346"/>
        <v>42.5</v>
      </c>
      <c r="P1630" s="14"/>
      <c r="Q1630" s="14"/>
      <c r="R1630" s="167"/>
      <c r="S1630" s="14"/>
      <c r="T1630" s="14"/>
      <c r="U1630" s="4">
        <f t="shared" si="343"/>
        <v>1881.0000000000002</v>
      </c>
    </row>
    <row r="1631" spans="1:191" hidden="1">
      <c r="A1631" s="69"/>
      <c r="B1631" s="53"/>
      <c r="C1631" s="56"/>
      <c r="D1631" s="60"/>
      <c r="E1631" s="9" t="s">
        <v>440</v>
      </c>
      <c r="F1631" s="10" t="s">
        <v>415</v>
      </c>
      <c r="G1631" s="10"/>
      <c r="H1631" s="10"/>
      <c r="I1631" s="34">
        <v>60</v>
      </c>
      <c r="J1631" s="34">
        <v>150</v>
      </c>
      <c r="K1631" s="34">
        <v>150</v>
      </c>
      <c r="L1631" s="34">
        <v>350</v>
      </c>
      <c r="M1631" s="41">
        <f t="shared" si="344"/>
        <v>17.100000000000001</v>
      </c>
      <c r="N1631" s="41">
        <f t="shared" si="345"/>
        <v>42.9</v>
      </c>
      <c r="O1631" s="41">
        <f t="shared" si="346"/>
        <v>42.9</v>
      </c>
      <c r="P1631" s="14"/>
      <c r="Q1631" s="14"/>
      <c r="R1631" s="167"/>
      <c r="S1631" s="14"/>
      <c r="T1631" s="14"/>
      <c r="U1631" s="4"/>
    </row>
    <row r="1632" spans="1:191" hidden="1">
      <c r="A1632" s="69"/>
      <c r="B1632" s="53"/>
      <c r="C1632" s="56"/>
      <c r="D1632" s="60"/>
      <c r="E1632" s="16" t="s">
        <v>443</v>
      </c>
      <c r="F1632" s="10">
        <v>4221</v>
      </c>
      <c r="G1632" s="10"/>
      <c r="H1632" s="10"/>
      <c r="I1632" s="34">
        <v>100</v>
      </c>
      <c r="J1632" s="34">
        <v>200</v>
      </c>
      <c r="K1632" s="34">
        <v>300</v>
      </c>
      <c r="L1632" s="34">
        <v>801</v>
      </c>
      <c r="M1632" s="41">
        <f t="shared" si="344"/>
        <v>12.5</v>
      </c>
      <c r="N1632" s="41">
        <f t="shared" si="345"/>
        <v>25</v>
      </c>
      <c r="O1632" s="41">
        <f t="shared" si="346"/>
        <v>37.5</v>
      </c>
      <c r="P1632" s="14"/>
      <c r="Q1632" s="14"/>
      <c r="R1632" s="167"/>
      <c r="S1632" s="14"/>
      <c r="T1632" s="14"/>
      <c r="U1632" s="4">
        <f>SUM(L1632-T1632)</f>
        <v>801</v>
      </c>
    </row>
    <row r="1633" spans="1:191" hidden="1">
      <c r="A1633" s="69"/>
      <c r="B1633" s="53"/>
      <c r="C1633" s="56"/>
      <c r="D1633" s="60"/>
      <c r="E1633" s="16" t="s">
        <v>456</v>
      </c>
      <c r="F1633" s="10" t="s">
        <v>403</v>
      </c>
      <c r="G1633" s="10"/>
      <c r="H1633" s="10"/>
      <c r="I1633" s="34"/>
      <c r="J1633" s="34"/>
      <c r="K1633" s="34"/>
      <c r="L1633" s="34">
        <v>600</v>
      </c>
      <c r="M1633" s="41">
        <f t="shared" si="344"/>
        <v>0</v>
      </c>
      <c r="N1633" s="41">
        <f t="shared" si="345"/>
        <v>0</v>
      </c>
      <c r="O1633" s="41">
        <f t="shared" si="346"/>
        <v>0</v>
      </c>
      <c r="P1633" s="14"/>
      <c r="Q1633" s="14"/>
      <c r="R1633" s="167"/>
      <c r="S1633" s="14"/>
      <c r="T1633" s="14"/>
      <c r="U1633" s="4"/>
      <c r="V1633" s="43"/>
    </row>
    <row r="1634" spans="1:191" hidden="1">
      <c r="A1634" s="69"/>
      <c r="B1634" s="53"/>
      <c r="C1634" s="56"/>
      <c r="D1634" s="60"/>
      <c r="E1634" s="16" t="s">
        <v>457</v>
      </c>
      <c r="F1634" s="10">
        <v>4232</v>
      </c>
      <c r="G1634" s="10"/>
      <c r="H1634" s="10"/>
      <c r="I1634" s="34">
        <v>538</v>
      </c>
      <c r="J1634" s="34">
        <v>1139</v>
      </c>
      <c r="K1634" s="34">
        <v>1677</v>
      </c>
      <c r="L1634" s="34">
        <v>2214</v>
      </c>
      <c r="M1634" s="41">
        <f t="shared" si="344"/>
        <v>24.3</v>
      </c>
      <c r="N1634" s="41">
        <f t="shared" si="345"/>
        <v>51.4</v>
      </c>
      <c r="O1634" s="41">
        <f t="shared" si="346"/>
        <v>75.7</v>
      </c>
      <c r="P1634" s="14"/>
      <c r="Q1634" s="14"/>
      <c r="R1634" s="167"/>
      <c r="S1634" s="14"/>
      <c r="T1634" s="14"/>
      <c r="U1634" s="4"/>
      <c r="V1634" s="43"/>
    </row>
    <row r="1635" spans="1:191" ht="27" hidden="1">
      <c r="A1635" s="69"/>
      <c r="B1635" s="53"/>
      <c r="C1635" s="56"/>
      <c r="D1635" s="60"/>
      <c r="E1635" s="16" t="s">
        <v>458</v>
      </c>
      <c r="F1635" s="10" t="s">
        <v>276</v>
      </c>
      <c r="G1635" s="10"/>
      <c r="H1635" s="10"/>
      <c r="I1635" s="34"/>
      <c r="J1635" s="34"/>
      <c r="K1635" s="34"/>
      <c r="L1635" s="34">
        <v>80</v>
      </c>
      <c r="M1635" s="41">
        <f t="shared" si="344"/>
        <v>0</v>
      </c>
      <c r="N1635" s="41">
        <f t="shared" si="345"/>
        <v>0</v>
      </c>
      <c r="O1635" s="41">
        <f t="shared" si="346"/>
        <v>0</v>
      </c>
      <c r="P1635" s="14"/>
      <c r="Q1635" s="14"/>
      <c r="R1635" s="167"/>
      <c r="S1635" s="14"/>
      <c r="T1635" s="14"/>
      <c r="U1635" s="4"/>
      <c r="V1635" s="43"/>
    </row>
    <row r="1636" spans="1:191" hidden="1">
      <c r="A1636" s="69"/>
      <c r="B1636" s="53"/>
      <c r="C1636" s="56"/>
      <c r="D1636" s="60"/>
      <c r="E1636" s="16" t="s">
        <v>459</v>
      </c>
      <c r="F1636" s="10">
        <v>4234</v>
      </c>
      <c r="G1636" s="10"/>
      <c r="H1636" s="10"/>
      <c r="I1636" s="34">
        <v>105</v>
      </c>
      <c r="J1636" s="34">
        <v>245</v>
      </c>
      <c r="K1636" s="34">
        <v>430</v>
      </c>
      <c r="L1636" s="34">
        <v>630</v>
      </c>
      <c r="M1636" s="41">
        <f t="shared" si="344"/>
        <v>16.7</v>
      </c>
      <c r="N1636" s="41">
        <f t="shared" si="345"/>
        <v>38.9</v>
      </c>
      <c r="O1636" s="41">
        <f t="shared" si="346"/>
        <v>68.3</v>
      </c>
      <c r="P1636" s="14"/>
      <c r="Q1636" s="14"/>
      <c r="R1636" s="167"/>
      <c r="S1636" s="14"/>
      <c r="T1636" s="14"/>
      <c r="U1636" s="4">
        <f>SUM(L1636-T1636)</f>
        <v>630</v>
      </c>
      <c r="V1636" s="43"/>
    </row>
    <row r="1637" spans="1:191" hidden="1">
      <c r="A1637" s="69"/>
      <c r="B1637" s="53"/>
      <c r="C1637" s="56"/>
      <c r="D1637" s="60"/>
      <c r="E1637" s="16" t="s">
        <v>512</v>
      </c>
      <c r="F1637" s="10">
        <v>4237</v>
      </c>
      <c r="G1637" s="10"/>
      <c r="H1637" s="10"/>
      <c r="I1637" s="34">
        <v>125</v>
      </c>
      <c r="J1637" s="34">
        <v>300</v>
      </c>
      <c r="K1637" s="34">
        <v>475</v>
      </c>
      <c r="L1637" s="34">
        <v>700</v>
      </c>
      <c r="M1637" s="41">
        <f t="shared" si="344"/>
        <v>17.899999999999999</v>
      </c>
      <c r="N1637" s="41">
        <f t="shared" si="345"/>
        <v>42.9</v>
      </c>
      <c r="O1637" s="41">
        <f t="shared" si="346"/>
        <v>67.900000000000006</v>
      </c>
      <c r="P1637" s="14"/>
      <c r="Q1637" s="14"/>
      <c r="R1637" s="167"/>
      <c r="S1637" s="14"/>
      <c r="T1637" s="14"/>
      <c r="U1637" s="4">
        <f>SUM(L1637-T1637)</f>
        <v>700</v>
      </c>
      <c r="V1637" s="43"/>
    </row>
    <row r="1638" spans="1:191" hidden="1">
      <c r="A1638" s="69"/>
      <c r="B1638" s="53"/>
      <c r="C1638" s="56"/>
      <c r="D1638" s="60"/>
      <c r="E1638" s="16" t="s">
        <v>514</v>
      </c>
      <c r="F1638" s="10" t="s">
        <v>410</v>
      </c>
      <c r="G1638" s="10"/>
      <c r="H1638" s="10"/>
      <c r="I1638" s="34"/>
      <c r="J1638" s="34"/>
      <c r="K1638" s="34"/>
      <c r="L1638" s="34"/>
      <c r="M1638" s="41" t="e">
        <f t="shared" si="344"/>
        <v>#DIV/0!</v>
      </c>
      <c r="N1638" s="41" t="e">
        <f t="shared" si="345"/>
        <v>#DIV/0!</v>
      </c>
      <c r="O1638" s="41" t="e">
        <f t="shared" si="346"/>
        <v>#DIV/0!</v>
      </c>
      <c r="P1638" s="14"/>
      <c r="Q1638" s="14"/>
      <c r="R1638" s="167"/>
      <c r="S1638" s="14"/>
      <c r="T1638" s="14"/>
      <c r="U1638" s="4"/>
      <c r="V1638" s="43"/>
    </row>
    <row r="1639" spans="1:191" hidden="1">
      <c r="A1639" s="69"/>
      <c r="B1639" s="53"/>
      <c r="C1639" s="56"/>
      <c r="D1639" s="60"/>
      <c r="E1639" s="16" t="s">
        <v>515</v>
      </c>
      <c r="F1639" s="10" t="s">
        <v>408</v>
      </c>
      <c r="G1639" s="10"/>
      <c r="H1639" s="10"/>
      <c r="I1639" s="34"/>
      <c r="J1639" s="34">
        <v>100</v>
      </c>
      <c r="K1639" s="34">
        <v>100</v>
      </c>
      <c r="L1639" s="34">
        <v>200</v>
      </c>
      <c r="M1639" s="41">
        <f t="shared" si="344"/>
        <v>0</v>
      </c>
      <c r="N1639" s="41">
        <f t="shared" si="345"/>
        <v>50</v>
      </c>
      <c r="O1639" s="41">
        <f t="shared" si="346"/>
        <v>50</v>
      </c>
      <c r="P1639" s="14"/>
      <c r="Q1639" s="14"/>
      <c r="R1639" s="167"/>
      <c r="S1639" s="14"/>
      <c r="T1639" s="14"/>
      <c r="U1639" s="4"/>
      <c r="V1639" s="43"/>
    </row>
    <row r="1640" spans="1:191" ht="27" hidden="1">
      <c r="A1640" s="69"/>
      <c r="B1640" s="53"/>
      <c r="C1640" s="56"/>
      <c r="D1640" s="60"/>
      <c r="E1640" s="16" t="s">
        <v>516</v>
      </c>
      <c r="F1640" s="10">
        <v>4252</v>
      </c>
      <c r="G1640" s="10"/>
      <c r="H1640" s="10"/>
      <c r="I1640" s="34">
        <v>1030</v>
      </c>
      <c r="J1640" s="34">
        <v>2100</v>
      </c>
      <c r="K1640" s="34">
        <v>3680</v>
      </c>
      <c r="L1640" s="34">
        <v>5263</v>
      </c>
      <c r="M1640" s="41">
        <f t="shared" si="344"/>
        <v>19.600000000000001</v>
      </c>
      <c r="N1640" s="41">
        <f t="shared" si="345"/>
        <v>39.9</v>
      </c>
      <c r="O1640" s="41">
        <f t="shared" si="346"/>
        <v>69.900000000000006</v>
      </c>
      <c r="P1640" s="14"/>
      <c r="Q1640" s="14"/>
      <c r="R1640" s="167"/>
      <c r="S1640" s="14"/>
      <c r="T1640" s="14"/>
      <c r="U1640" s="4">
        <f>SUM(L1640-T1640)</f>
        <v>5263</v>
      </c>
      <c r="V1640" s="43"/>
    </row>
    <row r="1641" spans="1:191" hidden="1">
      <c r="A1641" s="69"/>
      <c r="B1641" s="53"/>
      <c r="C1641" s="56"/>
      <c r="D1641" s="60"/>
      <c r="E1641" s="16" t="s">
        <v>517</v>
      </c>
      <c r="F1641" s="10">
        <v>4261</v>
      </c>
      <c r="G1641" s="10"/>
      <c r="H1641" s="10"/>
      <c r="I1641" s="34">
        <v>1105</v>
      </c>
      <c r="J1641" s="34">
        <v>2370</v>
      </c>
      <c r="K1641" s="34">
        <v>3630</v>
      </c>
      <c r="L1641" s="34">
        <v>5049</v>
      </c>
      <c r="M1641" s="41">
        <f t="shared" si="344"/>
        <v>21.9</v>
      </c>
      <c r="N1641" s="41">
        <f t="shared" si="345"/>
        <v>46.9</v>
      </c>
      <c r="O1641" s="41">
        <f t="shared" si="346"/>
        <v>71.900000000000006</v>
      </c>
      <c r="P1641" s="14"/>
      <c r="Q1641" s="14"/>
      <c r="R1641" s="167"/>
      <c r="S1641" s="14"/>
      <c r="T1641" s="14"/>
      <c r="U1641" s="4">
        <f>SUM(L1641-T1641)</f>
        <v>5049</v>
      </c>
      <c r="V1641" s="43"/>
    </row>
    <row r="1642" spans="1:191" hidden="1">
      <c r="A1642" s="69"/>
      <c r="B1642" s="53"/>
      <c r="C1642" s="56"/>
      <c r="D1642" s="60"/>
      <c r="E1642" s="16" t="s">
        <v>519</v>
      </c>
      <c r="F1642" s="10">
        <v>4264</v>
      </c>
      <c r="G1642" s="10"/>
      <c r="H1642" s="10"/>
      <c r="I1642" s="34">
        <v>2716</v>
      </c>
      <c r="J1642" s="34">
        <v>5431</v>
      </c>
      <c r="K1642" s="34">
        <v>8146</v>
      </c>
      <c r="L1642" s="34">
        <v>10864</v>
      </c>
      <c r="M1642" s="41">
        <f t="shared" si="344"/>
        <v>25</v>
      </c>
      <c r="N1642" s="41">
        <f t="shared" si="345"/>
        <v>50</v>
      </c>
      <c r="O1642" s="41">
        <f t="shared" si="346"/>
        <v>75</v>
      </c>
      <c r="P1642" s="14"/>
      <c r="Q1642" s="14"/>
      <c r="R1642" s="167"/>
      <c r="S1642" s="14"/>
      <c r="T1642" s="14"/>
      <c r="U1642" s="4">
        <f>SUM(L1642-T1642)</f>
        <v>10864</v>
      </c>
      <c r="V1642" s="43"/>
    </row>
    <row r="1643" spans="1:191" hidden="1">
      <c r="A1643" s="69"/>
      <c r="B1643" s="53"/>
      <c r="C1643" s="56"/>
      <c r="D1643" s="60"/>
      <c r="E1643" s="9" t="s">
        <v>521</v>
      </c>
      <c r="F1643" s="10">
        <v>4267</v>
      </c>
      <c r="G1643" s="10"/>
      <c r="H1643" s="10"/>
      <c r="I1643" s="34">
        <v>50</v>
      </c>
      <c r="J1643" s="34">
        <v>150</v>
      </c>
      <c r="K1643" s="34">
        <v>250</v>
      </c>
      <c r="L1643" s="34">
        <v>350</v>
      </c>
      <c r="M1643" s="41">
        <f t="shared" si="344"/>
        <v>14.3</v>
      </c>
      <c r="N1643" s="41">
        <f t="shared" si="345"/>
        <v>42.9</v>
      </c>
      <c r="O1643" s="41">
        <f t="shared" si="346"/>
        <v>71.400000000000006</v>
      </c>
      <c r="P1643" s="14"/>
      <c r="Q1643" s="14"/>
      <c r="R1643" s="167"/>
      <c r="S1643" s="14"/>
      <c r="T1643" s="14"/>
      <c r="U1643" s="4">
        <f>SUM(L1643-T1643)</f>
        <v>350</v>
      </c>
      <c r="V1643" s="43"/>
    </row>
    <row r="1644" spans="1:191" hidden="1">
      <c r="A1644" s="69"/>
      <c r="B1644" s="53"/>
      <c r="C1644" s="56"/>
      <c r="D1644" s="60"/>
      <c r="E1644" s="9" t="s">
        <v>553</v>
      </c>
      <c r="F1644" s="10">
        <v>4823</v>
      </c>
      <c r="G1644" s="10"/>
      <c r="H1644" s="10"/>
      <c r="I1644" s="34">
        <v>15</v>
      </c>
      <c r="J1644" s="34">
        <v>15</v>
      </c>
      <c r="K1644" s="34">
        <v>70</v>
      </c>
      <c r="L1644" s="34">
        <v>112</v>
      </c>
      <c r="M1644" s="41">
        <f t="shared" si="344"/>
        <v>13.4</v>
      </c>
      <c r="N1644" s="41">
        <f t="shared" si="345"/>
        <v>13.4</v>
      </c>
      <c r="O1644" s="41">
        <f t="shared" si="346"/>
        <v>62.5</v>
      </c>
      <c r="P1644" s="14"/>
      <c r="Q1644" s="14"/>
      <c r="R1644" s="167"/>
      <c r="S1644" s="14"/>
      <c r="T1644" s="14"/>
      <c r="U1644" s="4">
        <f>SUM(L1644-T1644)</f>
        <v>112</v>
      </c>
      <c r="V1644" s="43"/>
    </row>
    <row r="1645" spans="1:191" hidden="1">
      <c r="A1645" s="69"/>
      <c r="B1645" s="53"/>
      <c r="C1645" s="56"/>
      <c r="D1645" s="60"/>
      <c r="E1645" s="9" t="s">
        <v>554</v>
      </c>
      <c r="F1645" s="10">
        <v>4861</v>
      </c>
      <c r="G1645" s="10"/>
      <c r="H1645" s="10"/>
      <c r="I1645" s="34">
        <v>350</v>
      </c>
      <c r="J1645" s="34">
        <v>860</v>
      </c>
      <c r="K1645" s="34">
        <v>1000</v>
      </c>
      <c r="L1645" s="34">
        <v>2000</v>
      </c>
      <c r="M1645" s="41">
        <f t="shared" si="344"/>
        <v>17.5</v>
      </c>
      <c r="N1645" s="41">
        <f t="shared" si="345"/>
        <v>43</v>
      </c>
      <c r="O1645" s="41">
        <f t="shared" si="346"/>
        <v>50</v>
      </c>
      <c r="P1645" s="14"/>
      <c r="Q1645" s="14"/>
      <c r="R1645" s="167"/>
      <c r="S1645" s="14"/>
      <c r="T1645" s="14"/>
      <c r="U1645" s="4"/>
      <c r="V1645" s="43"/>
    </row>
    <row r="1646" spans="1:191" hidden="1">
      <c r="A1646" s="69"/>
      <c r="B1646" s="53"/>
      <c r="C1646" s="56"/>
      <c r="D1646" s="60"/>
      <c r="E1646" s="9" t="s">
        <v>560</v>
      </c>
      <c r="F1646" s="10">
        <v>5122</v>
      </c>
      <c r="G1646" s="10"/>
      <c r="H1646" s="10"/>
      <c r="I1646" s="34"/>
      <c r="J1646" s="34"/>
      <c r="K1646" s="34">
        <v>2000</v>
      </c>
      <c r="L1646" s="34">
        <v>4000</v>
      </c>
      <c r="M1646" s="41">
        <f t="shared" si="344"/>
        <v>0</v>
      </c>
      <c r="N1646" s="41">
        <f t="shared" si="345"/>
        <v>0</v>
      </c>
      <c r="O1646" s="41">
        <f t="shared" si="346"/>
        <v>50</v>
      </c>
      <c r="P1646" s="14"/>
      <c r="Q1646" s="14"/>
      <c r="R1646" s="167"/>
      <c r="S1646" s="14"/>
      <c r="T1646" s="14"/>
      <c r="U1646" s="4">
        <f>SUM(L1646-T1646)</f>
        <v>4000</v>
      </c>
      <c r="V1646" s="43"/>
    </row>
    <row r="1647" spans="1:191">
      <c r="A1647" s="232"/>
      <c r="B1647" s="196"/>
      <c r="C1647" s="200"/>
      <c r="D1647" s="212"/>
      <c r="E1647" s="80" t="s">
        <v>600</v>
      </c>
      <c r="F1647" s="18" t="s">
        <v>398</v>
      </c>
      <c r="G1647" s="10"/>
      <c r="H1647" s="10" t="s">
        <v>394</v>
      </c>
      <c r="I1647" s="206">
        <f>SUM(I1648:I1667)</f>
        <v>45193</v>
      </c>
      <c r="J1647" s="206">
        <f>SUM(J1648:J1667)</f>
        <v>105188.1</v>
      </c>
      <c r="K1647" s="206">
        <f>SUM(K1648:K1667)</f>
        <v>170471</v>
      </c>
      <c r="L1647" s="207">
        <f>SUM(L1648:L1667)</f>
        <v>248176.19999999998</v>
      </c>
      <c r="M1647" s="41">
        <f t="shared" si="344"/>
        <v>18.2</v>
      </c>
      <c r="N1647" s="41">
        <f t="shared" si="345"/>
        <v>42.4</v>
      </c>
      <c r="O1647" s="41">
        <f t="shared" si="346"/>
        <v>68.7</v>
      </c>
      <c r="P1647" s="14"/>
      <c r="Q1647" s="14"/>
      <c r="R1647" s="167"/>
      <c r="S1647" s="14"/>
      <c r="T1647" s="14"/>
      <c r="U1647" s="4"/>
      <c r="V1647" s="43"/>
      <c r="AA1647" s="209"/>
      <c r="AB1647" s="209"/>
      <c r="AC1647" s="209"/>
      <c r="AD1647" s="209"/>
      <c r="AE1647" s="209"/>
      <c r="AF1647" s="209"/>
      <c r="AG1647" s="209"/>
      <c r="AH1647" s="209"/>
      <c r="AI1647" s="209"/>
      <c r="AJ1647" s="209"/>
      <c r="AK1647" s="209"/>
      <c r="AL1647" s="209"/>
      <c r="AM1647" s="209"/>
      <c r="AN1647" s="209"/>
      <c r="AO1647" s="209"/>
      <c r="AP1647" s="209"/>
      <c r="AQ1647" s="209"/>
      <c r="AR1647" s="209"/>
      <c r="AS1647" s="209"/>
      <c r="AT1647" s="209"/>
      <c r="AU1647" s="209"/>
      <c r="AV1647" s="209"/>
      <c r="AW1647" s="209"/>
      <c r="AX1647" s="209"/>
      <c r="AY1647" s="209"/>
      <c r="AZ1647" s="209"/>
      <c r="BA1647" s="209"/>
      <c r="BB1647" s="209"/>
      <c r="BC1647" s="209"/>
      <c r="BD1647" s="209"/>
      <c r="BE1647" s="209"/>
      <c r="BF1647" s="209"/>
      <c r="BG1647" s="209"/>
      <c r="BH1647" s="209"/>
      <c r="BI1647" s="209"/>
      <c r="BJ1647" s="209"/>
      <c r="BK1647" s="209"/>
      <c r="BL1647" s="209"/>
      <c r="BM1647" s="209"/>
      <c r="BN1647" s="209"/>
      <c r="BO1647" s="209"/>
      <c r="BP1647" s="209"/>
      <c r="BQ1647" s="209"/>
      <c r="BR1647" s="209"/>
      <c r="BS1647" s="209"/>
      <c r="BT1647" s="209"/>
      <c r="BU1647" s="209"/>
      <c r="BV1647" s="209"/>
      <c r="BW1647" s="209"/>
      <c r="BX1647" s="209"/>
      <c r="BY1647" s="209"/>
      <c r="BZ1647" s="209"/>
      <c r="CA1647" s="209"/>
      <c r="CB1647" s="209"/>
      <c r="CC1647" s="209"/>
      <c r="CD1647" s="209"/>
      <c r="CE1647" s="209"/>
      <c r="CF1647" s="209"/>
      <c r="CG1647" s="209"/>
      <c r="CH1647" s="209"/>
      <c r="CI1647" s="209"/>
      <c r="CJ1647" s="209"/>
      <c r="CK1647" s="209"/>
      <c r="CL1647" s="209"/>
      <c r="CM1647" s="209"/>
      <c r="CN1647" s="209"/>
      <c r="CO1647" s="209"/>
      <c r="CP1647" s="209"/>
      <c r="CQ1647" s="209"/>
      <c r="CR1647" s="209"/>
      <c r="CS1647" s="209"/>
      <c r="CT1647" s="209"/>
      <c r="CU1647" s="209"/>
      <c r="CV1647" s="209"/>
      <c r="CW1647" s="209"/>
      <c r="CX1647" s="209"/>
      <c r="CY1647" s="209"/>
      <c r="CZ1647" s="209"/>
      <c r="DA1647" s="209"/>
      <c r="DB1647" s="209"/>
      <c r="DC1647" s="209"/>
      <c r="DD1647" s="209"/>
      <c r="DE1647" s="209"/>
      <c r="DF1647" s="209"/>
      <c r="DG1647" s="209"/>
      <c r="DH1647" s="209"/>
      <c r="DI1647" s="209"/>
      <c r="DJ1647" s="209"/>
      <c r="DK1647" s="209"/>
      <c r="DL1647" s="209"/>
      <c r="DM1647" s="209"/>
      <c r="DN1647" s="209"/>
      <c r="DO1647" s="209"/>
      <c r="DP1647" s="209"/>
      <c r="DQ1647" s="209"/>
      <c r="DR1647" s="209"/>
      <c r="DS1647" s="209"/>
      <c r="DT1647" s="209"/>
      <c r="DU1647" s="209"/>
      <c r="DV1647" s="209"/>
      <c r="DW1647" s="209"/>
      <c r="DX1647" s="209"/>
      <c r="DY1647" s="209"/>
      <c r="DZ1647" s="209"/>
      <c r="EA1647" s="209"/>
      <c r="EB1647" s="209"/>
      <c r="EC1647" s="209"/>
      <c r="ED1647" s="209"/>
      <c r="EE1647" s="209"/>
      <c r="EF1647" s="209"/>
      <c r="EG1647" s="209"/>
      <c r="EH1647" s="209"/>
      <c r="EI1647" s="209"/>
      <c r="EJ1647" s="209"/>
      <c r="EK1647" s="209"/>
      <c r="EL1647" s="209"/>
      <c r="EM1647" s="209"/>
      <c r="EN1647" s="209"/>
      <c r="EO1647" s="209"/>
      <c r="EP1647" s="209"/>
      <c r="EQ1647" s="209"/>
      <c r="ER1647" s="209"/>
      <c r="ES1647" s="209"/>
      <c r="ET1647" s="209"/>
      <c r="EU1647" s="209"/>
      <c r="EV1647" s="209"/>
      <c r="EW1647" s="209"/>
      <c r="EX1647" s="209"/>
      <c r="EY1647" s="209"/>
      <c r="EZ1647" s="209"/>
      <c r="FA1647" s="209"/>
      <c r="FB1647" s="209"/>
      <c r="FC1647" s="209"/>
      <c r="FD1647" s="209"/>
      <c r="FE1647" s="209"/>
      <c r="FF1647" s="209"/>
      <c r="FG1647" s="209"/>
      <c r="FH1647" s="209"/>
      <c r="FI1647" s="209"/>
      <c r="FJ1647" s="209"/>
      <c r="FK1647" s="209"/>
      <c r="FL1647" s="209"/>
      <c r="FM1647" s="209"/>
      <c r="FN1647" s="209"/>
      <c r="FO1647" s="209"/>
      <c r="FP1647" s="209"/>
      <c r="FQ1647" s="209"/>
      <c r="FR1647" s="209"/>
      <c r="FS1647" s="209"/>
      <c r="FT1647" s="209"/>
      <c r="FU1647" s="209"/>
      <c r="FV1647" s="209"/>
      <c r="FW1647" s="209"/>
      <c r="FX1647" s="209"/>
      <c r="FY1647" s="209"/>
      <c r="FZ1647" s="209"/>
      <c r="GA1647" s="209"/>
      <c r="GB1647" s="209"/>
      <c r="GC1647" s="209"/>
      <c r="GD1647" s="209"/>
      <c r="GE1647" s="209"/>
      <c r="GF1647" s="209"/>
      <c r="GG1647" s="209"/>
      <c r="GH1647" s="209"/>
      <c r="GI1647" s="209"/>
    </row>
    <row r="1648" spans="1:191" hidden="1">
      <c r="A1648" s="69"/>
      <c r="B1648" s="53"/>
      <c r="C1648" s="56"/>
      <c r="D1648" s="60"/>
      <c r="E1648" s="16" t="s">
        <v>431</v>
      </c>
      <c r="F1648" s="10">
        <v>4111</v>
      </c>
      <c r="G1648" s="10"/>
      <c r="H1648" s="10"/>
      <c r="I1648" s="34">
        <v>30957.4</v>
      </c>
      <c r="J1648" s="34">
        <v>80490.5</v>
      </c>
      <c r="K1648" s="34">
        <v>128819.8</v>
      </c>
      <c r="L1648" s="34">
        <v>194153.8</v>
      </c>
      <c r="M1648" s="41">
        <f t="shared" si="344"/>
        <v>15.9</v>
      </c>
      <c r="N1648" s="41">
        <f t="shared" si="345"/>
        <v>41.5</v>
      </c>
      <c r="O1648" s="41">
        <f t="shared" si="346"/>
        <v>66.3</v>
      </c>
      <c r="P1648" s="14"/>
      <c r="Q1648" s="14"/>
      <c r="R1648" s="167"/>
      <c r="S1648" s="14"/>
      <c r="T1648" s="14"/>
      <c r="U1648" s="4"/>
      <c r="V1648" s="43"/>
    </row>
    <row r="1649" spans="1:21" s="43" customFormat="1" ht="27" hidden="1">
      <c r="A1649" s="69"/>
      <c r="B1649" s="53"/>
      <c r="C1649" s="56"/>
      <c r="D1649" s="60"/>
      <c r="E1649" s="16" t="s">
        <v>432</v>
      </c>
      <c r="F1649" s="10">
        <v>4112</v>
      </c>
      <c r="G1649" s="10"/>
      <c r="H1649" s="10"/>
      <c r="I1649" s="34">
        <v>500</v>
      </c>
      <c r="J1649" s="34">
        <v>4500</v>
      </c>
      <c r="K1649" s="34">
        <v>9000</v>
      </c>
      <c r="L1649" s="34">
        <v>15762.5</v>
      </c>
      <c r="M1649" s="41">
        <f t="shared" si="344"/>
        <v>3.2</v>
      </c>
      <c r="N1649" s="41">
        <f t="shared" si="345"/>
        <v>28.5</v>
      </c>
      <c r="O1649" s="41">
        <f t="shared" si="346"/>
        <v>57.1</v>
      </c>
      <c r="P1649" s="14"/>
      <c r="Q1649" s="14"/>
      <c r="R1649" s="167"/>
      <c r="S1649" s="14"/>
      <c r="T1649" s="14"/>
      <c r="U1649" s="4"/>
    </row>
    <row r="1650" spans="1:21" s="43" customFormat="1" ht="27" hidden="1">
      <c r="A1650" s="69"/>
      <c r="B1650" s="53"/>
      <c r="C1650" s="56"/>
      <c r="D1650" s="60"/>
      <c r="E1650" s="16" t="s">
        <v>433</v>
      </c>
      <c r="F1650" s="10" t="s">
        <v>406</v>
      </c>
      <c r="G1650" s="10"/>
      <c r="H1650" s="10"/>
      <c r="I1650" s="34">
        <v>5358.6</v>
      </c>
      <c r="J1650" s="34">
        <v>5358.6</v>
      </c>
      <c r="K1650" s="34">
        <v>10717.2</v>
      </c>
      <c r="L1650" s="34">
        <v>10717.2</v>
      </c>
      <c r="M1650" s="41">
        <f t="shared" si="344"/>
        <v>50</v>
      </c>
      <c r="N1650" s="41">
        <f t="shared" si="345"/>
        <v>50</v>
      </c>
      <c r="O1650" s="41">
        <f t="shared" si="346"/>
        <v>100</v>
      </c>
      <c r="P1650" s="14"/>
      <c r="Q1650" s="14"/>
      <c r="R1650" s="167"/>
      <c r="S1650" s="14"/>
      <c r="T1650" s="14"/>
      <c r="U1650" s="4"/>
    </row>
    <row r="1651" spans="1:21" s="43" customFormat="1" hidden="1">
      <c r="A1651" s="69"/>
      <c r="B1651" s="53"/>
      <c r="C1651" s="56"/>
      <c r="D1651" s="60"/>
      <c r="E1651" s="16" t="s">
        <v>437</v>
      </c>
      <c r="F1651" s="10" t="s">
        <v>469</v>
      </c>
      <c r="G1651" s="10"/>
      <c r="H1651" s="10"/>
      <c r="I1651" s="34">
        <v>1500</v>
      </c>
      <c r="J1651" s="34">
        <v>2200</v>
      </c>
      <c r="K1651" s="34">
        <v>3500</v>
      </c>
      <c r="L1651" s="34">
        <v>5084.8999999999996</v>
      </c>
      <c r="M1651" s="41">
        <f t="shared" si="344"/>
        <v>29.5</v>
      </c>
      <c r="N1651" s="41">
        <f t="shared" si="345"/>
        <v>43.3</v>
      </c>
      <c r="O1651" s="41">
        <f t="shared" si="346"/>
        <v>68.8</v>
      </c>
      <c r="P1651" s="14"/>
      <c r="Q1651" s="14"/>
      <c r="R1651" s="167"/>
      <c r="S1651" s="14"/>
      <c r="T1651" s="14"/>
      <c r="U1651" s="4"/>
    </row>
    <row r="1652" spans="1:21" s="43" customFormat="1" hidden="1">
      <c r="A1652" s="69"/>
      <c r="B1652" s="53"/>
      <c r="C1652" s="56"/>
      <c r="D1652" s="60"/>
      <c r="E1652" s="9" t="s">
        <v>438</v>
      </c>
      <c r="F1652" s="10" t="s">
        <v>470</v>
      </c>
      <c r="G1652" s="10"/>
      <c r="H1652" s="10"/>
      <c r="I1652" s="34">
        <v>34</v>
      </c>
      <c r="J1652" s="34">
        <v>80</v>
      </c>
      <c r="K1652" s="34">
        <v>120</v>
      </c>
      <c r="L1652" s="34">
        <v>186</v>
      </c>
      <c r="M1652" s="41">
        <f t="shared" si="344"/>
        <v>18.3</v>
      </c>
      <c r="N1652" s="41">
        <f t="shared" si="345"/>
        <v>43</v>
      </c>
      <c r="O1652" s="41">
        <f t="shared" si="346"/>
        <v>64.5</v>
      </c>
      <c r="P1652" s="14"/>
      <c r="Q1652" s="14"/>
      <c r="R1652" s="167"/>
      <c r="S1652" s="14"/>
      <c r="T1652" s="14"/>
      <c r="U1652" s="4"/>
    </row>
    <row r="1653" spans="1:21" s="43" customFormat="1" hidden="1">
      <c r="A1653" s="69"/>
      <c r="B1653" s="53"/>
      <c r="C1653" s="56"/>
      <c r="D1653" s="60"/>
      <c r="E1653" s="9" t="s">
        <v>439</v>
      </c>
      <c r="F1653" s="10">
        <v>4214</v>
      </c>
      <c r="G1653" s="10"/>
      <c r="H1653" s="10"/>
      <c r="I1653" s="34">
        <v>452</v>
      </c>
      <c r="J1653" s="34">
        <v>1082</v>
      </c>
      <c r="K1653" s="34">
        <v>1700</v>
      </c>
      <c r="L1653" s="34">
        <v>2519.8000000000002</v>
      </c>
      <c r="M1653" s="41">
        <f t="shared" si="344"/>
        <v>17.899999999999999</v>
      </c>
      <c r="N1653" s="41">
        <f t="shared" si="345"/>
        <v>42.9</v>
      </c>
      <c r="O1653" s="41">
        <f t="shared" si="346"/>
        <v>67.5</v>
      </c>
      <c r="P1653" s="14"/>
      <c r="Q1653" s="14"/>
      <c r="R1653" s="167"/>
      <c r="S1653" s="14"/>
      <c r="T1653" s="14"/>
      <c r="U1653" s="4"/>
    </row>
    <row r="1654" spans="1:21" s="43" customFormat="1" hidden="1">
      <c r="A1654" s="69"/>
      <c r="B1654" s="53"/>
      <c r="C1654" s="56"/>
      <c r="D1654" s="60"/>
      <c r="E1654" s="9" t="s">
        <v>440</v>
      </c>
      <c r="F1654" s="10" t="s">
        <v>415</v>
      </c>
      <c r="G1654" s="10"/>
      <c r="H1654" s="10"/>
      <c r="I1654" s="34">
        <v>45</v>
      </c>
      <c r="J1654" s="34">
        <v>45</v>
      </c>
      <c r="K1654" s="34">
        <v>90</v>
      </c>
      <c r="L1654" s="34">
        <v>90</v>
      </c>
      <c r="M1654" s="41">
        <f t="shared" si="344"/>
        <v>50</v>
      </c>
      <c r="N1654" s="41">
        <f t="shared" si="345"/>
        <v>50</v>
      </c>
      <c r="O1654" s="41">
        <f t="shared" si="346"/>
        <v>100</v>
      </c>
      <c r="P1654" s="14"/>
      <c r="Q1654" s="14"/>
      <c r="R1654" s="167"/>
      <c r="S1654" s="14"/>
      <c r="T1654" s="14"/>
      <c r="U1654" s="4"/>
    </row>
    <row r="1655" spans="1:21" s="43" customFormat="1" hidden="1">
      <c r="A1655" s="69"/>
      <c r="B1655" s="53"/>
      <c r="C1655" s="56"/>
      <c r="D1655" s="60"/>
      <c r="E1655" s="16" t="s">
        <v>443</v>
      </c>
      <c r="F1655" s="10">
        <v>4221</v>
      </c>
      <c r="G1655" s="10"/>
      <c r="H1655" s="10"/>
      <c r="I1655" s="34">
        <v>300</v>
      </c>
      <c r="J1655" s="34">
        <v>700</v>
      </c>
      <c r="K1655" s="34">
        <v>1100</v>
      </c>
      <c r="L1655" s="34">
        <v>1500</v>
      </c>
      <c r="M1655" s="41">
        <f t="shared" si="344"/>
        <v>20</v>
      </c>
      <c r="N1655" s="41">
        <f t="shared" si="345"/>
        <v>46.7</v>
      </c>
      <c r="O1655" s="41">
        <f t="shared" si="346"/>
        <v>73.3</v>
      </c>
      <c r="P1655" s="14"/>
      <c r="Q1655" s="14"/>
      <c r="R1655" s="167"/>
      <c r="S1655" s="14"/>
      <c r="T1655" s="14"/>
      <c r="U1655" s="4"/>
    </row>
    <row r="1656" spans="1:21" s="43" customFormat="1" hidden="1">
      <c r="A1656" s="69"/>
      <c r="B1656" s="53"/>
      <c r="C1656" s="56"/>
      <c r="D1656" s="60"/>
      <c r="E1656" s="9" t="s">
        <v>457</v>
      </c>
      <c r="F1656" s="10" t="s">
        <v>404</v>
      </c>
      <c r="G1656" s="10"/>
      <c r="H1656" s="10"/>
      <c r="I1656" s="34">
        <v>426</v>
      </c>
      <c r="J1656" s="34">
        <v>1020</v>
      </c>
      <c r="K1656" s="34">
        <v>1600</v>
      </c>
      <c r="L1656" s="34">
        <v>2368</v>
      </c>
      <c r="M1656" s="41">
        <f t="shared" si="344"/>
        <v>18</v>
      </c>
      <c r="N1656" s="41">
        <f t="shared" si="345"/>
        <v>43.1</v>
      </c>
      <c r="O1656" s="41">
        <f t="shared" si="346"/>
        <v>67.599999999999994</v>
      </c>
      <c r="P1656" s="14"/>
      <c r="Q1656" s="14"/>
      <c r="R1656" s="167"/>
      <c r="S1656" s="14"/>
      <c r="T1656" s="14"/>
      <c r="U1656" s="4"/>
    </row>
    <row r="1657" spans="1:21" s="43" customFormat="1" hidden="1">
      <c r="A1657" s="69"/>
      <c r="B1657" s="53"/>
      <c r="C1657" s="56"/>
      <c r="D1657" s="60"/>
      <c r="E1657" s="9" t="s">
        <v>459</v>
      </c>
      <c r="F1657" s="10" t="s">
        <v>266</v>
      </c>
      <c r="G1657" s="10"/>
      <c r="H1657" s="10"/>
      <c r="I1657" s="34">
        <v>50</v>
      </c>
      <c r="J1657" s="34">
        <v>100</v>
      </c>
      <c r="K1657" s="34">
        <v>150</v>
      </c>
      <c r="L1657" s="34">
        <v>200</v>
      </c>
      <c r="M1657" s="41">
        <f t="shared" si="344"/>
        <v>25</v>
      </c>
      <c r="N1657" s="41">
        <f t="shared" si="345"/>
        <v>50</v>
      </c>
      <c r="O1657" s="41">
        <f t="shared" si="346"/>
        <v>75</v>
      </c>
      <c r="P1657" s="14"/>
      <c r="Q1657" s="14"/>
      <c r="R1657" s="167"/>
      <c r="S1657" s="14"/>
      <c r="T1657" s="14"/>
      <c r="U1657" s="4"/>
    </row>
    <row r="1658" spans="1:21" s="43" customFormat="1" hidden="1">
      <c r="A1658" s="69"/>
      <c r="B1658" s="53"/>
      <c r="C1658" s="56"/>
      <c r="D1658" s="60"/>
      <c r="E1658" s="9" t="s">
        <v>512</v>
      </c>
      <c r="F1658" s="10">
        <v>4237</v>
      </c>
      <c r="G1658" s="10"/>
      <c r="H1658" s="10"/>
      <c r="I1658" s="34">
        <v>175</v>
      </c>
      <c r="J1658" s="34">
        <v>350</v>
      </c>
      <c r="K1658" s="34">
        <v>525</v>
      </c>
      <c r="L1658" s="34">
        <v>700</v>
      </c>
      <c r="M1658" s="41">
        <f t="shared" si="344"/>
        <v>25</v>
      </c>
      <c r="N1658" s="41">
        <f t="shared" si="345"/>
        <v>50</v>
      </c>
      <c r="O1658" s="41">
        <f t="shared" si="346"/>
        <v>75</v>
      </c>
      <c r="P1658" s="14"/>
      <c r="Q1658" s="14"/>
      <c r="R1658" s="167"/>
      <c r="S1658" s="14"/>
      <c r="T1658" s="14"/>
      <c r="U1658" s="4"/>
    </row>
    <row r="1659" spans="1:21" s="43" customFormat="1" hidden="1">
      <c r="A1659" s="69"/>
      <c r="B1659" s="53"/>
      <c r="C1659" s="56"/>
      <c r="D1659" s="60"/>
      <c r="E1659" s="9" t="s">
        <v>513</v>
      </c>
      <c r="F1659" s="10" t="s">
        <v>399</v>
      </c>
      <c r="G1659" s="10"/>
      <c r="H1659" s="10"/>
      <c r="I1659" s="34">
        <v>180</v>
      </c>
      <c r="J1659" s="34">
        <v>430</v>
      </c>
      <c r="K1659" s="34">
        <v>680</v>
      </c>
      <c r="L1659" s="34">
        <v>1000</v>
      </c>
      <c r="M1659" s="41">
        <f t="shared" ref="M1659" si="347">ROUND(I1659/L1659*100,1)</f>
        <v>18</v>
      </c>
      <c r="N1659" s="41">
        <f t="shared" ref="N1659" si="348">ROUND(J1659/L1659*100,1)</f>
        <v>43</v>
      </c>
      <c r="O1659" s="41">
        <f t="shared" ref="O1659" si="349">ROUND(K1659/L1659*100,1)</f>
        <v>68</v>
      </c>
      <c r="P1659" s="14"/>
      <c r="Q1659" s="14"/>
      <c r="R1659" s="167"/>
      <c r="S1659" s="14"/>
      <c r="T1659" s="14"/>
      <c r="U1659" s="4"/>
    </row>
    <row r="1660" spans="1:21" s="43" customFormat="1" hidden="1">
      <c r="A1660" s="69"/>
      <c r="B1660" s="53"/>
      <c r="C1660" s="56"/>
      <c r="D1660" s="60"/>
      <c r="E1660" s="9" t="s">
        <v>514</v>
      </c>
      <c r="F1660" s="10" t="s">
        <v>410</v>
      </c>
      <c r="G1660" s="10"/>
      <c r="H1660" s="10"/>
      <c r="I1660" s="34">
        <v>58</v>
      </c>
      <c r="J1660" s="34">
        <v>140</v>
      </c>
      <c r="K1660" s="34">
        <v>220</v>
      </c>
      <c r="L1660" s="34">
        <v>324</v>
      </c>
      <c r="M1660" s="41">
        <f t="shared" si="344"/>
        <v>17.899999999999999</v>
      </c>
      <c r="N1660" s="41">
        <f t="shared" si="345"/>
        <v>43.2</v>
      </c>
      <c r="O1660" s="41">
        <f t="shared" si="346"/>
        <v>67.900000000000006</v>
      </c>
      <c r="P1660" s="14"/>
      <c r="Q1660" s="14"/>
      <c r="R1660" s="167"/>
      <c r="S1660" s="14"/>
      <c r="T1660" s="14"/>
      <c r="U1660" s="4"/>
    </row>
    <row r="1661" spans="1:21" s="43" customFormat="1" ht="27" hidden="1">
      <c r="A1661" s="69"/>
      <c r="B1661" s="53"/>
      <c r="C1661" s="56"/>
      <c r="D1661" s="60"/>
      <c r="E1661" s="9" t="s">
        <v>516</v>
      </c>
      <c r="F1661" s="10">
        <v>4252</v>
      </c>
      <c r="G1661" s="10"/>
      <c r="H1661" s="10"/>
      <c r="I1661" s="34">
        <v>130</v>
      </c>
      <c r="J1661" s="34">
        <v>320</v>
      </c>
      <c r="K1661" s="34">
        <v>500</v>
      </c>
      <c r="L1661" s="34">
        <v>744</v>
      </c>
      <c r="M1661" s="41">
        <f t="shared" si="344"/>
        <v>17.5</v>
      </c>
      <c r="N1661" s="41">
        <f t="shared" si="345"/>
        <v>43</v>
      </c>
      <c r="O1661" s="41">
        <f t="shared" si="346"/>
        <v>67.2</v>
      </c>
      <c r="P1661" s="14"/>
      <c r="Q1661" s="14"/>
      <c r="R1661" s="167"/>
      <c r="S1661" s="14"/>
      <c r="T1661" s="14"/>
      <c r="U1661" s="4"/>
    </row>
    <row r="1662" spans="1:21" s="43" customFormat="1" hidden="1">
      <c r="A1662" s="69"/>
      <c r="B1662" s="53"/>
      <c r="C1662" s="56"/>
      <c r="D1662" s="60"/>
      <c r="E1662" s="9" t="s">
        <v>517</v>
      </c>
      <c r="F1662" s="10">
        <v>4261</v>
      </c>
      <c r="G1662" s="10"/>
      <c r="H1662" s="10"/>
      <c r="I1662" s="34">
        <v>200</v>
      </c>
      <c r="J1662" s="34">
        <v>480</v>
      </c>
      <c r="K1662" s="34">
        <v>760</v>
      </c>
      <c r="L1662" s="34">
        <v>1120</v>
      </c>
      <c r="M1662" s="41">
        <f t="shared" si="344"/>
        <v>17.899999999999999</v>
      </c>
      <c r="N1662" s="41">
        <f t="shared" si="345"/>
        <v>42.9</v>
      </c>
      <c r="O1662" s="41">
        <f t="shared" si="346"/>
        <v>67.900000000000006</v>
      </c>
      <c r="P1662" s="14"/>
      <c r="Q1662" s="14"/>
      <c r="R1662" s="167"/>
      <c r="S1662" s="14"/>
      <c r="T1662" s="14"/>
      <c r="U1662" s="4"/>
    </row>
    <row r="1663" spans="1:21" s="43" customFormat="1" hidden="1">
      <c r="A1663" s="69"/>
      <c r="B1663" s="53"/>
      <c r="C1663" s="56"/>
      <c r="D1663" s="60"/>
      <c r="E1663" s="9" t="s">
        <v>519</v>
      </c>
      <c r="F1663" s="10">
        <v>4264</v>
      </c>
      <c r="G1663" s="10"/>
      <c r="H1663" s="10"/>
      <c r="I1663" s="34">
        <v>300</v>
      </c>
      <c r="J1663" s="34">
        <v>730</v>
      </c>
      <c r="K1663" s="34">
        <v>1160</v>
      </c>
      <c r="L1663" s="34">
        <v>1705</v>
      </c>
      <c r="M1663" s="41">
        <f t="shared" si="344"/>
        <v>17.600000000000001</v>
      </c>
      <c r="N1663" s="41">
        <f t="shared" si="345"/>
        <v>42.8</v>
      </c>
      <c r="O1663" s="41">
        <f t="shared" si="346"/>
        <v>68</v>
      </c>
      <c r="P1663" s="14"/>
      <c r="Q1663" s="14"/>
      <c r="R1663" s="167"/>
      <c r="S1663" s="14"/>
      <c r="T1663" s="14"/>
      <c r="U1663" s="4"/>
    </row>
    <row r="1664" spans="1:21" s="43" customFormat="1" hidden="1">
      <c r="A1664" s="69"/>
      <c r="B1664" s="53"/>
      <c r="C1664" s="56"/>
      <c r="D1664" s="60"/>
      <c r="E1664" s="9" t="s">
        <v>521</v>
      </c>
      <c r="F1664" s="10" t="s">
        <v>277</v>
      </c>
      <c r="G1664" s="10"/>
      <c r="H1664" s="10"/>
      <c r="I1664" s="34">
        <v>97</v>
      </c>
      <c r="J1664" s="34">
        <v>232</v>
      </c>
      <c r="K1664" s="34">
        <v>368</v>
      </c>
      <c r="L1664" s="34">
        <v>540</v>
      </c>
      <c r="M1664" s="41">
        <f t="shared" si="344"/>
        <v>18</v>
      </c>
      <c r="N1664" s="41">
        <f t="shared" si="345"/>
        <v>43</v>
      </c>
      <c r="O1664" s="41">
        <f t="shared" si="346"/>
        <v>68.099999999999994</v>
      </c>
      <c r="P1664" s="14"/>
      <c r="Q1664" s="14"/>
      <c r="R1664" s="167"/>
      <c r="S1664" s="14"/>
      <c r="T1664" s="14"/>
      <c r="U1664" s="4"/>
    </row>
    <row r="1665" spans="1:191" hidden="1">
      <c r="A1665" s="69"/>
      <c r="B1665" s="53"/>
      <c r="C1665" s="56"/>
      <c r="D1665" s="60"/>
      <c r="E1665" s="9" t="s">
        <v>553</v>
      </c>
      <c r="F1665" s="10">
        <v>4823</v>
      </c>
      <c r="G1665" s="10"/>
      <c r="H1665" s="10"/>
      <c r="I1665" s="34">
        <v>30</v>
      </c>
      <c r="J1665" s="34">
        <v>30</v>
      </c>
      <c r="K1665" s="34">
        <v>61</v>
      </c>
      <c r="L1665" s="34">
        <v>61</v>
      </c>
      <c r="M1665" s="41">
        <f t="shared" si="344"/>
        <v>49.2</v>
      </c>
      <c r="N1665" s="41">
        <f t="shared" si="345"/>
        <v>49.2</v>
      </c>
      <c r="O1665" s="41">
        <f t="shared" si="346"/>
        <v>100</v>
      </c>
      <c r="P1665" s="14"/>
      <c r="Q1665" s="14"/>
      <c r="R1665" s="167"/>
      <c r="S1665" s="14"/>
      <c r="T1665" s="14"/>
      <c r="U1665" s="4"/>
    </row>
    <row r="1666" spans="1:191" hidden="1">
      <c r="A1666" s="69"/>
      <c r="B1666" s="53"/>
      <c r="C1666" s="56"/>
      <c r="D1666" s="60"/>
      <c r="E1666" s="9" t="s">
        <v>560</v>
      </c>
      <c r="F1666" s="10">
        <v>5122</v>
      </c>
      <c r="G1666" s="10"/>
      <c r="H1666" s="10"/>
      <c r="I1666" s="34"/>
      <c r="J1666" s="34">
        <v>2500</v>
      </c>
      <c r="K1666" s="34">
        <v>5000</v>
      </c>
      <c r="L1666" s="34">
        <v>5000</v>
      </c>
      <c r="M1666" s="41">
        <f t="shared" si="344"/>
        <v>0</v>
      </c>
      <c r="N1666" s="41">
        <f t="shared" si="345"/>
        <v>50</v>
      </c>
      <c r="O1666" s="41">
        <f t="shared" si="346"/>
        <v>100</v>
      </c>
      <c r="P1666" s="14"/>
      <c r="Q1666" s="14"/>
      <c r="R1666" s="167"/>
      <c r="S1666" s="14"/>
      <c r="T1666" s="14"/>
      <c r="U1666" s="4"/>
    </row>
    <row r="1667" spans="1:191" hidden="1">
      <c r="A1667" s="69"/>
      <c r="B1667" s="53"/>
      <c r="C1667" s="56"/>
      <c r="D1667" s="60"/>
      <c r="E1667" s="9" t="s">
        <v>626</v>
      </c>
      <c r="F1667" s="10">
        <v>5132</v>
      </c>
      <c r="G1667" s="10"/>
      <c r="H1667" s="10"/>
      <c r="I1667" s="34">
        <v>4400</v>
      </c>
      <c r="J1667" s="34">
        <v>4400</v>
      </c>
      <c r="K1667" s="34">
        <v>4400</v>
      </c>
      <c r="L1667" s="34">
        <v>4400</v>
      </c>
      <c r="M1667" s="41">
        <f t="shared" si="344"/>
        <v>100</v>
      </c>
      <c r="N1667" s="41">
        <f t="shared" si="345"/>
        <v>100</v>
      </c>
      <c r="O1667" s="41">
        <f t="shared" si="346"/>
        <v>100</v>
      </c>
      <c r="P1667" s="14"/>
      <c r="Q1667" s="14"/>
      <c r="R1667" s="167"/>
      <c r="S1667" s="14"/>
      <c r="T1667" s="14"/>
      <c r="U1667" s="4"/>
    </row>
    <row r="1668" spans="1:191" ht="71.25" customHeight="1">
      <c r="A1668" s="232"/>
      <c r="B1668" s="196"/>
      <c r="C1668" s="200"/>
      <c r="D1668" s="212" t="s">
        <v>284</v>
      </c>
      <c r="E1668" s="199" t="s">
        <v>649</v>
      </c>
      <c r="F1668" s="13"/>
      <c r="G1668" s="13"/>
      <c r="H1668" s="10" t="s">
        <v>394</v>
      </c>
      <c r="I1668" s="205">
        <f t="shared" ref="I1668:L1669" si="350">SUM(I1669)</f>
        <v>4125</v>
      </c>
      <c r="J1668" s="205">
        <f t="shared" si="350"/>
        <v>9598</v>
      </c>
      <c r="K1668" s="205">
        <f t="shared" si="350"/>
        <v>15492</v>
      </c>
      <c r="L1668" s="205">
        <f t="shared" si="350"/>
        <v>22845</v>
      </c>
      <c r="M1668" s="41">
        <f t="shared" si="344"/>
        <v>18.100000000000001</v>
      </c>
      <c r="N1668" s="41">
        <f t="shared" si="345"/>
        <v>42</v>
      </c>
      <c r="O1668" s="41">
        <f t="shared" si="346"/>
        <v>67.8</v>
      </c>
      <c r="P1668" s="14"/>
      <c r="Q1668" s="14"/>
      <c r="R1668" s="167"/>
      <c r="S1668" s="14"/>
      <c r="T1668" s="14"/>
      <c r="U1668" s="4">
        <f t="shared" ref="U1668:U1677" si="351">SUM(L1668-T1668)</f>
        <v>22845</v>
      </c>
      <c r="AA1668" s="209"/>
      <c r="AB1668" s="209"/>
      <c r="AC1668" s="209"/>
      <c r="AD1668" s="209"/>
      <c r="AE1668" s="209"/>
      <c r="AF1668" s="209"/>
      <c r="AG1668" s="209"/>
      <c r="AH1668" s="209"/>
      <c r="AI1668" s="209"/>
      <c r="AJ1668" s="209"/>
      <c r="AK1668" s="209"/>
      <c r="AL1668" s="209"/>
      <c r="AM1668" s="209"/>
      <c r="AN1668" s="209"/>
      <c r="AO1668" s="209"/>
      <c r="AP1668" s="209"/>
      <c r="AQ1668" s="209"/>
      <c r="AR1668" s="209"/>
      <c r="AS1668" s="209"/>
      <c r="AT1668" s="209"/>
      <c r="AU1668" s="209"/>
      <c r="AV1668" s="209"/>
      <c r="AW1668" s="209"/>
      <c r="AX1668" s="209"/>
      <c r="AY1668" s="209"/>
      <c r="AZ1668" s="209"/>
      <c r="BA1668" s="209"/>
      <c r="BB1668" s="209"/>
      <c r="BC1668" s="209"/>
      <c r="BD1668" s="209"/>
      <c r="BE1668" s="209"/>
      <c r="BF1668" s="209"/>
      <c r="BG1668" s="209"/>
      <c r="BH1668" s="209"/>
      <c r="BI1668" s="209"/>
      <c r="BJ1668" s="209"/>
      <c r="BK1668" s="209"/>
      <c r="BL1668" s="209"/>
      <c r="BM1668" s="209"/>
      <c r="BN1668" s="209"/>
      <c r="BO1668" s="209"/>
      <c r="BP1668" s="209"/>
      <c r="BQ1668" s="209"/>
      <c r="BR1668" s="209"/>
      <c r="BS1668" s="209"/>
      <c r="BT1668" s="209"/>
      <c r="BU1668" s="209"/>
      <c r="BV1668" s="209"/>
      <c r="BW1668" s="209"/>
      <c r="BX1668" s="209"/>
      <c r="BY1668" s="209"/>
      <c r="BZ1668" s="209"/>
      <c r="CA1668" s="209"/>
      <c r="CB1668" s="209"/>
      <c r="CC1668" s="209"/>
      <c r="CD1668" s="209"/>
      <c r="CE1668" s="209"/>
      <c r="CF1668" s="209"/>
      <c r="CG1668" s="209"/>
      <c r="CH1668" s="209"/>
      <c r="CI1668" s="209"/>
      <c r="CJ1668" s="209"/>
      <c r="CK1668" s="209"/>
      <c r="CL1668" s="209"/>
      <c r="CM1668" s="209"/>
      <c r="CN1668" s="209"/>
      <c r="CO1668" s="209"/>
      <c r="CP1668" s="209"/>
      <c r="CQ1668" s="209"/>
      <c r="CR1668" s="209"/>
      <c r="CS1668" s="209"/>
      <c r="CT1668" s="209"/>
      <c r="CU1668" s="209"/>
      <c r="CV1668" s="209"/>
      <c r="CW1668" s="209"/>
      <c r="CX1668" s="209"/>
      <c r="CY1668" s="209"/>
      <c r="CZ1668" s="209"/>
      <c r="DA1668" s="209"/>
      <c r="DB1668" s="209"/>
      <c r="DC1668" s="209"/>
      <c r="DD1668" s="209"/>
      <c r="DE1668" s="209"/>
      <c r="DF1668" s="209"/>
      <c r="DG1668" s="209"/>
      <c r="DH1668" s="209"/>
      <c r="DI1668" s="209"/>
      <c r="DJ1668" s="209"/>
      <c r="DK1668" s="209"/>
      <c r="DL1668" s="209"/>
      <c r="DM1668" s="209"/>
      <c r="DN1668" s="209"/>
      <c r="DO1668" s="209"/>
      <c r="DP1668" s="209"/>
      <c r="DQ1668" s="209"/>
      <c r="DR1668" s="209"/>
      <c r="DS1668" s="209"/>
      <c r="DT1668" s="209"/>
      <c r="DU1668" s="209"/>
      <c r="DV1668" s="209"/>
      <c r="DW1668" s="209"/>
      <c r="DX1668" s="209"/>
      <c r="DY1668" s="209"/>
      <c r="DZ1668" s="209"/>
      <c r="EA1668" s="209"/>
      <c r="EB1668" s="209"/>
      <c r="EC1668" s="209"/>
      <c r="ED1668" s="209"/>
      <c r="EE1668" s="209"/>
      <c r="EF1668" s="209"/>
      <c r="EG1668" s="209"/>
      <c r="EH1668" s="209"/>
      <c r="EI1668" s="209"/>
      <c r="EJ1668" s="209"/>
      <c r="EK1668" s="209"/>
      <c r="EL1668" s="209"/>
      <c r="EM1668" s="209"/>
      <c r="EN1668" s="209"/>
      <c r="EO1668" s="209"/>
      <c r="EP1668" s="209"/>
      <c r="EQ1668" s="209"/>
      <c r="ER1668" s="209"/>
      <c r="ES1668" s="209"/>
      <c r="ET1668" s="209"/>
      <c r="EU1668" s="209"/>
      <c r="EV1668" s="209"/>
      <c r="EW1668" s="209"/>
      <c r="EX1668" s="209"/>
      <c r="EY1668" s="209"/>
      <c r="EZ1668" s="209"/>
      <c r="FA1668" s="209"/>
      <c r="FB1668" s="209"/>
      <c r="FC1668" s="209"/>
      <c r="FD1668" s="209"/>
      <c r="FE1668" s="209"/>
      <c r="FF1668" s="209"/>
      <c r="FG1668" s="209"/>
      <c r="FH1668" s="209"/>
      <c r="FI1668" s="209"/>
      <c r="FJ1668" s="209"/>
      <c r="FK1668" s="209"/>
      <c r="FL1668" s="209"/>
      <c r="FM1668" s="209"/>
      <c r="FN1668" s="209"/>
      <c r="FO1668" s="209"/>
      <c r="FP1668" s="209"/>
      <c r="FQ1668" s="209"/>
      <c r="FR1668" s="209"/>
      <c r="FS1668" s="209"/>
      <c r="FT1668" s="209"/>
      <c r="FU1668" s="209"/>
      <c r="FV1668" s="209"/>
      <c r="FW1668" s="209"/>
      <c r="FX1668" s="209"/>
      <c r="FY1668" s="209"/>
      <c r="FZ1668" s="209"/>
      <c r="GA1668" s="209"/>
      <c r="GB1668" s="209"/>
      <c r="GC1668" s="209"/>
      <c r="GD1668" s="209"/>
      <c r="GE1668" s="209"/>
      <c r="GF1668" s="209"/>
      <c r="GG1668" s="209"/>
      <c r="GH1668" s="209"/>
      <c r="GI1668" s="209"/>
    </row>
    <row r="1669" spans="1:191" ht="22.5" customHeight="1">
      <c r="A1669" s="232"/>
      <c r="B1669" s="196"/>
      <c r="C1669" s="200"/>
      <c r="D1669" s="212"/>
      <c r="E1669" s="80" t="s">
        <v>571</v>
      </c>
      <c r="F1669" s="18" t="s">
        <v>398</v>
      </c>
      <c r="G1669" s="123"/>
      <c r="H1669" s="10" t="s">
        <v>394</v>
      </c>
      <c r="I1669" s="206">
        <f t="shared" si="350"/>
        <v>4125</v>
      </c>
      <c r="J1669" s="206">
        <f t="shared" si="350"/>
        <v>9598</v>
      </c>
      <c r="K1669" s="206">
        <f t="shared" si="350"/>
        <v>15492</v>
      </c>
      <c r="L1669" s="207">
        <f t="shared" si="350"/>
        <v>22845</v>
      </c>
      <c r="M1669" s="41">
        <f t="shared" si="344"/>
        <v>18.100000000000001</v>
      </c>
      <c r="N1669" s="41">
        <f t="shared" si="345"/>
        <v>42</v>
      </c>
      <c r="O1669" s="41">
        <f t="shared" si="346"/>
        <v>67.8</v>
      </c>
      <c r="P1669" s="14"/>
      <c r="Q1669" s="14"/>
      <c r="R1669" s="167"/>
      <c r="S1669" s="14"/>
      <c r="T1669" s="14"/>
      <c r="U1669" s="4">
        <f t="shared" si="351"/>
        <v>22845</v>
      </c>
      <c r="Z1669" s="43">
        <v>1</v>
      </c>
      <c r="AA1669" s="209"/>
      <c r="AB1669" s="209"/>
      <c r="AC1669" s="209"/>
      <c r="AD1669" s="209"/>
      <c r="AE1669" s="209"/>
      <c r="AF1669" s="209"/>
      <c r="AG1669" s="209"/>
      <c r="AH1669" s="209"/>
      <c r="AI1669" s="209"/>
      <c r="AJ1669" s="209"/>
      <c r="AK1669" s="209"/>
      <c r="AL1669" s="209"/>
      <c r="AM1669" s="209"/>
      <c r="AN1669" s="209"/>
      <c r="AO1669" s="209"/>
      <c r="AP1669" s="209"/>
      <c r="AQ1669" s="209"/>
      <c r="AR1669" s="209"/>
      <c r="AS1669" s="209"/>
      <c r="AT1669" s="209"/>
      <c r="AU1669" s="209"/>
      <c r="AV1669" s="209"/>
      <c r="AW1669" s="209"/>
      <c r="AX1669" s="209"/>
      <c r="AY1669" s="209"/>
      <c r="AZ1669" s="209"/>
      <c r="BA1669" s="209"/>
      <c r="BB1669" s="209"/>
      <c r="BC1669" s="209"/>
      <c r="BD1669" s="209"/>
      <c r="BE1669" s="209"/>
      <c r="BF1669" s="209"/>
      <c r="BG1669" s="209"/>
      <c r="BH1669" s="209"/>
      <c r="BI1669" s="209"/>
      <c r="BJ1669" s="209"/>
      <c r="BK1669" s="209"/>
      <c r="BL1669" s="209"/>
      <c r="BM1669" s="209"/>
      <c r="BN1669" s="209"/>
      <c r="BO1669" s="209"/>
      <c r="BP1669" s="209"/>
      <c r="BQ1669" s="209"/>
      <c r="BR1669" s="209"/>
      <c r="BS1669" s="209"/>
      <c r="BT1669" s="209"/>
      <c r="BU1669" s="209"/>
      <c r="BV1669" s="209"/>
      <c r="BW1669" s="209"/>
      <c r="BX1669" s="209"/>
      <c r="BY1669" s="209"/>
      <c r="BZ1669" s="209"/>
      <c r="CA1669" s="209"/>
      <c r="CB1669" s="209"/>
      <c r="CC1669" s="209"/>
      <c r="CD1669" s="209"/>
      <c r="CE1669" s="209"/>
      <c r="CF1669" s="209"/>
      <c r="CG1669" s="209"/>
      <c r="CH1669" s="209"/>
      <c r="CI1669" s="209"/>
      <c r="CJ1669" s="209"/>
      <c r="CK1669" s="209"/>
      <c r="CL1669" s="209"/>
      <c r="CM1669" s="209"/>
      <c r="CN1669" s="209"/>
      <c r="CO1669" s="209"/>
      <c r="CP1669" s="209"/>
      <c r="CQ1669" s="209"/>
      <c r="CR1669" s="209"/>
      <c r="CS1669" s="209"/>
      <c r="CT1669" s="209"/>
      <c r="CU1669" s="209"/>
      <c r="CV1669" s="209"/>
      <c r="CW1669" s="209"/>
      <c r="CX1669" s="209"/>
      <c r="CY1669" s="209"/>
      <c r="CZ1669" s="209"/>
      <c r="DA1669" s="209"/>
      <c r="DB1669" s="209"/>
      <c r="DC1669" s="209"/>
      <c r="DD1669" s="209"/>
      <c r="DE1669" s="209"/>
      <c r="DF1669" s="209"/>
      <c r="DG1669" s="209"/>
      <c r="DH1669" s="209"/>
      <c r="DI1669" s="209"/>
      <c r="DJ1669" s="209"/>
      <c r="DK1669" s="209"/>
      <c r="DL1669" s="209"/>
      <c r="DM1669" s="209"/>
      <c r="DN1669" s="209"/>
      <c r="DO1669" s="209"/>
      <c r="DP1669" s="209"/>
      <c r="DQ1669" s="209"/>
      <c r="DR1669" s="209"/>
      <c r="DS1669" s="209"/>
      <c r="DT1669" s="209"/>
      <c r="DU1669" s="209"/>
      <c r="DV1669" s="209"/>
      <c r="DW1669" s="209"/>
      <c r="DX1669" s="209"/>
      <c r="DY1669" s="209"/>
      <c r="DZ1669" s="209"/>
      <c r="EA1669" s="209"/>
      <c r="EB1669" s="209"/>
      <c r="EC1669" s="209"/>
      <c r="ED1669" s="209"/>
      <c r="EE1669" s="209"/>
      <c r="EF1669" s="209"/>
      <c r="EG1669" s="209"/>
      <c r="EH1669" s="209"/>
      <c r="EI1669" s="209"/>
      <c r="EJ1669" s="209"/>
      <c r="EK1669" s="209"/>
      <c r="EL1669" s="209"/>
      <c r="EM1669" s="209"/>
      <c r="EN1669" s="209"/>
      <c r="EO1669" s="209"/>
      <c r="EP1669" s="209"/>
      <c r="EQ1669" s="209"/>
      <c r="ER1669" s="209"/>
      <c r="ES1669" s="209"/>
      <c r="ET1669" s="209"/>
      <c r="EU1669" s="209"/>
      <c r="EV1669" s="209"/>
      <c r="EW1669" s="209"/>
      <c r="EX1669" s="209"/>
      <c r="EY1669" s="209"/>
      <c r="EZ1669" s="209"/>
      <c r="FA1669" s="209"/>
      <c r="FB1669" s="209"/>
      <c r="FC1669" s="209"/>
      <c r="FD1669" s="209"/>
      <c r="FE1669" s="209"/>
      <c r="FF1669" s="209"/>
      <c r="FG1669" s="209"/>
      <c r="FH1669" s="209"/>
      <c r="FI1669" s="209"/>
      <c r="FJ1669" s="209"/>
      <c r="FK1669" s="209"/>
      <c r="FL1669" s="209"/>
      <c r="FM1669" s="209"/>
      <c r="FN1669" s="209"/>
      <c r="FO1669" s="209"/>
      <c r="FP1669" s="209"/>
      <c r="FQ1669" s="209"/>
      <c r="FR1669" s="209"/>
      <c r="FS1669" s="209"/>
      <c r="FT1669" s="209"/>
      <c r="FU1669" s="209"/>
      <c r="FV1669" s="209"/>
      <c r="FW1669" s="209"/>
      <c r="FX1669" s="209"/>
      <c r="FY1669" s="209"/>
      <c r="FZ1669" s="209"/>
      <c r="GA1669" s="209"/>
      <c r="GB1669" s="209"/>
      <c r="GC1669" s="209"/>
      <c r="GD1669" s="209"/>
      <c r="GE1669" s="209"/>
      <c r="GF1669" s="209"/>
      <c r="GG1669" s="209"/>
      <c r="GH1669" s="209"/>
      <c r="GI1669" s="209"/>
    </row>
    <row r="1670" spans="1:191" ht="31.5" hidden="1" customHeight="1">
      <c r="A1670" s="69"/>
      <c r="B1670" s="53"/>
      <c r="C1670" s="56"/>
      <c r="D1670" s="57"/>
      <c r="E1670" s="16" t="s">
        <v>504</v>
      </c>
      <c r="F1670" s="10">
        <v>4511</v>
      </c>
      <c r="G1670" s="10"/>
      <c r="H1670" s="10"/>
      <c r="I1670" s="34">
        <v>4125</v>
      </c>
      <c r="J1670" s="8">
        <v>9598</v>
      </c>
      <c r="K1670" s="8">
        <v>15492</v>
      </c>
      <c r="L1670" s="7">
        <v>22845</v>
      </c>
      <c r="M1670" s="41">
        <f t="shared" si="344"/>
        <v>18.100000000000001</v>
      </c>
      <c r="N1670" s="41">
        <f t="shared" si="345"/>
        <v>42</v>
      </c>
      <c r="O1670" s="41">
        <f t="shared" si="346"/>
        <v>67.8</v>
      </c>
      <c r="P1670" s="15"/>
      <c r="Q1670" s="15"/>
      <c r="R1670" s="167"/>
      <c r="S1670" s="15"/>
      <c r="T1670" s="15"/>
      <c r="U1670" s="4">
        <f t="shared" si="351"/>
        <v>22845</v>
      </c>
    </row>
    <row r="1671" spans="1:191" ht="27" customHeight="1">
      <c r="A1671" s="224" t="s">
        <v>299</v>
      </c>
      <c r="B1671" s="196"/>
      <c r="C1671" s="200"/>
      <c r="D1671" s="188" t="s">
        <v>338</v>
      </c>
      <c r="E1671" s="179" t="s">
        <v>60</v>
      </c>
      <c r="F1671" s="126" t="s">
        <v>398</v>
      </c>
      <c r="G1671" s="126" t="s">
        <v>398</v>
      </c>
      <c r="H1671" s="10" t="s">
        <v>394</v>
      </c>
      <c r="I1671" s="204">
        <f t="shared" ref="I1671:L1690" si="352">SUMIF($F$1706:$F$1880,$F1671,I$1706:I$1880)</f>
        <v>2499552</v>
      </c>
      <c r="J1671" s="204">
        <f t="shared" si="352"/>
        <v>5691519.7999999998</v>
      </c>
      <c r="K1671" s="204">
        <f t="shared" si="352"/>
        <v>9008657.3999999985</v>
      </c>
      <c r="L1671" s="204">
        <f t="shared" si="352"/>
        <v>13401162.100000001</v>
      </c>
      <c r="M1671" s="119">
        <f>SUM(I1706,I1719,I1754,I1785,I1799)</f>
        <v>2499552</v>
      </c>
      <c r="N1671" s="119">
        <f>SUM(J1706,J1719,J1754,J1785,J1799)</f>
        <v>5691519.8000000007</v>
      </c>
      <c r="O1671" s="119">
        <f>SUM(K1706,K1719,K1754,K1785,K1799)</f>
        <v>9008657.4000000004</v>
      </c>
      <c r="P1671" s="119">
        <f>SUM(L1706,L1719,L1754,L1785,L1799)</f>
        <v>13401162.100000001</v>
      </c>
      <c r="Q1671" s="14"/>
      <c r="R1671" s="167"/>
      <c r="S1671" s="14"/>
      <c r="T1671" s="14"/>
      <c r="U1671" s="4">
        <f t="shared" si="351"/>
        <v>13401162.100000001</v>
      </c>
      <c r="V1671" s="44">
        <v>1</v>
      </c>
      <c r="W1671" s="43" t="s">
        <v>394</v>
      </c>
      <c r="AA1671" s="209"/>
      <c r="AB1671" s="184">
        <f>SUM(I1672:I1705)-I1671</f>
        <v>0</v>
      </c>
      <c r="AC1671" s="184">
        <f>SUM(J1672:J1705)-J1671</f>
        <v>0</v>
      </c>
      <c r="AD1671" s="184">
        <f>SUM(K1672:K1705)-K1671</f>
        <v>0</v>
      </c>
      <c r="AE1671" s="184">
        <f>SUM(L1672:L1705)-L1671</f>
        <v>0</v>
      </c>
      <c r="AF1671" s="209"/>
      <c r="AG1671" s="209"/>
      <c r="AH1671" s="209"/>
      <c r="AI1671" s="209"/>
      <c r="AJ1671" s="209"/>
      <c r="AK1671" s="209"/>
      <c r="AL1671" s="209"/>
      <c r="AM1671" s="209"/>
      <c r="AN1671" s="209"/>
      <c r="AO1671" s="209"/>
      <c r="AP1671" s="209"/>
      <c r="AQ1671" s="209"/>
      <c r="AR1671" s="209"/>
      <c r="AS1671" s="209"/>
      <c r="AT1671" s="209"/>
      <c r="AU1671" s="209"/>
      <c r="AV1671" s="209"/>
      <c r="AW1671" s="209"/>
      <c r="AX1671" s="209"/>
      <c r="AY1671" s="209"/>
      <c r="AZ1671" s="209"/>
      <c r="BA1671" s="209"/>
      <c r="BB1671" s="209"/>
      <c r="BC1671" s="209"/>
      <c r="BD1671" s="209"/>
      <c r="BE1671" s="209"/>
      <c r="BF1671" s="209"/>
      <c r="BG1671" s="209"/>
      <c r="BH1671" s="209"/>
      <c r="BI1671" s="209"/>
      <c r="BJ1671" s="209"/>
      <c r="BK1671" s="209"/>
      <c r="BL1671" s="209"/>
      <c r="BM1671" s="209"/>
      <c r="BN1671" s="209"/>
      <c r="BO1671" s="209"/>
      <c r="BP1671" s="209"/>
      <c r="BQ1671" s="209"/>
      <c r="BR1671" s="209"/>
      <c r="BS1671" s="209"/>
      <c r="BT1671" s="209"/>
      <c r="BU1671" s="209"/>
      <c r="BV1671" s="209"/>
      <c r="BW1671" s="209"/>
      <c r="BX1671" s="209"/>
      <c r="BY1671" s="209"/>
      <c r="BZ1671" s="209"/>
      <c r="CA1671" s="209"/>
      <c r="CB1671" s="209"/>
      <c r="CC1671" s="209"/>
      <c r="CD1671" s="209"/>
      <c r="CE1671" s="209"/>
      <c r="CF1671" s="209"/>
      <c r="CG1671" s="209"/>
      <c r="CH1671" s="209"/>
      <c r="CI1671" s="209"/>
      <c r="CJ1671" s="209"/>
      <c r="CK1671" s="209"/>
      <c r="CL1671" s="209"/>
      <c r="CM1671" s="209"/>
      <c r="CN1671" s="209"/>
      <c r="CO1671" s="209"/>
      <c r="CP1671" s="209"/>
      <c r="CQ1671" s="209"/>
      <c r="CR1671" s="209"/>
      <c r="CS1671" s="209"/>
      <c r="CT1671" s="209"/>
      <c r="CU1671" s="209"/>
      <c r="CV1671" s="209"/>
      <c r="CW1671" s="209"/>
      <c r="CX1671" s="209"/>
      <c r="CY1671" s="209"/>
      <c r="CZ1671" s="209"/>
      <c r="DA1671" s="209"/>
      <c r="DB1671" s="209"/>
      <c r="DC1671" s="209"/>
      <c r="DD1671" s="209"/>
      <c r="DE1671" s="209"/>
      <c r="DF1671" s="209"/>
      <c r="DG1671" s="209"/>
      <c r="DH1671" s="209"/>
      <c r="DI1671" s="209"/>
      <c r="DJ1671" s="209"/>
      <c r="DK1671" s="209"/>
      <c r="DL1671" s="209"/>
      <c r="DM1671" s="209"/>
      <c r="DN1671" s="209"/>
      <c r="DO1671" s="209"/>
      <c r="DP1671" s="209"/>
      <c r="DQ1671" s="209"/>
      <c r="DR1671" s="209"/>
      <c r="DS1671" s="209"/>
      <c r="DT1671" s="209"/>
      <c r="DU1671" s="209"/>
      <c r="DV1671" s="209"/>
      <c r="DW1671" s="209"/>
      <c r="DX1671" s="209"/>
      <c r="DY1671" s="209"/>
      <c r="DZ1671" s="209"/>
      <c r="EA1671" s="209"/>
      <c r="EB1671" s="209"/>
      <c r="EC1671" s="209"/>
      <c r="ED1671" s="209"/>
      <c r="EE1671" s="209"/>
      <c r="EF1671" s="209"/>
      <c r="EG1671" s="209"/>
      <c r="EH1671" s="209"/>
      <c r="EI1671" s="209"/>
      <c r="EJ1671" s="209"/>
      <c r="EK1671" s="209"/>
      <c r="EL1671" s="209"/>
      <c r="EM1671" s="209"/>
      <c r="EN1671" s="209"/>
      <c r="EO1671" s="209"/>
      <c r="EP1671" s="209"/>
      <c r="EQ1671" s="209"/>
      <c r="ER1671" s="209"/>
      <c r="ES1671" s="209"/>
      <c r="ET1671" s="209"/>
      <c r="EU1671" s="209"/>
      <c r="EV1671" s="209"/>
      <c r="EW1671" s="209"/>
      <c r="EX1671" s="209"/>
      <c r="EY1671" s="209"/>
      <c r="EZ1671" s="209"/>
      <c r="FA1671" s="209"/>
      <c r="FB1671" s="209"/>
      <c r="FC1671" s="209"/>
      <c r="FD1671" s="209"/>
      <c r="FE1671" s="209"/>
      <c r="FF1671" s="209"/>
      <c r="FG1671" s="209"/>
      <c r="FH1671" s="209"/>
      <c r="FI1671" s="209"/>
      <c r="FJ1671" s="209"/>
      <c r="FK1671" s="209"/>
      <c r="FL1671" s="209"/>
      <c r="FM1671" s="209"/>
      <c r="FN1671" s="209"/>
      <c r="FO1671" s="209"/>
      <c r="FP1671" s="209"/>
      <c r="FQ1671" s="209"/>
      <c r="FR1671" s="209"/>
      <c r="FS1671" s="209"/>
      <c r="FT1671" s="209"/>
      <c r="FU1671" s="209"/>
      <c r="FV1671" s="209"/>
      <c r="FW1671" s="209"/>
      <c r="FX1671" s="209"/>
      <c r="FY1671" s="209"/>
      <c r="FZ1671" s="209"/>
      <c r="GA1671" s="209"/>
      <c r="GB1671" s="209"/>
      <c r="GC1671" s="209"/>
      <c r="GD1671" s="209"/>
      <c r="GE1671" s="209"/>
      <c r="GF1671" s="209"/>
      <c r="GG1671" s="209"/>
      <c r="GH1671" s="209"/>
      <c r="GI1671" s="209"/>
    </row>
    <row r="1672" spans="1:191" hidden="1">
      <c r="A1672" s="68"/>
      <c r="B1672" s="53"/>
      <c r="C1672" s="56"/>
      <c r="D1672" s="49"/>
      <c r="E1672" s="16" t="s">
        <v>431</v>
      </c>
      <c r="F1672" s="10">
        <v>4111</v>
      </c>
      <c r="G1672" s="10">
        <v>4111</v>
      </c>
      <c r="H1672" s="10"/>
      <c r="I1672" s="91">
        <f>SUMIF($F$1706:$F$1880,$F1672,I$1706:I$1880)</f>
        <v>35842.400000000001</v>
      </c>
      <c r="J1672" s="91">
        <f t="shared" si="352"/>
        <v>88988.6</v>
      </c>
      <c r="K1672" s="91">
        <f t="shared" si="352"/>
        <v>141888.70000000001</v>
      </c>
      <c r="L1672" s="91">
        <f t="shared" si="352"/>
        <v>211205.90000000002</v>
      </c>
      <c r="M1672" s="41">
        <f>ROUND(I1672/L1672*100,1)</f>
        <v>17</v>
      </c>
      <c r="N1672" s="41">
        <f>ROUND(J1672/L1672*100,1)</f>
        <v>42.1</v>
      </c>
      <c r="O1672" s="41">
        <f>ROUND(K1672/L1672*100,1)</f>
        <v>67.2</v>
      </c>
      <c r="P1672" s="14"/>
      <c r="Q1672" s="14"/>
      <c r="R1672" s="167"/>
      <c r="S1672" s="14"/>
      <c r="T1672" s="14"/>
      <c r="U1672" s="4">
        <f t="shared" si="351"/>
        <v>211205.90000000002</v>
      </c>
      <c r="V1672" s="43"/>
    </row>
    <row r="1673" spans="1:191" ht="27" hidden="1">
      <c r="A1673" s="68"/>
      <c r="B1673" s="53"/>
      <c r="C1673" s="56"/>
      <c r="D1673" s="49"/>
      <c r="E1673" s="16" t="s">
        <v>432</v>
      </c>
      <c r="F1673" s="10">
        <v>4112</v>
      </c>
      <c r="G1673" s="10">
        <v>4112</v>
      </c>
      <c r="H1673" s="10"/>
      <c r="I1673" s="91">
        <f t="shared" si="352"/>
        <v>500</v>
      </c>
      <c r="J1673" s="91">
        <f t="shared" si="352"/>
        <v>3800</v>
      </c>
      <c r="K1673" s="91">
        <f t="shared" si="352"/>
        <v>7500</v>
      </c>
      <c r="L1673" s="91">
        <f t="shared" si="352"/>
        <v>15454.4</v>
      </c>
      <c r="M1673" s="41">
        <f t="shared" ref="M1673:M1737" si="353">ROUND(I1673/L1673*100,1)</f>
        <v>3.2</v>
      </c>
      <c r="N1673" s="41">
        <f t="shared" ref="N1673:N1737" si="354">ROUND(J1673/L1673*100,1)</f>
        <v>24.6</v>
      </c>
      <c r="O1673" s="41">
        <f t="shared" ref="O1673:O1737" si="355">ROUND(K1673/L1673*100,1)</f>
        <v>48.5</v>
      </c>
      <c r="P1673" s="14"/>
      <c r="Q1673" s="14"/>
      <c r="R1673" s="167"/>
      <c r="S1673" s="14"/>
      <c r="T1673" s="14"/>
      <c r="U1673" s="4">
        <f t="shared" si="351"/>
        <v>15454.4</v>
      </c>
      <c r="V1673" s="43"/>
    </row>
    <row r="1674" spans="1:191" ht="27" hidden="1">
      <c r="A1674" s="68"/>
      <c r="B1674" s="53"/>
      <c r="C1674" s="56"/>
      <c r="D1674" s="49"/>
      <c r="E1674" s="16" t="s">
        <v>433</v>
      </c>
      <c r="F1674" s="10" t="s">
        <v>406</v>
      </c>
      <c r="G1674" s="10" t="s">
        <v>406</v>
      </c>
      <c r="H1674" s="10"/>
      <c r="I1674" s="91">
        <f t="shared" si="352"/>
        <v>5664.6</v>
      </c>
      <c r="J1674" s="91">
        <f t="shared" si="352"/>
        <v>5664.6</v>
      </c>
      <c r="K1674" s="91">
        <f t="shared" si="352"/>
        <v>11329.1</v>
      </c>
      <c r="L1674" s="91">
        <f t="shared" si="352"/>
        <v>11329.1</v>
      </c>
      <c r="M1674" s="41">
        <f t="shared" si="353"/>
        <v>50</v>
      </c>
      <c r="N1674" s="41">
        <f t="shared" si="354"/>
        <v>50</v>
      </c>
      <c r="O1674" s="41">
        <f t="shared" si="355"/>
        <v>100</v>
      </c>
      <c r="P1674" s="14"/>
      <c r="Q1674" s="14"/>
      <c r="R1674" s="167"/>
      <c r="S1674" s="14"/>
      <c r="T1674" s="14"/>
      <c r="U1674" s="4">
        <f t="shared" si="351"/>
        <v>11329.1</v>
      </c>
      <c r="V1674" s="43"/>
    </row>
    <row r="1675" spans="1:191" hidden="1">
      <c r="A1675" s="68"/>
      <c r="B1675" s="53"/>
      <c r="C1675" s="56"/>
      <c r="D1675" s="49"/>
      <c r="E1675" s="16" t="s">
        <v>437</v>
      </c>
      <c r="F1675" s="10">
        <v>4212</v>
      </c>
      <c r="G1675" s="10">
        <v>4212</v>
      </c>
      <c r="H1675" s="10"/>
      <c r="I1675" s="91">
        <f t="shared" si="352"/>
        <v>180</v>
      </c>
      <c r="J1675" s="91">
        <f t="shared" si="352"/>
        <v>270</v>
      </c>
      <c r="K1675" s="91">
        <f t="shared" si="352"/>
        <v>360</v>
      </c>
      <c r="L1675" s="91">
        <f t="shared" si="352"/>
        <v>600</v>
      </c>
      <c r="M1675" s="41">
        <f t="shared" si="353"/>
        <v>30</v>
      </c>
      <c r="N1675" s="41">
        <f t="shared" si="354"/>
        <v>45</v>
      </c>
      <c r="O1675" s="41">
        <f t="shared" si="355"/>
        <v>60</v>
      </c>
      <c r="P1675" s="14"/>
      <c r="Q1675" s="14"/>
      <c r="R1675" s="167"/>
      <c r="S1675" s="14"/>
      <c r="T1675" s="14"/>
      <c r="U1675" s="4">
        <f t="shared" si="351"/>
        <v>600</v>
      </c>
      <c r="V1675" s="43"/>
    </row>
    <row r="1676" spans="1:191" hidden="1">
      <c r="A1676" s="68"/>
      <c r="B1676" s="53"/>
      <c r="C1676" s="56"/>
      <c r="D1676" s="49"/>
      <c r="E1676" s="9" t="s">
        <v>438</v>
      </c>
      <c r="F1676" s="10">
        <v>4213</v>
      </c>
      <c r="G1676" s="10">
        <v>4213</v>
      </c>
      <c r="H1676" s="10"/>
      <c r="I1676" s="91">
        <f t="shared" si="352"/>
        <v>27</v>
      </c>
      <c r="J1676" s="91">
        <f t="shared" si="352"/>
        <v>54</v>
      </c>
      <c r="K1676" s="91">
        <f t="shared" si="352"/>
        <v>92</v>
      </c>
      <c r="L1676" s="91">
        <f t="shared" si="352"/>
        <v>153.19999999999999</v>
      </c>
      <c r="M1676" s="41">
        <f t="shared" si="353"/>
        <v>17.600000000000001</v>
      </c>
      <c r="N1676" s="41">
        <f t="shared" si="354"/>
        <v>35.200000000000003</v>
      </c>
      <c r="O1676" s="41">
        <f t="shared" si="355"/>
        <v>60.1</v>
      </c>
      <c r="P1676" s="14"/>
      <c r="Q1676" s="14"/>
      <c r="R1676" s="167"/>
      <c r="S1676" s="14"/>
      <c r="T1676" s="14"/>
      <c r="U1676" s="4">
        <f t="shared" si="351"/>
        <v>153.19999999999999</v>
      </c>
      <c r="V1676" s="43"/>
    </row>
    <row r="1677" spans="1:191" hidden="1">
      <c r="A1677" s="68"/>
      <c r="B1677" s="53"/>
      <c r="C1677" s="56"/>
      <c r="D1677" s="49"/>
      <c r="E1677" s="9" t="s">
        <v>439</v>
      </c>
      <c r="F1677" s="10">
        <v>4214</v>
      </c>
      <c r="G1677" s="10">
        <v>4214</v>
      </c>
      <c r="H1677" s="10"/>
      <c r="I1677" s="91">
        <f t="shared" si="352"/>
        <v>383.5</v>
      </c>
      <c r="J1677" s="91">
        <f t="shared" si="352"/>
        <v>971.7</v>
      </c>
      <c r="K1677" s="91">
        <f t="shared" si="352"/>
        <v>1550</v>
      </c>
      <c r="L1677" s="91">
        <f t="shared" si="352"/>
        <v>2313.4</v>
      </c>
      <c r="M1677" s="41">
        <f t="shared" si="353"/>
        <v>16.600000000000001</v>
      </c>
      <c r="N1677" s="41">
        <f t="shared" si="354"/>
        <v>42</v>
      </c>
      <c r="O1677" s="41">
        <f t="shared" si="355"/>
        <v>67</v>
      </c>
      <c r="P1677" s="14"/>
      <c r="Q1677" s="14"/>
      <c r="R1677" s="167"/>
      <c r="S1677" s="14"/>
      <c r="T1677" s="14"/>
      <c r="U1677" s="4">
        <f t="shared" si="351"/>
        <v>2313.4</v>
      </c>
      <c r="V1677" s="43"/>
    </row>
    <row r="1678" spans="1:191" hidden="1">
      <c r="A1678" s="68"/>
      <c r="B1678" s="53"/>
      <c r="C1678" s="56"/>
      <c r="D1678" s="49"/>
      <c r="E1678" s="9" t="s">
        <v>440</v>
      </c>
      <c r="F1678" s="10" t="s">
        <v>415</v>
      </c>
      <c r="G1678" s="10" t="s">
        <v>415</v>
      </c>
      <c r="H1678" s="10"/>
      <c r="I1678" s="91">
        <f t="shared" si="352"/>
        <v>80</v>
      </c>
      <c r="J1678" s="91">
        <f t="shared" si="352"/>
        <v>80</v>
      </c>
      <c r="K1678" s="91">
        <f t="shared" si="352"/>
        <v>80</v>
      </c>
      <c r="L1678" s="91">
        <f t="shared" si="352"/>
        <v>80</v>
      </c>
      <c r="M1678" s="41">
        <f t="shared" si="353"/>
        <v>100</v>
      </c>
      <c r="N1678" s="41">
        <f t="shared" si="354"/>
        <v>100</v>
      </c>
      <c r="O1678" s="41">
        <f t="shared" si="355"/>
        <v>100</v>
      </c>
      <c r="P1678" s="14"/>
      <c r="Q1678" s="14"/>
      <c r="R1678" s="167"/>
      <c r="S1678" s="14"/>
      <c r="T1678" s="14"/>
      <c r="U1678" s="4"/>
      <c r="V1678" s="43"/>
    </row>
    <row r="1679" spans="1:191" hidden="1">
      <c r="A1679" s="68"/>
      <c r="B1679" s="53"/>
      <c r="C1679" s="56"/>
      <c r="D1679" s="49"/>
      <c r="E1679" s="16" t="s">
        <v>441</v>
      </c>
      <c r="F1679" s="10" t="s">
        <v>407</v>
      </c>
      <c r="G1679" s="10" t="s">
        <v>407</v>
      </c>
      <c r="H1679" s="10"/>
      <c r="I1679" s="91">
        <f t="shared" si="352"/>
        <v>1720</v>
      </c>
      <c r="J1679" s="91">
        <f t="shared" si="352"/>
        <v>4250</v>
      </c>
      <c r="K1679" s="91">
        <f t="shared" si="352"/>
        <v>6770</v>
      </c>
      <c r="L1679" s="91">
        <f t="shared" si="352"/>
        <v>10100</v>
      </c>
      <c r="M1679" s="41">
        <f t="shared" si="353"/>
        <v>17</v>
      </c>
      <c r="N1679" s="41">
        <f t="shared" si="354"/>
        <v>42.1</v>
      </c>
      <c r="O1679" s="41">
        <f t="shared" si="355"/>
        <v>67</v>
      </c>
      <c r="P1679" s="14"/>
      <c r="Q1679" s="14"/>
      <c r="R1679" s="167"/>
      <c r="S1679" s="14"/>
      <c r="T1679" s="14"/>
      <c r="U1679" s="4"/>
      <c r="V1679" s="43"/>
    </row>
    <row r="1680" spans="1:191" hidden="1">
      <c r="A1680" s="68"/>
      <c r="B1680" s="53"/>
      <c r="C1680" s="56"/>
      <c r="D1680" s="49"/>
      <c r="E1680" s="16" t="s">
        <v>443</v>
      </c>
      <c r="F1680" s="10">
        <v>4221</v>
      </c>
      <c r="G1680" s="10">
        <v>4221</v>
      </c>
      <c r="H1680" s="10"/>
      <c r="I1680" s="91">
        <f t="shared" si="352"/>
        <v>600</v>
      </c>
      <c r="J1680" s="91">
        <f t="shared" si="352"/>
        <v>800</v>
      </c>
      <c r="K1680" s="91">
        <f t="shared" si="352"/>
        <v>1000</v>
      </c>
      <c r="L1680" s="91">
        <f t="shared" si="352"/>
        <v>1000</v>
      </c>
      <c r="M1680" s="41">
        <f t="shared" si="353"/>
        <v>60</v>
      </c>
      <c r="N1680" s="41">
        <f t="shared" si="354"/>
        <v>80</v>
      </c>
      <c r="O1680" s="41">
        <f t="shared" si="355"/>
        <v>100</v>
      </c>
      <c r="P1680" s="14"/>
      <c r="Q1680" s="14"/>
      <c r="R1680" s="167"/>
      <c r="S1680" s="14"/>
      <c r="T1680" s="14"/>
      <c r="U1680" s="4">
        <f>SUM(L1680-T1680)</f>
        <v>1000</v>
      </c>
      <c r="V1680" s="43"/>
    </row>
    <row r="1681" spans="1:22" hidden="1">
      <c r="A1681" s="68"/>
      <c r="B1681" s="53"/>
      <c r="C1681" s="56"/>
      <c r="D1681" s="49"/>
      <c r="E1681" s="16" t="s">
        <v>456</v>
      </c>
      <c r="F1681" s="10">
        <v>4231</v>
      </c>
      <c r="G1681" s="10">
        <v>4231</v>
      </c>
      <c r="H1681" s="10"/>
      <c r="I1681" s="91">
        <f t="shared" si="352"/>
        <v>0</v>
      </c>
      <c r="J1681" s="91">
        <f t="shared" si="352"/>
        <v>100</v>
      </c>
      <c r="K1681" s="91">
        <f t="shared" si="352"/>
        <v>100</v>
      </c>
      <c r="L1681" s="91">
        <f t="shared" si="352"/>
        <v>100</v>
      </c>
      <c r="M1681" s="41">
        <f t="shared" si="353"/>
        <v>0</v>
      </c>
      <c r="N1681" s="41">
        <f t="shared" si="354"/>
        <v>100</v>
      </c>
      <c r="O1681" s="41">
        <f t="shared" si="355"/>
        <v>100</v>
      </c>
      <c r="P1681" s="14"/>
      <c r="Q1681" s="14"/>
      <c r="R1681" s="167"/>
      <c r="S1681" s="14"/>
      <c r="T1681" s="14"/>
      <c r="U1681" s="4"/>
      <c r="V1681" s="43"/>
    </row>
    <row r="1682" spans="1:22" hidden="1">
      <c r="A1682" s="68"/>
      <c r="B1682" s="53"/>
      <c r="C1682" s="56"/>
      <c r="D1682" s="49"/>
      <c r="E1682" s="16" t="s">
        <v>457</v>
      </c>
      <c r="F1682" s="10">
        <v>4232</v>
      </c>
      <c r="G1682" s="10">
        <v>4232</v>
      </c>
      <c r="H1682" s="10"/>
      <c r="I1682" s="91">
        <f t="shared" si="352"/>
        <v>412</v>
      </c>
      <c r="J1682" s="91">
        <f t="shared" si="352"/>
        <v>412</v>
      </c>
      <c r="K1682" s="91">
        <f t="shared" si="352"/>
        <v>412</v>
      </c>
      <c r="L1682" s="91">
        <f t="shared" si="352"/>
        <v>412</v>
      </c>
      <c r="M1682" s="41">
        <f t="shared" si="353"/>
        <v>100</v>
      </c>
      <c r="N1682" s="41">
        <f t="shared" si="354"/>
        <v>100</v>
      </c>
      <c r="O1682" s="41">
        <f t="shared" si="355"/>
        <v>100</v>
      </c>
      <c r="P1682" s="14"/>
      <c r="Q1682" s="14"/>
      <c r="R1682" s="167"/>
      <c r="S1682" s="14"/>
      <c r="T1682" s="14"/>
      <c r="U1682" s="4"/>
      <c r="V1682" s="43"/>
    </row>
    <row r="1683" spans="1:22" hidden="1">
      <c r="A1683" s="68"/>
      <c r="B1683" s="53"/>
      <c r="C1683" s="56"/>
      <c r="D1683" s="49"/>
      <c r="E1683" s="16" t="s">
        <v>459</v>
      </c>
      <c r="F1683" s="10" t="s">
        <v>266</v>
      </c>
      <c r="G1683" s="10" t="s">
        <v>266</v>
      </c>
      <c r="H1683" s="10"/>
      <c r="I1683" s="91">
        <f t="shared" si="352"/>
        <v>500</v>
      </c>
      <c r="J1683" s="91">
        <f t="shared" si="352"/>
        <v>910</v>
      </c>
      <c r="K1683" s="91">
        <f t="shared" si="352"/>
        <v>1335</v>
      </c>
      <c r="L1683" s="91">
        <f t="shared" si="352"/>
        <v>1500</v>
      </c>
      <c r="M1683" s="41">
        <f t="shared" si="353"/>
        <v>33.299999999999997</v>
      </c>
      <c r="N1683" s="41">
        <f t="shared" si="354"/>
        <v>60.7</v>
      </c>
      <c r="O1683" s="41">
        <f t="shared" si="355"/>
        <v>89</v>
      </c>
      <c r="P1683" s="14"/>
      <c r="Q1683" s="14"/>
      <c r="R1683" s="167"/>
      <c r="S1683" s="14"/>
      <c r="T1683" s="14"/>
      <c r="U1683" s="4">
        <f>SUM(L1683-T1683)</f>
        <v>1500</v>
      </c>
      <c r="V1683" s="43"/>
    </row>
    <row r="1684" spans="1:22" hidden="1">
      <c r="A1684" s="68"/>
      <c r="B1684" s="53"/>
      <c r="C1684" s="56"/>
      <c r="D1684" s="49"/>
      <c r="E1684" s="16" t="s">
        <v>512</v>
      </c>
      <c r="F1684" s="10">
        <v>4237</v>
      </c>
      <c r="G1684" s="10">
        <v>4237</v>
      </c>
      <c r="H1684" s="10"/>
      <c r="I1684" s="91">
        <f t="shared" si="352"/>
        <v>3619</v>
      </c>
      <c r="J1684" s="91">
        <f t="shared" si="352"/>
        <v>9114</v>
      </c>
      <c r="K1684" s="91">
        <f t="shared" si="352"/>
        <v>14539</v>
      </c>
      <c r="L1684" s="91">
        <f t="shared" si="352"/>
        <v>21700</v>
      </c>
      <c r="M1684" s="41">
        <f t="shared" si="353"/>
        <v>16.7</v>
      </c>
      <c r="N1684" s="41">
        <f t="shared" si="354"/>
        <v>42</v>
      </c>
      <c r="O1684" s="41">
        <f t="shared" si="355"/>
        <v>67</v>
      </c>
      <c r="P1684" s="14"/>
      <c r="Q1684" s="14"/>
      <c r="R1684" s="167"/>
      <c r="S1684" s="14"/>
      <c r="T1684" s="14"/>
      <c r="U1684" s="4">
        <f>SUM(L1684-T1684)</f>
        <v>21700</v>
      </c>
      <c r="V1684" s="43"/>
    </row>
    <row r="1685" spans="1:22" hidden="1">
      <c r="A1685" s="68"/>
      <c r="B1685" s="53"/>
      <c r="C1685" s="56"/>
      <c r="D1685" s="49"/>
      <c r="E1685" s="16" t="s">
        <v>513</v>
      </c>
      <c r="F1685" s="10">
        <v>4239</v>
      </c>
      <c r="G1685" s="10">
        <v>4239</v>
      </c>
      <c r="H1685" s="10"/>
      <c r="I1685" s="91">
        <f t="shared" si="352"/>
        <v>1720933.4000000004</v>
      </c>
      <c r="J1685" s="91">
        <f t="shared" si="352"/>
        <v>4251716.9000000004</v>
      </c>
      <c r="K1685" s="91">
        <f t="shared" si="352"/>
        <v>6782509.7999999989</v>
      </c>
      <c r="L1685" s="91">
        <f t="shared" si="352"/>
        <v>10123133.5</v>
      </c>
      <c r="M1685" s="41">
        <f t="shared" si="353"/>
        <v>17</v>
      </c>
      <c r="N1685" s="41">
        <f t="shared" si="354"/>
        <v>42</v>
      </c>
      <c r="O1685" s="41">
        <f t="shared" si="355"/>
        <v>67</v>
      </c>
      <c r="P1685" s="14"/>
      <c r="Q1685" s="14"/>
      <c r="R1685" s="167"/>
      <c r="S1685" s="14"/>
      <c r="T1685" s="14"/>
      <c r="U1685" s="4">
        <f>SUM(L1685-T1685)</f>
        <v>10123133.5</v>
      </c>
      <c r="V1685" s="43"/>
    </row>
    <row r="1686" spans="1:22" hidden="1">
      <c r="A1686" s="68"/>
      <c r="B1686" s="53"/>
      <c r="C1686" s="56"/>
      <c r="D1686" s="49"/>
      <c r="E1686" s="16" t="s">
        <v>514</v>
      </c>
      <c r="F1686" s="10">
        <v>4241</v>
      </c>
      <c r="G1686" s="10">
        <v>4241</v>
      </c>
      <c r="H1686" s="10"/>
      <c r="I1686" s="91">
        <f t="shared" si="352"/>
        <v>3179.2</v>
      </c>
      <c r="J1686" s="91">
        <f t="shared" si="352"/>
        <v>3266.2</v>
      </c>
      <c r="K1686" s="91">
        <f t="shared" si="352"/>
        <v>3353.2</v>
      </c>
      <c r="L1686" s="91">
        <f t="shared" si="352"/>
        <v>3468</v>
      </c>
      <c r="M1686" s="41">
        <f t="shared" si="353"/>
        <v>91.7</v>
      </c>
      <c r="N1686" s="41">
        <f t="shared" si="354"/>
        <v>94.2</v>
      </c>
      <c r="O1686" s="41">
        <f t="shared" si="355"/>
        <v>96.7</v>
      </c>
      <c r="P1686" s="14"/>
      <c r="Q1686" s="14"/>
      <c r="R1686" s="167"/>
      <c r="S1686" s="14"/>
      <c r="T1686" s="14"/>
      <c r="U1686" s="4"/>
      <c r="V1686" s="43"/>
    </row>
    <row r="1687" spans="1:22" hidden="1">
      <c r="A1687" s="68"/>
      <c r="B1687" s="53"/>
      <c r="C1687" s="56"/>
      <c r="D1687" s="49"/>
      <c r="E1687" s="16" t="s">
        <v>515</v>
      </c>
      <c r="F1687" s="10">
        <v>4251</v>
      </c>
      <c r="G1687" s="10">
        <v>4251</v>
      </c>
      <c r="H1687" s="10"/>
      <c r="I1687" s="91">
        <f t="shared" si="352"/>
        <v>100</v>
      </c>
      <c r="J1687" s="91">
        <f t="shared" si="352"/>
        <v>840</v>
      </c>
      <c r="K1687" s="91">
        <f t="shared" si="352"/>
        <v>1340</v>
      </c>
      <c r="L1687" s="91">
        <f t="shared" si="352"/>
        <v>2000</v>
      </c>
      <c r="M1687" s="41">
        <f t="shared" si="353"/>
        <v>5</v>
      </c>
      <c r="N1687" s="41">
        <f t="shared" si="354"/>
        <v>42</v>
      </c>
      <c r="O1687" s="41">
        <f t="shared" si="355"/>
        <v>67</v>
      </c>
      <c r="P1687" s="14"/>
      <c r="Q1687" s="14"/>
      <c r="R1687" s="167"/>
      <c r="S1687" s="14"/>
      <c r="T1687" s="14"/>
      <c r="U1687" s="4"/>
      <c r="V1687" s="43"/>
    </row>
    <row r="1688" spans="1:22" ht="27" hidden="1">
      <c r="A1688" s="68"/>
      <c r="B1688" s="53"/>
      <c r="C1688" s="56"/>
      <c r="D1688" s="49"/>
      <c r="E1688" s="16" t="s">
        <v>516</v>
      </c>
      <c r="F1688" s="10">
        <v>4252</v>
      </c>
      <c r="G1688" s="10">
        <v>4252</v>
      </c>
      <c r="H1688" s="10"/>
      <c r="I1688" s="91">
        <f t="shared" si="352"/>
        <v>153</v>
      </c>
      <c r="J1688" s="91">
        <f t="shared" si="352"/>
        <v>378</v>
      </c>
      <c r="K1688" s="91">
        <f t="shared" si="352"/>
        <v>578</v>
      </c>
      <c r="L1688" s="91">
        <f t="shared" si="352"/>
        <v>900</v>
      </c>
      <c r="M1688" s="41">
        <f t="shared" si="353"/>
        <v>17</v>
      </c>
      <c r="N1688" s="41">
        <f t="shared" si="354"/>
        <v>42</v>
      </c>
      <c r="O1688" s="41">
        <f t="shared" si="355"/>
        <v>64.2</v>
      </c>
      <c r="P1688" s="14"/>
      <c r="Q1688" s="14"/>
      <c r="R1688" s="167"/>
      <c r="S1688" s="14"/>
      <c r="T1688" s="14"/>
      <c r="U1688" s="4">
        <f>SUM(L1688-T1688)</f>
        <v>900</v>
      </c>
      <c r="V1688" s="43"/>
    </row>
    <row r="1689" spans="1:22" hidden="1">
      <c r="A1689" s="68"/>
      <c r="B1689" s="53"/>
      <c r="C1689" s="56"/>
      <c r="D1689" s="49"/>
      <c r="E1689" s="16" t="s">
        <v>517</v>
      </c>
      <c r="F1689" s="10">
        <v>4261</v>
      </c>
      <c r="G1689" s="10">
        <v>4261</v>
      </c>
      <c r="H1689" s="10"/>
      <c r="I1689" s="91">
        <f t="shared" si="352"/>
        <v>194</v>
      </c>
      <c r="J1689" s="91">
        <f t="shared" si="352"/>
        <v>454</v>
      </c>
      <c r="K1689" s="91">
        <f t="shared" si="352"/>
        <v>722</v>
      </c>
      <c r="L1689" s="91">
        <f t="shared" si="352"/>
        <v>1080</v>
      </c>
      <c r="M1689" s="41">
        <f t="shared" si="353"/>
        <v>18</v>
      </c>
      <c r="N1689" s="41">
        <f t="shared" si="354"/>
        <v>42</v>
      </c>
      <c r="O1689" s="41">
        <f t="shared" si="355"/>
        <v>66.900000000000006</v>
      </c>
      <c r="P1689" s="14"/>
      <c r="Q1689" s="14"/>
      <c r="R1689" s="167"/>
      <c r="S1689" s="14"/>
      <c r="T1689" s="14"/>
      <c r="U1689" s="4">
        <f>SUM(L1689-T1689)</f>
        <v>1080</v>
      </c>
      <c r="V1689" s="43"/>
    </row>
    <row r="1690" spans="1:22" hidden="1">
      <c r="A1690" s="68"/>
      <c r="B1690" s="53"/>
      <c r="C1690" s="56"/>
      <c r="D1690" s="49"/>
      <c r="E1690" s="16" t="s">
        <v>519</v>
      </c>
      <c r="F1690" s="10">
        <v>4264</v>
      </c>
      <c r="G1690" s="10">
        <v>4264</v>
      </c>
      <c r="H1690" s="10"/>
      <c r="I1690" s="91">
        <f t="shared" si="352"/>
        <v>456.8</v>
      </c>
      <c r="J1690" s="91">
        <f t="shared" si="352"/>
        <v>913.5</v>
      </c>
      <c r="K1690" s="91">
        <f t="shared" si="352"/>
        <v>1340.3</v>
      </c>
      <c r="L1690" s="91">
        <f t="shared" si="352"/>
        <v>1907</v>
      </c>
      <c r="M1690" s="41">
        <f t="shared" si="353"/>
        <v>24</v>
      </c>
      <c r="N1690" s="41">
        <f t="shared" si="354"/>
        <v>47.9</v>
      </c>
      <c r="O1690" s="41">
        <f t="shared" si="355"/>
        <v>70.3</v>
      </c>
      <c r="P1690" s="14"/>
      <c r="Q1690" s="14"/>
      <c r="R1690" s="167"/>
      <c r="S1690" s="14"/>
      <c r="T1690" s="14"/>
      <c r="U1690" s="4">
        <f>SUM(L1690-T1690)</f>
        <v>1907</v>
      </c>
      <c r="V1690" s="43"/>
    </row>
    <row r="1691" spans="1:22" hidden="1">
      <c r="A1691" s="68"/>
      <c r="B1691" s="53"/>
      <c r="C1691" s="56"/>
      <c r="D1691" s="49"/>
      <c r="E1691" s="9" t="s">
        <v>520</v>
      </c>
      <c r="F1691" s="10" t="s">
        <v>401</v>
      </c>
      <c r="G1691" s="10" t="s">
        <v>401</v>
      </c>
      <c r="H1691" s="10"/>
      <c r="I1691" s="91">
        <f t="shared" ref="I1691:L1705" si="356">SUMIF($F$1706:$F$1880,$F1691,I$1706:I$1880)</f>
        <v>223400</v>
      </c>
      <c r="J1691" s="91">
        <f t="shared" si="356"/>
        <v>228400</v>
      </c>
      <c r="K1691" s="91">
        <f t="shared" si="356"/>
        <v>343040</v>
      </c>
      <c r="L1691" s="91">
        <f t="shared" si="356"/>
        <v>512000</v>
      </c>
      <c r="M1691" s="41">
        <f t="shared" si="353"/>
        <v>43.6</v>
      </c>
      <c r="N1691" s="41">
        <f t="shared" si="354"/>
        <v>44.6</v>
      </c>
      <c r="O1691" s="41">
        <f t="shared" si="355"/>
        <v>67</v>
      </c>
      <c r="P1691" s="14"/>
      <c r="Q1691" s="14"/>
      <c r="R1691" s="167"/>
      <c r="S1691" s="14"/>
      <c r="T1691" s="14"/>
      <c r="U1691" s="4">
        <f>SUM(L1691-T1691)</f>
        <v>512000</v>
      </c>
      <c r="V1691" s="43"/>
    </row>
    <row r="1692" spans="1:22" hidden="1">
      <c r="A1692" s="68"/>
      <c r="B1692" s="53"/>
      <c r="C1692" s="56"/>
      <c r="D1692" s="49"/>
      <c r="E1692" s="9" t="s">
        <v>521</v>
      </c>
      <c r="F1692" s="10">
        <v>4267</v>
      </c>
      <c r="G1692" s="10" t="s">
        <v>277</v>
      </c>
      <c r="H1692" s="10"/>
      <c r="I1692" s="91">
        <f t="shared" si="356"/>
        <v>111</v>
      </c>
      <c r="J1692" s="91">
        <f t="shared" si="356"/>
        <v>273</v>
      </c>
      <c r="K1692" s="91">
        <f t="shared" si="356"/>
        <v>435</v>
      </c>
      <c r="L1692" s="91">
        <f t="shared" si="356"/>
        <v>600</v>
      </c>
      <c r="M1692" s="41">
        <f t="shared" si="353"/>
        <v>18.5</v>
      </c>
      <c r="N1692" s="41">
        <f t="shared" si="354"/>
        <v>45.5</v>
      </c>
      <c r="O1692" s="41">
        <f t="shared" si="355"/>
        <v>72.5</v>
      </c>
      <c r="P1692" s="14"/>
      <c r="Q1692" s="14"/>
      <c r="R1692" s="167"/>
      <c r="S1692" s="14"/>
      <c r="T1692" s="14"/>
      <c r="U1692" s="4">
        <f>SUM(L1692-T1692)</f>
        <v>600</v>
      </c>
      <c r="V1692" s="43"/>
    </row>
    <row r="1693" spans="1:22" hidden="1">
      <c r="A1693" s="68"/>
      <c r="B1693" s="53"/>
      <c r="C1693" s="56"/>
      <c r="D1693" s="49"/>
      <c r="E1693" s="9" t="s">
        <v>522</v>
      </c>
      <c r="F1693" s="10">
        <v>4269</v>
      </c>
      <c r="G1693" s="10">
        <v>4269</v>
      </c>
      <c r="H1693" s="10"/>
      <c r="I1693" s="91">
        <f t="shared" si="356"/>
        <v>37</v>
      </c>
      <c r="J1693" s="91">
        <f t="shared" si="356"/>
        <v>37</v>
      </c>
      <c r="K1693" s="91">
        <f t="shared" si="356"/>
        <v>60</v>
      </c>
      <c r="L1693" s="91">
        <f t="shared" si="356"/>
        <v>90</v>
      </c>
      <c r="M1693" s="41">
        <f t="shared" si="353"/>
        <v>41.1</v>
      </c>
      <c r="N1693" s="41">
        <f t="shared" si="354"/>
        <v>41.1</v>
      </c>
      <c r="O1693" s="41">
        <f t="shared" si="355"/>
        <v>66.7</v>
      </c>
      <c r="P1693" s="14"/>
      <c r="Q1693" s="14"/>
      <c r="R1693" s="167"/>
      <c r="S1693" s="14"/>
      <c r="T1693" s="14"/>
      <c r="U1693" s="4"/>
      <c r="V1693" s="43"/>
    </row>
    <row r="1694" spans="1:22" ht="27" hidden="1">
      <c r="A1694" s="68"/>
      <c r="B1694" s="53"/>
      <c r="C1694" s="56"/>
      <c r="D1694" s="49"/>
      <c r="E1694" s="16" t="s">
        <v>524</v>
      </c>
      <c r="F1694" s="10">
        <v>4511</v>
      </c>
      <c r="G1694" s="10">
        <v>4511</v>
      </c>
      <c r="H1694" s="10"/>
      <c r="I1694" s="91">
        <f t="shared" si="356"/>
        <v>180940.7</v>
      </c>
      <c r="J1694" s="91">
        <f t="shared" si="356"/>
        <v>462335.2</v>
      </c>
      <c r="K1694" s="91">
        <f t="shared" si="356"/>
        <v>686824.6</v>
      </c>
      <c r="L1694" s="91">
        <f t="shared" si="356"/>
        <v>985111.50000000012</v>
      </c>
      <c r="M1694" s="41">
        <f t="shared" si="353"/>
        <v>18.399999999999999</v>
      </c>
      <c r="N1694" s="41">
        <f t="shared" si="354"/>
        <v>46.9</v>
      </c>
      <c r="O1694" s="41">
        <f t="shared" si="355"/>
        <v>69.7</v>
      </c>
      <c r="P1694" s="14"/>
      <c r="Q1694" s="14"/>
      <c r="R1694" s="167"/>
      <c r="S1694" s="14"/>
      <c r="T1694" s="14"/>
      <c r="U1694" s="4"/>
      <c r="V1694" s="43"/>
    </row>
    <row r="1695" spans="1:22" ht="27" hidden="1">
      <c r="A1695" s="68"/>
      <c r="B1695" s="53"/>
      <c r="C1695" s="56"/>
      <c r="D1695" s="49"/>
      <c r="E1695" s="9" t="s">
        <v>538</v>
      </c>
      <c r="F1695" s="10" t="s">
        <v>269</v>
      </c>
      <c r="G1695" s="10" t="s">
        <v>269</v>
      </c>
      <c r="H1695" s="10"/>
      <c r="I1695" s="91">
        <f t="shared" si="356"/>
        <v>0</v>
      </c>
      <c r="J1695" s="91">
        <f t="shared" si="356"/>
        <v>0</v>
      </c>
      <c r="K1695" s="91">
        <f t="shared" si="356"/>
        <v>0</v>
      </c>
      <c r="L1695" s="91">
        <f t="shared" si="356"/>
        <v>0</v>
      </c>
      <c r="M1695" s="41" t="e">
        <f>ROUND(I1695/L1695*100,1)</f>
        <v>#DIV/0!</v>
      </c>
      <c r="N1695" s="41" t="e">
        <f>ROUND(J1695/L1695*100,1)</f>
        <v>#DIV/0!</v>
      </c>
      <c r="O1695" s="41" t="e">
        <f>ROUND(K1695/L1695*100,1)</f>
        <v>#DIV/0!</v>
      </c>
      <c r="P1695" s="14"/>
      <c r="Q1695" s="14"/>
      <c r="R1695" s="167"/>
      <c r="S1695" s="14"/>
      <c r="T1695" s="14"/>
      <c r="U1695" s="4"/>
      <c r="V1695" s="43"/>
    </row>
    <row r="1696" spans="1:22" ht="27" hidden="1">
      <c r="A1696" s="68"/>
      <c r="B1696" s="53"/>
      <c r="C1696" s="56"/>
      <c r="D1696" s="49"/>
      <c r="E1696" s="9" t="s">
        <v>119</v>
      </c>
      <c r="F1696" s="10" t="s">
        <v>502</v>
      </c>
      <c r="G1696" s="10" t="s">
        <v>502</v>
      </c>
      <c r="H1696" s="10"/>
      <c r="I1696" s="91">
        <f t="shared" si="356"/>
        <v>0</v>
      </c>
      <c r="J1696" s="91">
        <f t="shared" si="356"/>
        <v>0</v>
      </c>
      <c r="K1696" s="91">
        <f t="shared" si="356"/>
        <v>0</v>
      </c>
      <c r="L1696" s="91">
        <f t="shared" si="356"/>
        <v>0</v>
      </c>
      <c r="M1696" s="41" t="e">
        <f t="shared" si="353"/>
        <v>#DIV/0!</v>
      </c>
      <c r="N1696" s="41" t="e">
        <f t="shared" si="354"/>
        <v>#DIV/0!</v>
      </c>
      <c r="O1696" s="41" t="e">
        <f t="shared" si="355"/>
        <v>#DIV/0!</v>
      </c>
      <c r="P1696" s="14"/>
      <c r="Q1696" s="14"/>
      <c r="R1696" s="167"/>
      <c r="S1696" s="14"/>
      <c r="T1696" s="14"/>
      <c r="U1696" s="4"/>
      <c r="V1696" s="43"/>
    </row>
    <row r="1697" spans="1:191" hidden="1">
      <c r="A1697" s="68"/>
      <c r="B1697" s="53"/>
      <c r="C1697" s="56"/>
      <c r="D1697" s="49"/>
      <c r="E1697" s="9" t="s">
        <v>542</v>
      </c>
      <c r="F1697" s="10">
        <v>4639</v>
      </c>
      <c r="G1697" s="10">
        <v>4639</v>
      </c>
      <c r="H1697" s="10"/>
      <c r="I1697" s="91">
        <f t="shared" si="356"/>
        <v>0</v>
      </c>
      <c r="J1697" s="91">
        <f t="shared" si="356"/>
        <v>0</v>
      </c>
      <c r="K1697" s="91">
        <f t="shared" si="356"/>
        <v>0</v>
      </c>
      <c r="L1697" s="91">
        <f t="shared" si="356"/>
        <v>0</v>
      </c>
      <c r="M1697" s="41" t="e">
        <f t="shared" si="353"/>
        <v>#DIV/0!</v>
      </c>
      <c r="N1697" s="41" t="e">
        <f t="shared" si="354"/>
        <v>#DIV/0!</v>
      </c>
      <c r="O1697" s="41" t="e">
        <f t="shared" si="355"/>
        <v>#DIV/0!</v>
      </c>
      <c r="P1697" s="14"/>
      <c r="Q1697" s="14"/>
      <c r="R1697" s="167"/>
      <c r="S1697" s="14"/>
      <c r="T1697" s="14"/>
      <c r="U1697" s="4"/>
      <c r="V1697" s="43"/>
    </row>
    <row r="1698" spans="1:191" hidden="1">
      <c r="A1698" s="68"/>
      <c r="B1698" s="53"/>
      <c r="C1698" s="56"/>
      <c r="D1698" s="49"/>
      <c r="E1698" s="9" t="s">
        <v>549</v>
      </c>
      <c r="F1698" s="10" t="s">
        <v>267</v>
      </c>
      <c r="G1698" s="10" t="s">
        <v>267</v>
      </c>
      <c r="H1698" s="10"/>
      <c r="I1698" s="91">
        <f t="shared" si="356"/>
        <v>208075</v>
      </c>
      <c r="J1698" s="91">
        <f t="shared" si="356"/>
        <v>389500</v>
      </c>
      <c r="K1698" s="91">
        <f t="shared" si="356"/>
        <v>621600</v>
      </c>
      <c r="L1698" s="91">
        <f t="shared" si="356"/>
        <v>928050.5</v>
      </c>
      <c r="M1698" s="41">
        <f t="shared" si="353"/>
        <v>22.4</v>
      </c>
      <c r="N1698" s="41">
        <f t="shared" si="354"/>
        <v>42</v>
      </c>
      <c r="O1698" s="41">
        <f t="shared" si="355"/>
        <v>67</v>
      </c>
      <c r="P1698" s="14"/>
      <c r="Q1698" s="14"/>
      <c r="R1698" s="167"/>
      <c r="S1698" s="14"/>
      <c r="T1698" s="14"/>
      <c r="U1698" s="4">
        <f>SUM(L1698-T1698)</f>
        <v>928050.5</v>
      </c>
      <c r="V1698" s="43"/>
    </row>
    <row r="1699" spans="1:191" ht="27" hidden="1">
      <c r="A1699" s="68"/>
      <c r="B1699" s="53"/>
      <c r="C1699" s="56"/>
      <c r="D1699" s="49"/>
      <c r="E1699" s="9" t="s">
        <v>551</v>
      </c>
      <c r="F1699" s="10">
        <v>4819</v>
      </c>
      <c r="G1699" s="10" t="s">
        <v>275</v>
      </c>
      <c r="H1699" s="10"/>
      <c r="I1699" s="91">
        <f t="shared" si="356"/>
        <v>11320.4</v>
      </c>
      <c r="J1699" s="91">
        <f t="shared" si="356"/>
        <v>27968.1</v>
      </c>
      <c r="K1699" s="91">
        <f t="shared" si="356"/>
        <v>44615.7</v>
      </c>
      <c r="L1699" s="91">
        <f t="shared" si="356"/>
        <v>66590.600000000006</v>
      </c>
      <c r="M1699" s="41">
        <f t="shared" si="353"/>
        <v>17</v>
      </c>
      <c r="N1699" s="41">
        <f t="shared" si="354"/>
        <v>42</v>
      </c>
      <c r="O1699" s="41">
        <f t="shared" si="355"/>
        <v>67</v>
      </c>
      <c r="P1699" s="14"/>
      <c r="Q1699" s="14"/>
      <c r="R1699" s="167"/>
      <c r="S1699" s="14"/>
      <c r="T1699" s="14"/>
      <c r="U1699" s="4">
        <f>SUM(L1699-T1699)</f>
        <v>66590.600000000006</v>
      </c>
      <c r="V1699" s="43"/>
    </row>
    <row r="1700" spans="1:191" hidden="1">
      <c r="A1700" s="68"/>
      <c r="B1700" s="53"/>
      <c r="C1700" s="56"/>
      <c r="D1700" s="49"/>
      <c r="E1700" s="9" t="s">
        <v>552</v>
      </c>
      <c r="F1700" s="10" t="s">
        <v>418</v>
      </c>
      <c r="G1700" s="10" t="s">
        <v>418</v>
      </c>
      <c r="H1700" s="10"/>
      <c r="I1700" s="91">
        <f t="shared" si="356"/>
        <v>0</v>
      </c>
      <c r="J1700" s="91">
        <f t="shared" si="356"/>
        <v>0</v>
      </c>
      <c r="K1700" s="91">
        <f t="shared" si="356"/>
        <v>0</v>
      </c>
      <c r="L1700" s="91">
        <f t="shared" si="356"/>
        <v>0</v>
      </c>
      <c r="M1700" s="41" t="e">
        <f t="shared" si="353"/>
        <v>#DIV/0!</v>
      </c>
      <c r="N1700" s="41" t="e">
        <f t="shared" si="354"/>
        <v>#DIV/0!</v>
      </c>
      <c r="O1700" s="41" t="e">
        <f t="shared" si="355"/>
        <v>#DIV/0!</v>
      </c>
      <c r="P1700" s="14"/>
      <c r="Q1700" s="14"/>
      <c r="R1700" s="167"/>
      <c r="S1700" s="14"/>
      <c r="T1700" s="14"/>
      <c r="U1700" s="4"/>
      <c r="V1700" s="43"/>
    </row>
    <row r="1701" spans="1:191" hidden="1">
      <c r="A1701" s="68"/>
      <c r="B1701" s="53"/>
      <c r="C1701" s="56"/>
      <c r="D1701" s="49"/>
      <c r="E1701" s="9" t="s">
        <v>553</v>
      </c>
      <c r="F1701" s="10">
        <v>4823</v>
      </c>
      <c r="G1701" s="10">
        <v>4823</v>
      </c>
      <c r="H1701" s="10"/>
      <c r="I1701" s="91">
        <f t="shared" si="356"/>
        <v>703</v>
      </c>
      <c r="J1701" s="91">
        <f t="shared" si="356"/>
        <v>1703</v>
      </c>
      <c r="K1701" s="91">
        <f t="shared" si="356"/>
        <v>2703</v>
      </c>
      <c r="L1701" s="91">
        <f t="shared" si="356"/>
        <v>4023</v>
      </c>
      <c r="M1701" s="41">
        <f t="shared" si="353"/>
        <v>17.5</v>
      </c>
      <c r="N1701" s="41">
        <f t="shared" si="354"/>
        <v>42.3</v>
      </c>
      <c r="O1701" s="41">
        <f t="shared" si="355"/>
        <v>67.2</v>
      </c>
      <c r="P1701" s="14"/>
      <c r="Q1701" s="14"/>
      <c r="R1701" s="167"/>
      <c r="S1701" s="14"/>
      <c r="T1701" s="14"/>
      <c r="U1701" s="4">
        <f t="shared" ref="U1701:U1709" si="357">SUM(L1701-T1701)</f>
        <v>4023</v>
      </c>
      <c r="V1701" s="43"/>
    </row>
    <row r="1702" spans="1:191" hidden="1">
      <c r="A1702" s="68"/>
      <c r="B1702" s="53"/>
      <c r="C1702" s="56"/>
      <c r="D1702" s="49"/>
      <c r="E1702" s="9" t="s">
        <v>554</v>
      </c>
      <c r="F1702" s="10">
        <v>4861</v>
      </c>
      <c r="G1702" s="10">
        <v>4861</v>
      </c>
      <c r="H1702" s="10"/>
      <c r="I1702" s="91">
        <f t="shared" si="356"/>
        <v>0</v>
      </c>
      <c r="J1702" s="91">
        <f t="shared" si="356"/>
        <v>0</v>
      </c>
      <c r="K1702" s="91">
        <f t="shared" si="356"/>
        <v>0</v>
      </c>
      <c r="L1702" s="91">
        <f t="shared" si="356"/>
        <v>0</v>
      </c>
      <c r="M1702" s="41" t="e">
        <f t="shared" si="353"/>
        <v>#DIV/0!</v>
      </c>
      <c r="N1702" s="41" t="e">
        <f t="shared" si="354"/>
        <v>#DIV/0!</v>
      </c>
      <c r="O1702" s="41" t="e">
        <f t="shared" si="355"/>
        <v>#DIV/0!</v>
      </c>
      <c r="P1702" s="14"/>
      <c r="Q1702" s="14"/>
      <c r="R1702" s="167"/>
      <c r="S1702" s="14"/>
      <c r="T1702" s="14"/>
      <c r="U1702" s="4">
        <f t="shared" si="357"/>
        <v>0</v>
      </c>
      <c r="V1702" s="43"/>
    </row>
    <row r="1703" spans="1:191" hidden="1">
      <c r="A1703" s="68"/>
      <c r="B1703" s="53"/>
      <c r="C1703" s="56"/>
      <c r="D1703" s="49"/>
      <c r="E1703" s="9" t="s">
        <v>559</v>
      </c>
      <c r="F1703" s="10" t="s">
        <v>402</v>
      </c>
      <c r="G1703" s="10" t="s">
        <v>402</v>
      </c>
      <c r="H1703" s="10"/>
      <c r="I1703" s="91">
        <f t="shared" si="356"/>
        <v>0</v>
      </c>
      <c r="J1703" s="91">
        <f t="shared" si="356"/>
        <v>0</v>
      </c>
      <c r="K1703" s="91">
        <f t="shared" si="356"/>
        <v>0</v>
      </c>
      <c r="L1703" s="91">
        <f t="shared" si="356"/>
        <v>0</v>
      </c>
      <c r="M1703" s="41" t="e">
        <f t="shared" si="353"/>
        <v>#DIV/0!</v>
      </c>
      <c r="N1703" s="41" t="e">
        <f t="shared" si="354"/>
        <v>#DIV/0!</v>
      </c>
      <c r="O1703" s="41" t="e">
        <f t="shared" si="355"/>
        <v>#DIV/0!</v>
      </c>
      <c r="P1703" s="14"/>
      <c r="Q1703" s="14"/>
      <c r="R1703" s="167"/>
      <c r="S1703" s="14"/>
      <c r="T1703" s="14"/>
      <c r="U1703" s="4">
        <f t="shared" si="357"/>
        <v>0</v>
      </c>
      <c r="V1703" s="43"/>
    </row>
    <row r="1704" spans="1:191" hidden="1">
      <c r="A1704" s="68"/>
      <c r="B1704" s="53"/>
      <c r="C1704" s="56"/>
      <c r="D1704" s="49"/>
      <c r="E1704" s="9" t="s">
        <v>560</v>
      </c>
      <c r="F1704" s="10">
        <v>5122</v>
      </c>
      <c r="G1704" s="10">
        <v>5122</v>
      </c>
      <c r="H1704" s="10"/>
      <c r="I1704" s="91">
        <f t="shared" si="356"/>
        <v>420</v>
      </c>
      <c r="J1704" s="91">
        <f t="shared" si="356"/>
        <v>420</v>
      </c>
      <c r="K1704" s="91">
        <f t="shared" si="356"/>
        <v>930</v>
      </c>
      <c r="L1704" s="91">
        <f t="shared" si="356"/>
        <v>1260</v>
      </c>
      <c r="M1704" s="41">
        <f t="shared" si="353"/>
        <v>33.299999999999997</v>
      </c>
      <c r="N1704" s="41">
        <f t="shared" si="354"/>
        <v>33.299999999999997</v>
      </c>
      <c r="O1704" s="41">
        <f t="shared" si="355"/>
        <v>73.8</v>
      </c>
      <c r="P1704" s="14"/>
      <c r="Q1704" s="14"/>
      <c r="R1704" s="167"/>
      <c r="S1704" s="14"/>
      <c r="T1704" s="14"/>
      <c r="U1704" s="4">
        <f t="shared" si="357"/>
        <v>1260</v>
      </c>
      <c r="V1704" s="43"/>
    </row>
    <row r="1705" spans="1:191" hidden="1">
      <c r="A1705" s="68"/>
      <c r="B1705" s="53"/>
      <c r="C1705" s="56"/>
      <c r="D1705" s="49"/>
      <c r="E1705" s="9" t="s">
        <v>561</v>
      </c>
      <c r="F1705" s="10">
        <v>5129</v>
      </c>
      <c r="G1705" s="10">
        <v>5129</v>
      </c>
      <c r="H1705" s="10"/>
      <c r="I1705" s="91">
        <f t="shared" si="356"/>
        <v>100000</v>
      </c>
      <c r="J1705" s="91">
        <f t="shared" si="356"/>
        <v>207900</v>
      </c>
      <c r="K1705" s="91">
        <f t="shared" si="356"/>
        <v>331650</v>
      </c>
      <c r="L1705" s="91">
        <f t="shared" si="356"/>
        <v>495000</v>
      </c>
      <c r="M1705" s="41">
        <f t="shared" si="353"/>
        <v>20.2</v>
      </c>
      <c r="N1705" s="41">
        <f t="shared" si="354"/>
        <v>42</v>
      </c>
      <c r="O1705" s="41">
        <f t="shared" si="355"/>
        <v>67</v>
      </c>
      <c r="P1705" s="14"/>
      <c r="Q1705" s="14"/>
      <c r="R1705" s="167"/>
      <c r="S1705" s="14"/>
      <c r="T1705" s="14"/>
      <c r="U1705" s="4">
        <f t="shared" si="357"/>
        <v>495000</v>
      </c>
      <c r="V1705" s="43"/>
    </row>
    <row r="1706" spans="1:191" ht="33">
      <c r="A1706" s="192"/>
      <c r="B1706" s="193" t="s">
        <v>525</v>
      </c>
      <c r="C1706" s="200"/>
      <c r="D1706" s="188" t="s">
        <v>339</v>
      </c>
      <c r="E1706" s="194" t="s">
        <v>61</v>
      </c>
      <c r="F1706" s="89"/>
      <c r="G1706" s="89"/>
      <c r="H1706" s="10" t="s">
        <v>394</v>
      </c>
      <c r="I1706" s="202">
        <f>SUM(I1707+I1713)</f>
        <v>322210</v>
      </c>
      <c r="J1706" s="202">
        <f>SUM(J1707+J1713)</f>
        <v>433360</v>
      </c>
      <c r="K1706" s="202">
        <f>SUM(K1707+K1713)</f>
        <v>670000</v>
      </c>
      <c r="L1706" s="203">
        <f>SUM(L1707+L1713)</f>
        <v>1000000</v>
      </c>
      <c r="M1706" s="41">
        <f t="shared" si="353"/>
        <v>32.200000000000003</v>
      </c>
      <c r="N1706" s="41">
        <f t="shared" si="354"/>
        <v>43.3</v>
      </c>
      <c r="O1706" s="41">
        <f t="shared" si="355"/>
        <v>67</v>
      </c>
      <c r="P1706" s="41"/>
      <c r="Q1706" s="120"/>
      <c r="R1706" s="167"/>
      <c r="S1706" s="120"/>
      <c r="T1706" s="120"/>
      <c r="U1706" s="4">
        <f t="shared" si="357"/>
        <v>1000000</v>
      </c>
      <c r="W1706" s="43" t="s">
        <v>394</v>
      </c>
      <c r="AA1706" s="209"/>
      <c r="AB1706" s="209"/>
      <c r="AC1706" s="209"/>
      <c r="AD1706" s="209"/>
      <c r="AE1706" s="209"/>
      <c r="AF1706" s="209"/>
      <c r="AG1706" s="209"/>
      <c r="AH1706" s="209"/>
      <c r="AI1706" s="209"/>
      <c r="AJ1706" s="209"/>
      <c r="AK1706" s="209"/>
      <c r="AL1706" s="209"/>
      <c r="AM1706" s="209"/>
      <c r="AN1706" s="209"/>
      <c r="AO1706" s="209"/>
      <c r="AP1706" s="209"/>
      <c r="AQ1706" s="209"/>
      <c r="AR1706" s="209"/>
      <c r="AS1706" s="209"/>
      <c r="AT1706" s="209"/>
      <c r="AU1706" s="209"/>
      <c r="AV1706" s="209"/>
      <c r="AW1706" s="209"/>
      <c r="AX1706" s="209"/>
      <c r="AY1706" s="209"/>
      <c r="AZ1706" s="209"/>
      <c r="BA1706" s="209"/>
      <c r="BB1706" s="209"/>
      <c r="BC1706" s="209"/>
      <c r="BD1706" s="209"/>
      <c r="BE1706" s="209"/>
      <c r="BF1706" s="209"/>
      <c r="BG1706" s="209"/>
      <c r="BH1706" s="209"/>
      <c r="BI1706" s="209"/>
      <c r="BJ1706" s="209"/>
      <c r="BK1706" s="209"/>
      <c r="BL1706" s="209"/>
      <c r="BM1706" s="209"/>
      <c r="BN1706" s="209"/>
      <c r="BO1706" s="209"/>
      <c r="BP1706" s="209"/>
      <c r="BQ1706" s="209"/>
      <c r="BR1706" s="209"/>
      <c r="BS1706" s="209"/>
      <c r="BT1706" s="209"/>
      <c r="BU1706" s="209"/>
      <c r="BV1706" s="209"/>
      <c r="BW1706" s="209"/>
      <c r="BX1706" s="209"/>
      <c r="BY1706" s="209"/>
      <c r="BZ1706" s="209"/>
      <c r="CA1706" s="209"/>
      <c r="CB1706" s="209"/>
      <c r="CC1706" s="209"/>
      <c r="CD1706" s="209"/>
      <c r="CE1706" s="209"/>
      <c r="CF1706" s="209"/>
      <c r="CG1706" s="209"/>
      <c r="CH1706" s="209"/>
      <c r="CI1706" s="209"/>
      <c r="CJ1706" s="209"/>
      <c r="CK1706" s="209"/>
      <c r="CL1706" s="209"/>
      <c r="CM1706" s="209"/>
      <c r="CN1706" s="209"/>
      <c r="CO1706" s="209"/>
      <c r="CP1706" s="209"/>
      <c r="CQ1706" s="209"/>
      <c r="CR1706" s="209"/>
      <c r="CS1706" s="209"/>
      <c r="CT1706" s="209"/>
      <c r="CU1706" s="209"/>
      <c r="CV1706" s="209"/>
      <c r="CW1706" s="209"/>
      <c r="CX1706" s="209"/>
      <c r="CY1706" s="209"/>
      <c r="CZ1706" s="209"/>
      <c r="DA1706" s="209"/>
      <c r="DB1706" s="209"/>
      <c r="DC1706" s="209"/>
      <c r="DD1706" s="209"/>
      <c r="DE1706" s="209"/>
      <c r="DF1706" s="209"/>
      <c r="DG1706" s="209"/>
      <c r="DH1706" s="209"/>
      <c r="DI1706" s="209"/>
      <c r="DJ1706" s="209"/>
      <c r="DK1706" s="209"/>
      <c r="DL1706" s="209"/>
      <c r="DM1706" s="209"/>
      <c r="DN1706" s="209"/>
      <c r="DO1706" s="209"/>
      <c r="DP1706" s="209"/>
      <c r="DQ1706" s="209"/>
      <c r="DR1706" s="209"/>
      <c r="DS1706" s="209"/>
      <c r="DT1706" s="209"/>
      <c r="DU1706" s="209"/>
      <c r="DV1706" s="209"/>
      <c r="DW1706" s="209"/>
      <c r="DX1706" s="209"/>
      <c r="DY1706" s="209"/>
      <c r="DZ1706" s="209"/>
      <c r="EA1706" s="209"/>
      <c r="EB1706" s="209"/>
      <c r="EC1706" s="209"/>
      <c r="ED1706" s="209"/>
      <c r="EE1706" s="209"/>
      <c r="EF1706" s="209"/>
      <c r="EG1706" s="209"/>
      <c r="EH1706" s="209"/>
      <c r="EI1706" s="209"/>
      <c r="EJ1706" s="209"/>
      <c r="EK1706" s="209"/>
      <c r="EL1706" s="209"/>
      <c r="EM1706" s="209"/>
      <c r="EN1706" s="209"/>
      <c r="EO1706" s="209"/>
      <c r="EP1706" s="209"/>
      <c r="EQ1706" s="209"/>
      <c r="ER1706" s="209"/>
      <c r="ES1706" s="209"/>
      <c r="ET1706" s="209"/>
      <c r="EU1706" s="209"/>
      <c r="EV1706" s="209"/>
      <c r="EW1706" s="209"/>
      <c r="EX1706" s="209"/>
      <c r="EY1706" s="209"/>
      <c r="EZ1706" s="209"/>
      <c r="FA1706" s="209"/>
      <c r="FB1706" s="209"/>
      <c r="FC1706" s="209"/>
      <c r="FD1706" s="209"/>
      <c r="FE1706" s="209"/>
      <c r="FF1706" s="209"/>
      <c r="FG1706" s="209"/>
      <c r="FH1706" s="209"/>
      <c r="FI1706" s="209"/>
      <c r="FJ1706" s="209"/>
      <c r="FK1706" s="209"/>
      <c r="FL1706" s="209"/>
      <c r="FM1706" s="209"/>
      <c r="FN1706" s="209"/>
      <c r="FO1706" s="209"/>
      <c r="FP1706" s="209"/>
      <c r="FQ1706" s="209"/>
      <c r="FR1706" s="209"/>
      <c r="FS1706" s="209"/>
      <c r="FT1706" s="209"/>
      <c r="FU1706" s="209"/>
      <c r="FV1706" s="209"/>
      <c r="FW1706" s="209"/>
      <c r="FX1706" s="209"/>
      <c r="FY1706" s="209"/>
      <c r="FZ1706" s="209"/>
      <c r="GA1706" s="209"/>
      <c r="GB1706" s="209"/>
      <c r="GC1706" s="209"/>
      <c r="GD1706" s="209"/>
      <c r="GE1706" s="209"/>
      <c r="GF1706" s="209"/>
      <c r="GG1706" s="209"/>
      <c r="GH1706" s="209"/>
      <c r="GI1706" s="209"/>
    </row>
    <row r="1707" spans="1:191">
      <c r="A1707" s="232"/>
      <c r="B1707" s="196"/>
      <c r="C1707" s="197" t="s">
        <v>525</v>
      </c>
      <c r="D1707" s="198" t="s">
        <v>340</v>
      </c>
      <c r="E1707" s="199" t="s">
        <v>62</v>
      </c>
      <c r="F1707" s="13"/>
      <c r="G1707" s="13"/>
      <c r="H1707" s="10" t="s">
        <v>394</v>
      </c>
      <c r="I1707" s="205">
        <f t="shared" ref="I1707:K1708" si="358">SUM(I1708)</f>
        <v>221360</v>
      </c>
      <c r="J1707" s="205">
        <f t="shared" si="358"/>
        <v>223360</v>
      </c>
      <c r="K1707" s="205">
        <f t="shared" si="358"/>
        <v>335000</v>
      </c>
      <c r="L1707" s="205">
        <f>SUM(L1708)</f>
        <v>500000</v>
      </c>
      <c r="M1707" s="41">
        <f t="shared" si="353"/>
        <v>44.3</v>
      </c>
      <c r="N1707" s="41">
        <f t="shared" si="354"/>
        <v>44.7</v>
      </c>
      <c r="O1707" s="41">
        <f t="shared" si="355"/>
        <v>67</v>
      </c>
      <c r="P1707" s="41"/>
      <c r="Q1707" s="14"/>
      <c r="R1707" s="167"/>
      <c r="S1707" s="14"/>
      <c r="T1707" s="14"/>
      <c r="U1707" s="4">
        <f t="shared" si="357"/>
        <v>500000</v>
      </c>
      <c r="AA1707" s="209"/>
      <c r="AB1707" s="209"/>
      <c r="AC1707" s="209"/>
      <c r="AD1707" s="209"/>
      <c r="AE1707" s="209"/>
      <c r="AF1707" s="209"/>
      <c r="AG1707" s="209"/>
      <c r="AH1707" s="209"/>
      <c r="AI1707" s="209"/>
      <c r="AJ1707" s="209"/>
      <c r="AK1707" s="209"/>
      <c r="AL1707" s="209"/>
      <c r="AM1707" s="209"/>
      <c r="AN1707" s="209"/>
      <c r="AO1707" s="209"/>
      <c r="AP1707" s="209"/>
      <c r="AQ1707" s="209"/>
      <c r="AR1707" s="209"/>
      <c r="AS1707" s="209"/>
      <c r="AT1707" s="209"/>
      <c r="AU1707" s="209"/>
      <c r="AV1707" s="209"/>
      <c r="AW1707" s="209"/>
      <c r="AX1707" s="209"/>
      <c r="AY1707" s="209"/>
      <c r="AZ1707" s="209"/>
      <c r="BA1707" s="209"/>
      <c r="BB1707" s="209"/>
      <c r="BC1707" s="209"/>
      <c r="BD1707" s="209"/>
      <c r="BE1707" s="209"/>
      <c r="BF1707" s="209"/>
      <c r="BG1707" s="209"/>
      <c r="BH1707" s="209"/>
      <c r="BI1707" s="209"/>
      <c r="BJ1707" s="209"/>
      <c r="BK1707" s="209"/>
      <c r="BL1707" s="209"/>
      <c r="BM1707" s="209"/>
      <c r="BN1707" s="209"/>
      <c r="BO1707" s="209"/>
      <c r="BP1707" s="209"/>
      <c r="BQ1707" s="209"/>
      <c r="BR1707" s="209"/>
      <c r="BS1707" s="209"/>
      <c r="BT1707" s="209"/>
      <c r="BU1707" s="209"/>
      <c r="BV1707" s="209"/>
      <c r="BW1707" s="209"/>
      <c r="BX1707" s="209"/>
      <c r="BY1707" s="209"/>
      <c r="BZ1707" s="209"/>
      <c r="CA1707" s="209"/>
      <c r="CB1707" s="209"/>
      <c r="CC1707" s="209"/>
      <c r="CD1707" s="209"/>
      <c r="CE1707" s="209"/>
      <c r="CF1707" s="209"/>
      <c r="CG1707" s="209"/>
      <c r="CH1707" s="209"/>
      <c r="CI1707" s="209"/>
      <c r="CJ1707" s="209"/>
      <c r="CK1707" s="209"/>
      <c r="CL1707" s="209"/>
      <c r="CM1707" s="209"/>
      <c r="CN1707" s="209"/>
      <c r="CO1707" s="209"/>
      <c r="CP1707" s="209"/>
      <c r="CQ1707" s="209"/>
      <c r="CR1707" s="209"/>
      <c r="CS1707" s="209"/>
      <c r="CT1707" s="209"/>
      <c r="CU1707" s="209"/>
      <c r="CV1707" s="209"/>
      <c r="CW1707" s="209"/>
      <c r="CX1707" s="209"/>
      <c r="CY1707" s="209"/>
      <c r="CZ1707" s="209"/>
      <c r="DA1707" s="209"/>
      <c r="DB1707" s="209"/>
      <c r="DC1707" s="209"/>
      <c r="DD1707" s="209"/>
      <c r="DE1707" s="209"/>
      <c r="DF1707" s="209"/>
      <c r="DG1707" s="209"/>
      <c r="DH1707" s="209"/>
      <c r="DI1707" s="209"/>
      <c r="DJ1707" s="209"/>
      <c r="DK1707" s="209"/>
      <c r="DL1707" s="209"/>
      <c r="DM1707" s="209"/>
      <c r="DN1707" s="209"/>
      <c r="DO1707" s="209"/>
      <c r="DP1707" s="209"/>
      <c r="DQ1707" s="209"/>
      <c r="DR1707" s="209"/>
      <c r="DS1707" s="209"/>
      <c r="DT1707" s="209"/>
      <c r="DU1707" s="209"/>
      <c r="DV1707" s="209"/>
      <c r="DW1707" s="209"/>
      <c r="DX1707" s="209"/>
      <c r="DY1707" s="209"/>
      <c r="DZ1707" s="209"/>
      <c r="EA1707" s="209"/>
      <c r="EB1707" s="209"/>
      <c r="EC1707" s="209"/>
      <c r="ED1707" s="209"/>
      <c r="EE1707" s="209"/>
      <c r="EF1707" s="209"/>
      <c r="EG1707" s="209"/>
      <c r="EH1707" s="209"/>
      <c r="EI1707" s="209"/>
      <c r="EJ1707" s="209"/>
      <c r="EK1707" s="209"/>
      <c r="EL1707" s="209"/>
      <c r="EM1707" s="209"/>
      <c r="EN1707" s="209"/>
      <c r="EO1707" s="209"/>
      <c r="EP1707" s="209"/>
      <c r="EQ1707" s="209"/>
      <c r="ER1707" s="209"/>
      <c r="ES1707" s="209"/>
      <c r="ET1707" s="209"/>
      <c r="EU1707" s="209"/>
      <c r="EV1707" s="209"/>
      <c r="EW1707" s="209"/>
      <c r="EX1707" s="209"/>
      <c r="EY1707" s="209"/>
      <c r="EZ1707" s="209"/>
      <c r="FA1707" s="209"/>
      <c r="FB1707" s="209"/>
      <c r="FC1707" s="209"/>
      <c r="FD1707" s="209"/>
      <c r="FE1707" s="209"/>
      <c r="FF1707" s="209"/>
      <c r="FG1707" s="209"/>
      <c r="FH1707" s="209"/>
      <c r="FI1707" s="209"/>
      <c r="FJ1707" s="209"/>
      <c r="FK1707" s="209"/>
      <c r="FL1707" s="209"/>
      <c r="FM1707" s="209"/>
      <c r="FN1707" s="209"/>
      <c r="FO1707" s="209"/>
      <c r="FP1707" s="209"/>
      <c r="FQ1707" s="209"/>
      <c r="FR1707" s="209"/>
      <c r="FS1707" s="209"/>
      <c r="FT1707" s="209"/>
      <c r="FU1707" s="209"/>
      <c r="FV1707" s="209"/>
      <c r="FW1707" s="209"/>
      <c r="FX1707" s="209"/>
      <c r="FY1707" s="209"/>
      <c r="FZ1707" s="209"/>
      <c r="GA1707" s="209"/>
      <c r="GB1707" s="209"/>
      <c r="GC1707" s="209"/>
      <c r="GD1707" s="209"/>
      <c r="GE1707" s="209"/>
      <c r="GF1707" s="209"/>
      <c r="GG1707" s="209"/>
      <c r="GH1707" s="209"/>
      <c r="GI1707" s="209"/>
    </row>
    <row r="1708" spans="1:191">
      <c r="A1708" s="232"/>
      <c r="B1708" s="196"/>
      <c r="C1708" s="200"/>
      <c r="D1708" s="201" t="s">
        <v>280</v>
      </c>
      <c r="E1708" s="81" t="s">
        <v>63</v>
      </c>
      <c r="F1708" s="19"/>
      <c r="G1708" s="19"/>
      <c r="H1708" s="10" t="s">
        <v>394</v>
      </c>
      <c r="I1708" s="204">
        <f t="shared" si="358"/>
        <v>221360</v>
      </c>
      <c r="J1708" s="204">
        <f t="shared" si="358"/>
        <v>223360</v>
      </c>
      <c r="K1708" s="204">
        <f t="shared" si="358"/>
        <v>335000</v>
      </c>
      <c r="L1708" s="205">
        <f>SUM(L1709)</f>
        <v>500000</v>
      </c>
      <c r="M1708" s="41">
        <f t="shared" si="353"/>
        <v>44.3</v>
      </c>
      <c r="N1708" s="41">
        <f t="shared" si="354"/>
        <v>44.7</v>
      </c>
      <c r="O1708" s="41">
        <f t="shared" si="355"/>
        <v>67</v>
      </c>
      <c r="P1708" s="41"/>
      <c r="Q1708" s="14"/>
      <c r="R1708" s="167"/>
      <c r="S1708" s="14"/>
      <c r="T1708" s="14"/>
      <c r="U1708" s="4">
        <f t="shared" si="357"/>
        <v>500000</v>
      </c>
      <c r="W1708" s="43" t="s">
        <v>394</v>
      </c>
      <c r="AA1708" s="209"/>
      <c r="AB1708" s="209"/>
      <c r="AC1708" s="209"/>
      <c r="AD1708" s="209"/>
      <c r="AE1708" s="209"/>
      <c r="AF1708" s="209"/>
      <c r="AG1708" s="209"/>
      <c r="AH1708" s="209"/>
      <c r="AI1708" s="209"/>
      <c r="AJ1708" s="209"/>
      <c r="AK1708" s="209"/>
      <c r="AL1708" s="209"/>
      <c r="AM1708" s="209"/>
      <c r="AN1708" s="209"/>
      <c r="AO1708" s="209"/>
      <c r="AP1708" s="209"/>
      <c r="AQ1708" s="209"/>
      <c r="AR1708" s="209"/>
      <c r="AS1708" s="209"/>
      <c r="AT1708" s="209"/>
      <c r="AU1708" s="209"/>
      <c r="AV1708" s="209"/>
      <c r="AW1708" s="209"/>
      <c r="AX1708" s="209"/>
      <c r="AY1708" s="209"/>
      <c r="AZ1708" s="209"/>
      <c r="BA1708" s="209"/>
      <c r="BB1708" s="209"/>
      <c r="BC1708" s="209"/>
      <c r="BD1708" s="209"/>
      <c r="BE1708" s="209"/>
      <c r="BF1708" s="209"/>
      <c r="BG1708" s="209"/>
      <c r="BH1708" s="209"/>
      <c r="BI1708" s="209"/>
      <c r="BJ1708" s="209"/>
      <c r="BK1708" s="209"/>
      <c r="BL1708" s="209"/>
      <c r="BM1708" s="209"/>
      <c r="BN1708" s="209"/>
      <c r="BO1708" s="209"/>
      <c r="BP1708" s="209"/>
      <c r="BQ1708" s="209"/>
      <c r="BR1708" s="209"/>
      <c r="BS1708" s="209"/>
      <c r="BT1708" s="209"/>
      <c r="BU1708" s="209"/>
      <c r="BV1708" s="209"/>
      <c r="BW1708" s="209"/>
      <c r="BX1708" s="209"/>
      <c r="BY1708" s="209"/>
      <c r="BZ1708" s="209"/>
      <c r="CA1708" s="209"/>
      <c r="CB1708" s="209"/>
      <c r="CC1708" s="209"/>
      <c r="CD1708" s="209"/>
      <c r="CE1708" s="209"/>
      <c r="CF1708" s="209"/>
      <c r="CG1708" s="209"/>
      <c r="CH1708" s="209"/>
      <c r="CI1708" s="209"/>
      <c r="CJ1708" s="209"/>
      <c r="CK1708" s="209"/>
      <c r="CL1708" s="209"/>
      <c r="CM1708" s="209"/>
      <c r="CN1708" s="209"/>
      <c r="CO1708" s="209"/>
      <c r="CP1708" s="209"/>
      <c r="CQ1708" s="209"/>
      <c r="CR1708" s="209"/>
      <c r="CS1708" s="209"/>
      <c r="CT1708" s="209"/>
      <c r="CU1708" s="209"/>
      <c r="CV1708" s="209"/>
      <c r="CW1708" s="209"/>
      <c r="CX1708" s="209"/>
      <c r="CY1708" s="209"/>
      <c r="CZ1708" s="209"/>
      <c r="DA1708" s="209"/>
      <c r="DB1708" s="209"/>
      <c r="DC1708" s="209"/>
      <c r="DD1708" s="209"/>
      <c r="DE1708" s="209"/>
      <c r="DF1708" s="209"/>
      <c r="DG1708" s="209"/>
      <c r="DH1708" s="209"/>
      <c r="DI1708" s="209"/>
      <c r="DJ1708" s="209"/>
      <c r="DK1708" s="209"/>
      <c r="DL1708" s="209"/>
      <c r="DM1708" s="209"/>
      <c r="DN1708" s="209"/>
      <c r="DO1708" s="209"/>
      <c r="DP1708" s="209"/>
      <c r="DQ1708" s="209"/>
      <c r="DR1708" s="209"/>
      <c r="DS1708" s="209"/>
      <c r="DT1708" s="209"/>
      <c r="DU1708" s="209"/>
      <c r="DV1708" s="209"/>
      <c r="DW1708" s="209"/>
      <c r="DX1708" s="209"/>
      <c r="DY1708" s="209"/>
      <c r="DZ1708" s="209"/>
      <c r="EA1708" s="209"/>
      <c r="EB1708" s="209"/>
      <c r="EC1708" s="209"/>
      <c r="ED1708" s="209"/>
      <c r="EE1708" s="209"/>
      <c r="EF1708" s="209"/>
      <c r="EG1708" s="209"/>
      <c r="EH1708" s="209"/>
      <c r="EI1708" s="209"/>
      <c r="EJ1708" s="209"/>
      <c r="EK1708" s="209"/>
      <c r="EL1708" s="209"/>
      <c r="EM1708" s="209"/>
      <c r="EN1708" s="209"/>
      <c r="EO1708" s="209"/>
      <c r="EP1708" s="209"/>
      <c r="EQ1708" s="209"/>
      <c r="ER1708" s="209"/>
      <c r="ES1708" s="209"/>
      <c r="ET1708" s="209"/>
      <c r="EU1708" s="209"/>
      <c r="EV1708" s="209"/>
      <c r="EW1708" s="209"/>
      <c r="EX1708" s="209"/>
      <c r="EY1708" s="209"/>
      <c r="EZ1708" s="209"/>
      <c r="FA1708" s="209"/>
      <c r="FB1708" s="209"/>
      <c r="FC1708" s="209"/>
      <c r="FD1708" s="209"/>
      <c r="FE1708" s="209"/>
      <c r="FF1708" s="209"/>
      <c r="FG1708" s="209"/>
      <c r="FH1708" s="209"/>
      <c r="FI1708" s="209"/>
      <c r="FJ1708" s="209"/>
      <c r="FK1708" s="209"/>
      <c r="FL1708" s="209"/>
      <c r="FM1708" s="209"/>
      <c r="FN1708" s="209"/>
      <c r="FO1708" s="209"/>
      <c r="FP1708" s="209"/>
      <c r="FQ1708" s="209"/>
      <c r="FR1708" s="209"/>
      <c r="FS1708" s="209"/>
      <c r="FT1708" s="209"/>
      <c r="FU1708" s="209"/>
      <c r="FV1708" s="209"/>
      <c r="FW1708" s="209"/>
      <c r="FX1708" s="209"/>
      <c r="FY1708" s="209"/>
      <c r="FZ1708" s="209"/>
      <c r="GA1708" s="209"/>
      <c r="GB1708" s="209"/>
      <c r="GC1708" s="209"/>
      <c r="GD1708" s="209"/>
      <c r="GE1708" s="209"/>
      <c r="GF1708" s="209"/>
      <c r="GG1708" s="209"/>
      <c r="GH1708" s="209"/>
      <c r="GI1708" s="209"/>
    </row>
    <row r="1709" spans="1:191">
      <c r="A1709" s="232"/>
      <c r="B1709" s="196"/>
      <c r="C1709" s="200"/>
      <c r="D1709" s="201"/>
      <c r="E1709" s="80" t="s">
        <v>103</v>
      </c>
      <c r="F1709" s="18" t="s">
        <v>398</v>
      </c>
      <c r="G1709" s="18"/>
      <c r="H1709" s="10" t="s">
        <v>394</v>
      </c>
      <c r="I1709" s="206">
        <f>SUM(I1710:I1712)</f>
        <v>221360</v>
      </c>
      <c r="J1709" s="206">
        <f>SUM(J1710:J1712)</f>
        <v>223360</v>
      </c>
      <c r="K1709" s="206">
        <f>SUM(K1710:K1712)</f>
        <v>335000</v>
      </c>
      <c r="L1709" s="207">
        <f>SUM(L1710:L1712)</f>
        <v>500000</v>
      </c>
      <c r="M1709" s="41">
        <f t="shared" si="353"/>
        <v>44.3</v>
      </c>
      <c r="N1709" s="41">
        <f t="shared" si="354"/>
        <v>44.7</v>
      </c>
      <c r="O1709" s="41">
        <f t="shared" si="355"/>
        <v>67</v>
      </c>
      <c r="P1709" s="41"/>
      <c r="Q1709" s="15"/>
      <c r="R1709" s="167"/>
      <c r="S1709" s="15"/>
      <c r="T1709" s="15"/>
      <c r="U1709" s="4">
        <f t="shared" si="357"/>
        <v>500000</v>
      </c>
      <c r="AA1709" s="209"/>
      <c r="AB1709" s="209"/>
      <c r="AC1709" s="209"/>
      <c r="AD1709" s="209"/>
      <c r="AE1709" s="209"/>
      <c r="AF1709" s="209"/>
      <c r="AG1709" s="209"/>
      <c r="AH1709" s="209"/>
      <c r="AI1709" s="209"/>
      <c r="AJ1709" s="209"/>
      <c r="AK1709" s="209"/>
      <c r="AL1709" s="209"/>
      <c r="AM1709" s="209"/>
      <c r="AN1709" s="209"/>
      <c r="AO1709" s="209"/>
      <c r="AP1709" s="209"/>
      <c r="AQ1709" s="209"/>
      <c r="AR1709" s="209"/>
      <c r="AS1709" s="209"/>
      <c r="AT1709" s="209"/>
      <c r="AU1709" s="209"/>
      <c r="AV1709" s="209"/>
      <c r="AW1709" s="209"/>
      <c r="AX1709" s="209"/>
      <c r="AY1709" s="209"/>
      <c r="AZ1709" s="209"/>
      <c r="BA1709" s="209"/>
      <c r="BB1709" s="209"/>
      <c r="BC1709" s="209"/>
      <c r="BD1709" s="209"/>
      <c r="BE1709" s="209"/>
      <c r="BF1709" s="209"/>
      <c r="BG1709" s="209"/>
      <c r="BH1709" s="209"/>
      <c r="BI1709" s="209"/>
      <c r="BJ1709" s="209"/>
      <c r="BK1709" s="209"/>
      <c r="BL1709" s="209"/>
      <c r="BM1709" s="209"/>
      <c r="BN1709" s="209"/>
      <c r="BO1709" s="209"/>
      <c r="BP1709" s="209"/>
      <c r="BQ1709" s="209"/>
      <c r="BR1709" s="209"/>
      <c r="BS1709" s="209"/>
      <c r="BT1709" s="209"/>
      <c r="BU1709" s="209"/>
      <c r="BV1709" s="209"/>
      <c r="BW1709" s="209"/>
      <c r="BX1709" s="209"/>
      <c r="BY1709" s="209"/>
      <c r="BZ1709" s="209"/>
      <c r="CA1709" s="209"/>
      <c r="CB1709" s="209"/>
      <c r="CC1709" s="209"/>
      <c r="CD1709" s="209"/>
      <c r="CE1709" s="209"/>
      <c r="CF1709" s="209"/>
      <c r="CG1709" s="209"/>
      <c r="CH1709" s="209"/>
      <c r="CI1709" s="209"/>
      <c r="CJ1709" s="209"/>
      <c r="CK1709" s="209"/>
      <c r="CL1709" s="209"/>
      <c r="CM1709" s="209"/>
      <c r="CN1709" s="209"/>
      <c r="CO1709" s="209"/>
      <c r="CP1709" s="209"/>
      <c r="CQ1709" s="209"/>
      <c r="CR1709" s="209"/>
      <c r="CS1709" s="209"/>
      <c r="CT1709" s="209"/>
      <c r="CU1709" s="209"/>
      <c r="CV1709" s="209"/>
      <c r="CW1709" s="209"/>
      <c r="CX1709" s="209"/>
      <c r="CY1709" s="209"/>
      <c r="CZ1709" s="209"/>
      <c r="DA1709" s="209"/>
      <c r="DB1709" s="209"/>
      <c r="DC1709" s="209"/>
      <c r="DD1709" s="209"/>
      <c r="DE1709" s="209"/>
      <c r="DF1709" s="209"/>
      <c r="DG1709" s="209"/>
      <c r="DH1709" s="209"/>
      <c r="DI1709" s="209"/>
      <c r="DJ1709" s="209"/>
      <c r="DK1709" s="209"/>
      <c r="DL1709" s="209"/>
      <c r="DM1709" s="209"/>
      <c r="DN1709" s="209"/>
      <c r="DO1709" s="209"/>
      <c r="DP1709" s="209"/>
      <c r="DQ1709" s="209"/>
      <c r="DR1709" s="209"/>
      <c r="DS1709" s="209"/>
      <c r="DT1709" s="209"/>
      <c r="DU1709" s="209"/>
      <c r="DV1709" s="209"/>
      <c r="DW1709" s="209"/>
      <c r="DX1709" s="209"/>
      <c r="DY1709" s="209"/>
      <c r="DZ1709" s="209"/>
      <c r="EA1709" s="209"/>
      <c r="EB1709" s="209"/>
      <c r="EC1709" s="209"/>
      <c r="ED1709" s="209"/>
      <c r="EE1709" s="209"/>
      <c r="EF1709" s="209"/>
      <c r="EG1709" s="209"/>
      <c r="EH1709" s="209"/>
      <c r="EI1709" s="209"/>
      <c r="EJ1709" s="209"/>
      <c r="EK1709" s="209"/>
      <c r="EL1709" s="209"/>
      <c r="EM1709" s="209"/>
      <c r="EN1709" s="209"/>
      <c r="EO1709" s="209"/>
      <c r="EP1709" s="209"/>
      <c r="EQ1709" s="209"/>
      <c r="ER1709" s="209"/>
      <c r="ES1709" s="209"/>
      <c r="ET1709" s="209"/>
      <c r="EU1709" s="209"/>
      <c r="EV1709" s="209"/>
      <c r="EW1709" s="209"/>
      <c r="EX1709" s="209"/>
      <c r="EY1709" s="209"/>
      <c r="EZ1709" s="209"/>
      <c r="FA1709" s="209"/>
      <c r="FB1709" s="209"/>
      <c r="FC1709" s="209"/>
      <c r="FD1709" s="209"/>
      <c r="FE1709" s="209"/>
      <c r="FF1709" s="209"/>
      <c r="FG1709" s="209"/>
      <c r="FH1709" s="209"/>
      <c r="FI1709" s="209"/>
      <c r="FJ1709" s="209"/>
      <c r="FK1709" s="209"/>
      <c r="FL1709" s="209"/>
      <c r="FM1709" s="209"/>
      <c r="FN1709" s="209"/>
      <c r="FO1709" s="209"/>
      <c r="FP1709" s="209"/>
      <c r="FQ1709" s="209"/>
      <c r="FR1709" s="209"/>
      <c r="FS1709" s="209"/>
      <c r="FT1709" s="209"/>
      <c r="FU1709" s="209"/>
      <c r="FV1709" s="209"/>
      <c r="FW1709" s="209"/>
      <c r="FX1709" s="209"/>
      <c r="FY1709" s="209"/>
      <c r="FZ1709" s="209"/>
      <c r="GA1709" s="209"/>
      <c r="GB1709" s="209"/>
      <c r="GC1709" s="209"/>
      <c r="GD1709" s="209"/>
      <c r="GE1709" s="209"/>
      <c r="GF1709" s="209"/>
      <c r="GG1709" s="209"/>
      <c r="GH1709" s="209"/>
      <c r="GI1709" s="209"/>
    </row>
    <row r="1710" spans="1:191" hidden="1">
      <c r="A1710" s="69"/>
      <c r="B1710" s="53"/>
      <c r="C1710" s="56"/>
      <c r="D1710" s="57"/>
      <c r="E1710" s="16" t="s">
        <v>513</v>
      </c>
      <c r="F1710" s="10">
        <v>4239</v>
      </c>
      <c r="G1710" s="18"/>
      <c r="H1710" s="10"/>
      <c r="I1710" s="8">
        <v>850</v>
      </c>
      <c r="J1710" s="8">
        <v>2100</v>
      </c>
      <c r="K1710" s="8">
        <v>3350</v>
      </c>
      <c r="L1710" s="7">
        <v>5000</v>
      </c>
      <c r="M1710" s="41">
        <f t="shared" si="353"/>
        <v>17</v>
      </c>
      <c r="N1710" s="41">
        <f t="shared" si="354"/>
        <v>42</v>
      </c>
      <c r="O1710" s="41">
        <f t="shared" si="355"/>
        <v>67</v>
      </c>
      <c r="P1710" s="70"/>
      <c r="Q1710" s="15"/>
      <c r="R1710" s="167"/>
      <c r="S1710" s="15"/>
      <c r="T1710" s="15"/>
      <c r="U1710" s="4"/>
    </row>
    <row r="1711" spans="1:191" hidden="1">
      <c r="A1711" s="69"/>
      <c r="B1711" s="53"/>
      <c r="C1711" s="56"/>
      <c r="D1711" s="57"/>
      <c r="E1711" s="9" t="s">
        <v>520</v>
      </c>
      <c r="F1711" s="10" t="s">
        <v>401</v>
      </c>
      <c r="G1711" s="10"/>
      <c r="H1711" s="10"/>
      <c r="I1711" s="172">
        <f>120000+100000</f>
        <v>220000</v>
      </c>
      <c r="J1711" s="172">
        <f>206640+13360</f>
        <v>220000</v>
      </c>
      <c r="K1711" s="8">
        <v>329640</v>
      </c>
      <c r="L1711" s="7">
        <v>492000</v>
      </c>
      <c r="M1711" s="41">
        <f t="shared" si="353"/>
        <v>44.7</v>
      </c>
      <c r="N1711" s="41">
        <f t="shared" si="354"/>
        <v>44.7</v>
      </c>
      <c r="O1711" s="41">
        <f t="shared" si="355"/>
        <v>67</v>
      </c>
      <c r="P1711" s="15"/>
      <c r="Q1711" s="15"/>
      <c r="R1711" s="167"/>
      <c r="S1711" s="15"/>
      <c r="T1711" s="15"/>
      <c r="U1711" s="4">
        <f>SUM(L1711-T1711)</f>
        <v>492000</v>
      </c>
    </row>
    <row r="1712" spans="1:191" hidden="1">
      <c r="A1712" s="69"/>
      <c r="B1712" s="53"/>
      <c r="C1712" s="56"/>
      <c r="D1712" s="57"/>
      <c r="E1712" s="9" t="s">
        <v>553</v>
      </c>
      <c r="F1712" s="10" t="s">
        <v>597</v>
      </c>
      <c r="G1712" s="10"/>
      <c r="H1712" s="10"/>
      <c r="I1712" s="8">
        <v>510</v>
      </c>
      <c r="J1712" s="8">
        <v>1260</v>
      </c>
      <c r="K1712" s="8">
        <v>2010</v>
      </c>
      <c r="L1712" s="7">
        <v>3000</v>
      </c>
      <c r="M1712" s="41">
        <f t="shared" si="353"/>
        <v>17</v>
      </c>
      <c r="N1712" s="41">
        <f t="shared" si="354"/>
        <v>42</v>
      </c>
      <c r="O1712" s="41">
        <f t="shared" si="355"/>
        <v>67</v>
      </c>
      <c r="P1712" s="15"/>
      <c r="Q1712" s="15"/>
      <c r="R1712" s="167"/>
      <c r="S1712" s="15"/>
      <c r="T1712" s="15"/>
      <c r="U1712" s="4"/>
    </row>
    <row r="1713" spans="1:191">
      <c r="A1713" s="232"/>
      <c r="B1713" s="196"/>
      <c r="C1713" s="197" t="s">
        <v>393</v>
      </c>
      <c r="D1713" s="198" t="s">
        <v>341</v>
      </c>
      <c r="E1713" s="199" t="s">
        <v>64</v>
      </c>
      <c r="F1713" s="13"/>
      <c r="G1713" s="13"/>
      <c r="H1713" s="10" t="s">
        <v>394</v>
      </c>
      <c r="I1713" s="205">
        <f t="shared" ref="I1713:K1714" si="359">SUM(I1714)</f>
        <v>100850</v>
      </c>
      <c r="J1713" s="205">
        <f t="shared" si="359"/>
        <v>210000</v>
      </c>
      <c r="K1713" s="205">
        <f t="shared" si="359"/>
        <v>335000</v>
      </c>
      <c r="L1713" s="205">
        <f>SUM(L1714)</f>
        <v>500000</v>
      </c>
      <c r="M1713" s="41">
        <f t="shared" si="353"/>
        <v>20.2</v>
      </c>
      <c r="N1713" s="41">
        <f t="shared" si="354"/>
        <v>42</v>
      </c>
      <c r="O1713" s="41">
        <f t="shared" si="355"/>
        <v>67</v>
      </c>
      <c r="P1713" s="14"/>
      <c r="Q1713" s="14"/>
      <c r="R1713" s="167"/>
      <c r="S1713" s="14"/>
      <c r="T1713" s="14"/>
      <c r="U1713" s="4">
        <f>SUM(L1713-T1713)</f>
        <v>500000</v>
      </c>
      <c r="AA1713" s="209"/>
      <c r="AB1713" s="209"/>
      <c r="AC1713" s="209"/>
      <c r="AD1713" s="209"/>
      <c r="AE1713" s="209"/>
      <c r="AF1713" s="209"/>
      <c r="AG1713" s="209"/>
      <c r="AH1713" s="209"/>
      <c r="AI1713" s="209"/>
      <c r="AJ1713" s="209"/>
      <c r="AK1713" s="209"/>
      <c r="AL1713" s="209"/>
      <c r="AM1713" s="209"/>
      <c r="AN1713" s="209"/>
      <c r="AO1713" s="209"/>
      <c r="AP1713" s="209"/>
      <c r="AQ1713" s="209"/>
      <c r="AR1713" s="209"/>
      <c r="AS1713" s="209"/>
      <c r="AT1713" s="209"/>
      <c r="AU1713" s="209"/>
      <c r="AV1713" s="209"/>
      <c r="AW1713" s="209"/>
      <c r="AX1713" s="209"/>
      <c r="AY1713" s="209"/>
      <c r="AZ1713" s="209"/>
      <c r="BA1713" s="209"/>
      <c r="BB1713" s="209"/>
      <c r="BC1713" s="209"/>
      <c r="BD1713" s="209"/>
      <c r="BE1713" s="209"/>
      <c r="BF1713" s="209"/>
      <c r="BG1713" s="209"/>
      <c r="BH1713" s="209"/>
      <c r="BI1713" s="209"/>
      <c r="BJ1713" s="209"/>
      <c r="BK1713" s="209"/>
      <c r="BL1713" s="209"/>
      <c r="BM1713" s="209"/>
      <c r="BN1713" s="209"/>
      <c r="BO1713" s="209"/>
      <c r="BP1713" s="209"/>
      <c r="BQ1713" s="209"/>
      <c r="BR1713" s="209"/>
      <c r="BS1713" s="209"/>
      <c r="BT1713" s="209"/>
      <c r="BU1713" s="209"/>
      <c r="BV1713" s="209"/>
      <c r="BW1713" s="209"/>
      <c r="BX1713" s="209"/>
      <c r="BY1713" s="209"/>
      <c r="BZ1713" s="209"/>
      <c r="CA1713" s="209"/>
      <c r="CB1713" s="209"/>
      <c r="CC1713" s="209"/>
      <c r="CD1713" s="209"/>
      <c r="CE1713" s="209"/>
      <c r="CF1713" s="209"/>
      <c r="CG1713" s="209"/>
      <c r="CH1713" s="209"/>
      <c r="CI1713" s="209"/>
      <c r="CJ1713" s="209"/>
      <c r="CK1713" s="209"/>
      <c r="CL1713" s="209"/>
      <c r="CM1713" s="209"/>
      <c r="CN1713" s="209"/>
      <c r="CO1713" s="209"/>
      <c r="CP1713" s="209"/>
      <c r="CQ1713" s="209"/>
      <c r="CR1713" s="209"/>
      <c r="CS1713" s="209"/>
      <c r="CT1713" s="209"/>
      <c r="CU1713" s="209"/>
      <c r="CV1713" s="209"/>
      <c r="CW1713" s="209"/>
      <c r="CX1713" s="209"/>
      <c r="CY1713" s="209"/>
      <c r="CZ1713" s="209"/>
      <c r="DA1713" s="209"/>
      <c r="DB1713" s="209"/>
      <c r="DC1713" s="209"/>
      <c r="DD1713" s="209"/>
      <c r="DE1713" s="209"/>
      <c r="DF1713" s="209"/>
      <c r="DG1713" s="209"/>
      <c r="DH1713" s="209"/>
      <c r="DI1713" s="209"/>
      <c r="DJ1713" s="209"/>
      <c r="DK1713" s="209"/>
      <c r="DL1713" s="209"/>
      <c r="DM1713" s="209"/>
      <c r="DN1713" s="209"/>
      <c r="DO1713" s="209"/>
      <c r="DP1713" s="209"/>
      <c r="DQ1713" s="209"/>
      <c r="DR1713" s="209"/>
      <c r="DS1713" s="209"/>
      <c r="DT1713" s="209"/>
      <c r="DU1713" s="209"/>
      <c r="DV1713" s="209"/>
      <c r="DW1713" s="209"/>
      <c r="DX1713" s="209"/>
      <c r="DY1713" s="209"/>
      <c r="DZ1713" s="209"/>
      <c r="EA1713" s="209"/>
      <c r="EB1713" s="209"/>
      <c r="EC1713" s="209"/>
      <c r="ED1713" s="209"/>
      <c r="EE1713" s="209"/>
      <c r="EF1713" s="209"/>
      <c r="EG1713" s="209"/>
      <c r="EH1713" s="209"/>
      <c r="EI1713" s="209"/>
      <c r="EJ1713" s="209"/>
      <c r="EK1713" s="209"/>
      <c r="EL1713" s="209"/>
      <c r="EM1713" s="209"/>
      <c r="EN1713" s="209"/>
      <c r="EO1713" s="209"/>
      <c r="EP1713" s="209"/>
      <c r="EQ1713" s="209"/>
      <c r="ER1713" s="209"/>
      <c r="ES1713" s="209"/>
      <c r="ET1713" s="209"/>
      <c r="EU1713" s="209"/>
      <c r="EV1713" s="209"/>
      <c r="EW1713" s="209"/>
      <c r="EX1713" s="209"/>
      <c r="EY1713" s="209"/>
      <c r="EZ1713" s="209"/>
      <c r="FA1713" s="209"/>
      <c r="FB1713" s="209"/>
      <c r="FC1713" s="209"/>
      <c r="FD1713" s="209"/>
      <c r="FE1713" s="209"/>
      <c r="FF1713" s="209"/>
      <c r="FG1713" s="209"/>
      <c r="FH1713" s="209"/>
      <c r="FI1713" s="209"/>
      <c r="FJ1713" s="209"/>
      <c r="FK1713" s="209"/>
      <c r="FL1713" s="209"/>
      <c r="FM1713" s="209"/>
      <c r="FN1713" s="209"/>
      <c r="FO1713" s="209"/>
      <c r="FP1713" s="209"/>
      <c r="FQ1713" s="209"/>
      <c r="FR1713" s="209"/>
      <c r="FS1713" s="209"/>
      <c r="FT1713" s="209"/>
      <c r="FU1713" s="209"/>
      <c r="FV1713" s="209"/>
      <c r="FW1713" s="209"/>
      <c r="FX1713" s="209"/>
      <c r="FY1713" s="209"/>
      <c r="FZ1713" s="209"/>
      <c r="GA1713" s="209"/>
      <c r="GB1713" s="209"/>
      <c r="GC1713" s="209"/>
      <c r="GD1713" s="209"/>
      <c r="GE1713" s="209"/>
      <c r="GF1713" s="209"/>
      <c r="GG1713" s="209"/>
      <c r="GH1713" s="209"/>
      <c r="GI1713" s="209"/>
    </row>
    <row r="1714" spans="1:191" ht="36.75" customHeight="1">
      <c r="A1714" s="232"/>
      <c r="B1714" s="196"/>
      <c r="C1714" s="200"/>
      <c r="D1714" s="201" t="s">
        <v>280</v>
      </c>
      <c r="E1714" s="81" t="s">
        <v>625</v>
      </c>
      <c r="F1714" s="19"/>
      <c r="G1714" s="19"/>
      <c r="H1714" s="10" t="s">
        <v>394</v>
      </c>
      <c r="I1714" s="205">
        <f t="shared" si="359"/>
        <v>100850</v>
      </c>
      <c r="J1714" s="205">
        <f t="shared" si="359"/>
        <v>210000</v>
      </c>
      <c r="K1714" s="205">
        <f t="shared" si="359"/>
        <v>335000</v>
      </c>
      <c r="L1714" s="205">
        <f>SUM(L1715)</f>
        <v>500000</v>
      </c>
      <c r="M1714" s="41">
        <f t="shared" si="353"/>
        <v>20.2</v>
      </c>
      <c r="N1714" s="41">
        <f t="shared" si="354"/>
        <v>42</v>
      </c>
      <c r="O1714" s="41">
        <f t="shared" si="355"/>
        <v>67</v>
      </c>
      <c r="P1714" s="14"/>
      <c r="Q1714" s="14"/>
      <c r="R1714" s="167"/>
      <c r="S1714" s="14"/>
      <c r="T1714" s="14"/>
      <c r="U1714" s="4">
        <f>SUM(L1714-T1714)</f>
        <v>500000</v>
      </c>
      <c r="W1714" s="43" t="s">
        <v>394</v>
      </c>
      <c r="AA1714" s="209"/>
      <c r="AB1714" s="209"/>
      <c r="AC1714" s="209"/>
      <c r="AD1714" s="209"/>
      <c r="AE1714" s="209"/>
      <c r="AF1714" s="209"/>
      <c r="AG1714" s="209"/>
      <c r="AH1714" s="209"/>
      <c r="AI1714" s="209"/>
      <c r="AJ1714" s="209"/>
      <c r="AK1714" s="209"/>
      <c r="AL1714" s="209"/>
      <c r="AM1714" s="209"/>
      <c r="AN1714" s="209"/>
      <c r="AO1714" s="209"/>
      <c r="AP1714" s="209"/>
      <c r="AQ1714" s="209"/>
      <c r="AR1714" s="209"/>
      <c r="AS1714" s="209"/>
      <c r="AT1714" s="209"/>
      <c r="AU1714" s="209"/>
      <c r="AV1714" s="209"/>
      <c r="AW1714" s="209"/>
      <c r="AX1714" s="209"/>
      <c r="AY1714" s="209"/>
      <c r="AZ1714" s="209"/>
      <c r="BA1714" s="209"/>
      <c r="BB1714" s="209"/>
      <c r="BC1714" s="209"/>
      <c r="BD1714" s="209"/>
      <c r="BE1714" s="209"/>
      <c r="BF1714" s="209"/>
      <c r="BG1714" s="209"/>
      <c r="BH1714" s="209"/>
      <c r="BI1714" s="209"/>
      <c r="BJ1714" s="209"/>
      <c r="BK1714" s="209"/>
      <c r="BL1714" s="209"/>
      <c r="BM1714" s="209"/>
      <c r="BN1714" s="209"/>
      <c r="BO1714" s="209"/>
      <c r="BP1714" s="209"/>
      <c r="BQ1714" s="209"/>
      <c r="BR1714" s="209"/>
      <c r="BS1714" s="209"/>
      <c r="BT1714" s="209"/>
      <c r="BU1714" s="209"/>
      <c r="BV1714" s="209"/>
      <c r="BW1714" s="209"/>
      <c r="BX1714" s="209"/>
      <c r="BY1714" s="209"/>
      <c r="BZ1714" s="209"/>
      <c r="CA1714" s="209"/>
      <c r="CB1714" s="209"/>
      <c r="CC1714" s="209"/>
      <c r="CD1714" s="209"/>
      <c r="CE1714" s="209"/>
      <c r="CF1714" s="209"/>
      <c r="CG1714" s="209"/>
      <c r="CH1714" s="209"/>
      <c r="CI1714" s="209"/>
      <c r="CJ1714" s="209"/>
      <c r="CK1714" s="209"/>
      <c r="CL1714" s="209"/>
      <c r="CM1714" s="209"/>
      <c r="CN1714" s="209"/>
      <c r="CO1714" s="209"/>
      <c r="CP1714" s="209"/>
      <c r="CQ1714" s="209"/>
      <c r="CR1714" s="209"/>
      <c r="CS1714" s="209"/>
      <c r="CT1714" s="209"/>
      <c r="CU1714" s="209"/>
      <c r="CV1714" s="209"/>
      <c r="CW1714" s="209"/>
      <c r="CX1714" s="209"/>
      <c r="CY1714" s="209"/>
      <c r="CZ1714" s="209"/>
      <c r="DA1714" s="209"/>
      <c r="DB1714" s="209"/>
      <c r="DC1714" s="209"/>
      <c r="DD1714" s="209"/>
      <c r="DE1714" s="209"/>
      <c r="DF1714" s="209"/>
      <c r="DG1714" s="209"/>
      <c r="DH1714" s="209"/>
      <c r="DI1714" s="209"/>
      <c r="DJ1714" s="209"/>
      <c r="DK1714" s="209"/>
      <c r="DL1714" s="209"/>
      <c r="DM1714" s="209"/>
      <c r="DN1714" s="209"/>
      <c r="DO1714" s="209"/>
      <c r="DP1714" s="209"/>
      <c r="DQ1714" s="209"/>
      <c r="DR1714" s="209"/>
      <c r="DS1714" s="209"/>
      <c r="DT1714" s="209"/>
      <c r="DU1714" s="209"/>
      <c r="DV1714" s="209"/>
      <c r="DW1714" s="209"/>
      <c r="DX1714" s="209"/>
      <c r="DY1714" s="209"/>
      <c r="DZ1714" s="209"/>
      <c r="EA1714" s="209"/>
      <c r="EB1714" s="209"/>
      <c r="EC1714" s="209"/>
      <c r="ED1714" s="209"/>
      <c r="EE1714" s="209"/>
      <c r="EF1714" s="209"/>
      <c r="EG1714" s="209"/>
      <c r="EH1714" s="209"/>
      <c r="EI1714" s="209"/>
      <c r="EJ1714" s="209"/>
      <c r="EK1714" s="209"/>
      <c r="EL1714" s="209"/>
      <c r="EM1714" s="209"/>
      <c r="EN1714" s="209"/>
      <c r="EO1714" s="209"/>
      <c r="EP1714" s="209"/>
      <c r="EQ1714" s="209"/>
      <c r="ER1714" s="209"/>
      <c r="ES1714" s="209"/>
      <c r="ET1714" s="209"/>
      <c r="EU1714" s="209"/>
      <c r="EV1714" s="209"/>
      <c r="EW1714" s="209"/>
      <c r="EX1714" s="209"/>
      <c r="EY1714" s="209"/>
      <c r="EZ1714" s="209"/>
      <c r="FA1714" s="209"/>
      <c r="FB1714" s="209"/>
      <c r="FC1714" s="209"/>
      <c r="FD1714" s="209"/>
      <c r="FE1714" s="209"/>
      <c r="FF1714" s="209"/>
      <c r="FG1714" s="209"/>
      <c r="FH1714" s="209"/>
      <c r="FI1714" s="209"/>
      <c r="FJ1714" s="209"/>
      <c r="FK1714" s="209"/>
      <c r="FL1714" s="209"/>
      <c r="FM1714" s="209"/>
      <c r="FN1714" s="209"/>
      <c r="FO1714" s="209"/>
      <c r="FP1714" s="209"/>
      <c r="FQ1714" s="209"/>
      <c r="FR1714" s="209"/>
      <c r="FS1714" s="209"/>
      <c r="FT1714" s="209"/>
      <c r="FU1714" s="209"/>
      <c r="FV1714" s="209"/>
      <c r="FW1714" s="209"/>
      <c r="FX1714" s="209"/>
      <c r="FY1714" s="209"/>
      <c r="FZ1714" s="209"/>
      <c r="GA1714" s="209"/>
      <c r="GB1714" s="209"/>
      <c r="GC1714" s="209"/>
      <c r="GD1714" s="209"/>
      <c r="GE1714" s="209"/>
      <c r="GF1714" s="209"/>
      <c r="GG1714" s="209"/>
      <c r="GH1714" s="209"/>
      <c r="GI1714" s="209"/>
    </row>
    <row r="1715" spans="1:191">
      <c r="A1715" s="232"/>
      <c r="B1715" s="196"/>
      <c r="C1715" s="200"/>
      <c r="D1715" s="201"/>
      <c r="E1715" s="80" t="s">
        <v>103</v>
      </c>
      <c r="F1715" s="18" t="s">
        <v>398</v>
      </c>
      <c r="G1715" s="18"/>
      <c r="H1715" s="10" t="s">
        <v>394</v>
      </c>
      <c r="I1715" s="206">
        <f>SUM(I1716:I1718)</f>
        <v>100850</v>
      </c>
      <c r="J1715" s="206">
        <f>SUM(J1716:J1718)</f>
        <v>210000</v>
      </c>
      <c r="K1715" s="206">
        <f>SUM(K1716:K1718)</f>
        <v>335000</v>
      </c>
      <c r="L1715" s="207">
        <f>SUM(L1716:L1718)</f>
        <v>500000</v>
      </c>
      <c r="M1715" s="41">
        <f t="shared" si="353"/>
        <v>20.2</v>
      </c>
      <c r="N1715" s="41">
        <f t="shared" si="354"/>
        <v>42</v>
      </c>
      <c r="O1715" s="41">
        <f t="shared" si="355"/>
        <v>67</v>
      </c>
      <c r="P1715" s="15"/>
      <c r="Q1715" s="15"/>
      <c r="R1715" s="167"/>
      <c r="S1715" s="15"/>
      <c r="T1715" s="15"/>
      <c r="U1715" s="4">
        <f>SUM(L1715-T1715)</f>
        <v>500000</v>
      </c>
      <c r="AA1715" s="209"/>
      <c r="AB1715" s="209"/>
      <c r="AC1715" s="209"/>
      <c r="AD1715" s="209"/>
      <c r="AE1715" s="209"/>
      <c r="AF1715" s="209"/>
      <c r="AG1715" s="209"/>
      <c r="AH1715" s="209"/>
      <c r="AI1715" s="209"/>
      <c r="AJ1715" s="209"/>
      <c r="AK1715" s="209"/>
      <c r="AL1715" s="209"/>
      <c r="AM1715" s="209"/>
      <c r="AN1715" s="209"/>
      <c r="AO1715" s="209"/>
      <c r="AP1715" s="209"/>
      <c r="AQ1715" s="209"/>
      <c r="AR1715" s="209"/>
      <c r="AS1715" s="209"/>
      <c r="AT1715" s="209"/>
      <c r="AU1715" s="209"/>
      <c r="AV1715" s="209"/>
      <c r="AW1715" s="209"/>
      <c r="AX1715" s="209"/>
      <c r="AY1715" s="209"/>
      <c r="AZ1715" s="209"/>
      <c r="BA1715" s="209"/>
      <c r="BB1715" s="209"/>
      <c r="BC1715" s="209"/>
      <c r="BD1715" s="209"/>
      <c r="BE1715" s="209"/>
      <c r="BF1715" s="209"/>
      <c r="BG1715" s="209"/>
      <c r="BH1715" s="209"/>
      <c r="BI1715" s="209"/>
      <c r="BJ1715" s="209"/>
      <c r="BK1715" s="209"/>
      <c r="BL1715" s="209"/>
      <c r="BM1715" s="209"/>
      <c r="BN1715" s="209"/>
      <c r="BO1715" s="209"/>
      <c r="BP1715" s="209"/>
      <c r="BQ1715" s="209"/>
      <c r="BR1715" s="209"/>
      <c r="BS1715" s="209"/>
      <c r="BT1715" s="209"/>
      <c r="BU1715" s="209"/>
      <c r="BV1715" s="209"/>
      <c r="BW1715" s="209"/>
      <c r="BX1715" s="209"/>
      <c r="BY1715" s="209"/>
      <c r="BZ1715" s="209"/>
      <c r="CA1715" s="209"/>
      <c r="CB1715" s="209"/>
      <c r="CC1715" s="209"/>
      <c r="CD1715" s="209"/>
      <c r="CE1715" s="209"/>
      <c r="CF1715" s="209"/>
      <c r="CG1715" s="209"/>
      <c r="CH1715" s="209"/>
      <c r="CI1715" s="209"/>
      <c r="CJ1715" s="209"/>
      <c r="CK1715" s="209"/>
      <c r="CL1715" s="209"/>
      <c r="CM1715" s="209"/>
      <c r="CN1715" s="209"/>
      <c r="CO1715" s="209"/>
      <c r="CP1715" s="209"/>
      <c r="CQ1715" s="209"/>
      <c r="CR1715" s="209"/>
      <c r="CS1715" s="209"/>
      <c r="CT1715" s="209"/>
      <c r="CU1715" s="209"/>
      <c r="CV1715" s="209"/>
      <c r="CW1715" s="209"/>
      <c r="CX1715" s="209"/>
      <c r="CY1715" s="209"/>
      <c r="CZ1715" s="209"/>
      <c r="DA1715" s="209"/>
      <c r="DB1715" s="209"/>
      <c r="DC1715" s="209"/>
      <c r="DD1715" s="209"/>
      <c r="DE1715" s="209"/>
      <c r="DF1715" s="209"/>
      <c r="DG1715" s="209"/>
      <c r="DH1715" s="209"/>
      <c r="DI1715" s="209"/>
      <c r="DJ1715" s="209"/>
      <c r="DK1715" s="209"/>
      <c r="DL1715" s="209"/>
      <c r="DM1715" s="209"/>
      <c r="DN1715" s="209"/>
      <c r="DO1715" s="209"/>
      <c r="DP1715" s="209"/>
      <c r="DQ1715" s="209"/>
      <c r="DR1715" s="209"/>
      <c r="DS1715" s="209"/>
      <c r="DT1715" s="209"/>
      <c r="DU1715" s="209"/>
      <c r="DV1715" s="209"/>
      <c r="DW1715" s="209"/>
      <c r="DX1715" s="209"/>
      <c r="DY1715" s="209"/>
      <c r="DZ1715" s="209"/>
      <c r="EA1715" s="209"/>
      <c r="EB1715" s="209"/>
      <c r="EC1715" s="209"/>
      <c r="ED1715" s="209"/>
      <c r="EE1715" s="209"/>
      <c r="EF1715" s="209"/>
      <c r="EG1715" s="209"/>
      <c r="EH1715" s="209"/>
      <c r="EI1715" s="209"/>
      <c r="EJ1715" s="209"/>
      <c r="EK1715" s="209"/>
      <c r="EL1715" s="209"/>
      <c r="EM1715" s="209"/>
      <c r="EN1715" s="209"/>
      <c r="EO1715" s="209"/>
      <c r="EP1715" s="209"/>
      <c r="EQ1715" s="209"/>
      <c r="ER1715" s="209"/>
      <c r="ES1715" s="209"/>
      <c r="ET1715" s="209"/>
      <c r="EU1715" s="209"/>
      <c r="EV1715" s="209"/>
      <c r="EW1715" s="209"/>
      <c r="EX1715" s="209"/>
      <c r="EY1715" s="209"/>
      <c r="EZ1715" s="209"/>
      <c r="FA1715" s="209"/>
      <c r="FB1715" s="209"/>
      <c r="FC1715" s="209"/>
      <c r="FD1715" s="209"/>
      <c r="FE1715" s="209"/>
      <c r="FF1715" s="209"/>
      <c r="FG1715" s="209"/>
      <c r="FH1715" s="209"/>
      <c r="FI1715" s="209"/>
      <c r="FJ1715" s="209"/>
      <c r="FK1715" s="209"/>
      <c r="FL1715" s="209"/>
      <c r="FM1715" s="209"/>
      <c r="FN1715" s="209"/>
      <c r="FO1715" s="209"/>
      <c r="FP1715" s="209"/>
      <c r="FQ1715" s="209"/>
      <c r="FR1715" s="209"/>
      <c r="FS1715" s="209"/>
      <c r="FT1715" s="209"/>
      <c r="FU1715" s="209"/>
      <c r="FV1715" s="209"/>
      <c r="FW1715" s="209"/>
      <c r="FX1715" s="209"/>
      <c r="FY1715" s="209"/>
      <c r="FZ1715" s="209"/>
      <c r="GA1715" s="209"/>
      <c r="GB1715" s="209"/>
      <c r="GC1715" s="209"/>
      <c r="GD1715" s="209"/>
      <c r="GE1715" s="209"/>
      <c r="GF1715" s="209"/>
      <c r="GG1715" s="209"/>
      <c r="GH1715" s="209"/>
      <c r="GI1715" s="209"/>
    </row>
    <row r="1716" spans="1:191" hidden="1">
      <c r="A1716" s="69"/>
      <c r="B1716" s="53"/>
      <c r="C1716" s="56"/>
      <c r="D1716" s="57"/>
      <c r="E1716" s="16" t="s">
        <v>513</v>
      </c>
      <c r="F1716" s="10">
        <v>4239</v>
      </c>
      <c r="G1716" s="18"/>
      <c r="H1716" s="10"/>
      <c r="I1716" s="8">
        <v>680</v>
      </c>
      <c r="J1716" s="8">
        <v>1680</v>
      </c>
      <c r="K1716" s="8">
        <v>2680</v>
      </c>
      <c r="L1716" s="7">
        <v>4000</v>
      </c>
      <c r="M1716" s="41">
        <f t="shared" si="353"/>
        <v>17</v>
      </c>
      <c r="N1716" s="41">
        <f t="shared" si="354"/>
        <v>42</v>
      </c>
      <c r="O1716" s="41">
        <f t="shared" si="355"/>
        <v>67</v>
      </c>
      <c r="P1716" s="15"/>
      <c r="Q1716" s="15"/>
      <c r="R1716" s="167"/>
      <c r="S1716" s="15"/>
      <c r="T1716" s="15"/>
      <c r="U1716" s="4"/>
    </row>
    <row r="1717" spans="1:191" hidden="1">
      <c r="A1717" s="69"/>
      <c r="B1717" s="53"/>
      <c r="C1717" s="56"/>
      <c r="D1717" s="57"/>
      <c r="E1717" s="9" t="s">
        <v>553</v>
      </c>
      <c r="F1717" s="10" t="s">
        <v>597</v>
      </c>
      <c r="G1717" s="18"/>
      <c r="H1717" s="10"/>
      <c r="I1717" s="8">
        <v>170</v>
      </c>
      <c r="J1717" s="8">
        <v>420</v>
      </c>
      <c r="K1717" s="8">
        <v>670</v>
      </c>
      <c r="L1717" s="7">
        <v>1000</v>
      </c>
      <c r="M1717" s="41">
        <f>ROUND(I1717/L1717*100,1)</f>
        <v>17</v>
      </c>
      <c r="N1717" s="41">
        <f>ROUND(J1717/L1717*100,1)</f>
        <v>42</v>
      </c>
      <c r="O1717" s="41">
        <f>ROUND(K1717/L1717*100,1)</f>
        <v>67</v>
      </c>
      <c r="P1717" s="15"/>
      <c r="Q1717" s="15"/>
      <c r="R1717" s="167"/>
      <c r="S1717" s="15"/>
      <c r="T1717" s="15"/>
      <c r="U1717" s="4"/>
    </row>
    <row r="1718" spans="1:191" hidden="1">
      <c r="A1718" s="69"/>
      <c r="B1718" s="53"/>
      <c r="C1718" s="56"/>
      <c r="D1718" s="57"/>
      <c r="E1718" s="9" t="s">
        <v>561</v>
      </c>
      <c r="F1718" s="10">
        <v>5129</v>
      </c>
      <c r="G1718" s="10"/>
      <c r="H1718" s="10"/>
      <c r="I1718" s="8">
        <v>100000</v>
      </c>
      <c r="J1718" s="8">
        <v>207900</v>
      </c>
      <c r="K1718" s="8">
        <v>331650</v>
      </c>
      <c r="L1718" s="7">
        <v>495000</v>
      </c>
      <c r="M1718" s="41">
        <f>ROUND(I1718/L1718*100,1)</f>
        <v>20.2</v>
      </c>
      <c r="N1718" s="41">
        <f>ROUND(J1718/L1718*100,1)</f>
        <v>42</v>
      </c>
      <c r="O1718" s="41">
        <f>ROUND(K1718/L1718*100,1)</f>
        <v>67</v>
      </c>
      <c r="P1718" s="15"/>
      <c r="Q1718" s="15"/>
      <c r="R1718" s="167"/>
      <c r="S1718" s="15"/>
      <c r="T1718" s="15"/>
      <c r="U1718" s="4">
        <f t="shared" ref="U1718:U1749" si="360">SUM(L1718-T1718)</f>
        <v>495000</v>
      </c>
    </row>
    <row r="1719" spans="1:191">
      <c r="A1719" s="192"/>
      <c r="B1719" s="193" t="s">
        <v>526</v>
      </c>
      <c r="C1719" s="200"/>
      <c r="D1719" s="188" t="s">
        <v>342</v>
      </c>
      <c r="E1719" s="194" t="s">
        <v>65</v>
      </c>
      <c r="F1719" s="89"/>
      <c r="G1719" s="89"/>
      <c r="H1719" s="10" t="s">
        <v>394</v>
      </c>
      <c r="I1719" s="202">
        <f>SUM(I1720+I1724+I1731+I1738)</f>
        <v>812879.89999999991</v>
      </c>
      <c r="J1719" s="202">
        <f>SUM(J1720+J1724+J1731+J1738)</f>
        <v>2008291.2000000002</v>
      </c>
      <c r="K1719" s="202">
        <f>SUM(K1720+K1724+K1731+K1738)</f>
        <v>3203702.7</v>
      </c>
      <c r="L1719" s="203">
        <f>SUM(L1720+L1724+L1731+L1738)</f>
        <v>4781645.7</v>
      </c>
      <c r="M1719" s="41">
        <f t="shared" si="353"/>
        <v>17</v>
      </c>
      <c r="N1719" s="41">
        <f t="shared" si="354"/>
        <v>42</v>
      </c>
      <c r="O1719" s="41">
        <f t="shared" si="355"/>
        <v>67</v>
      </c>
      <c r="P1719" s="120"/>
      <c r="Q1719" s="120"/>
      <c r="R1719" s="167"/>
      <c r="S1719" s="120"/>
      <c r="T1719" s="120"/>
      <c r="U1719" s="4">
        <f t="shared" si="360"/>
        <v>4781645.7</v>
      </c>
      <c r="W1719" s="43" t="s">
        <v>394</v>
      </c>
      <c r="AA1719" s="209"/>
      <c r="AB1719" s="209"/>
      <c r="AC1719" s="209"/>
      <c r="AD1719" s="209"/>
      <c r="AE1719" s="209"/>
      <c r="AF1719" s="209"/>
      <c r="AG1719" s="209"/>
      <c r="AH1719" s="209"/>
      <c r="AI1719" s="209"/>
      <c r="AJ1719" s="209"/>
      <c r="AK1719" s="209"/>
      <c r="AL1719" s="209"/>
      <c r="AM1719" s="209"/>
      <c r="AN1719" s="209"/>
      <c r="AO1719" s="209"/>
      <c r="AP1719" s="209"/>
      <c r="AQ1719" s="209"/>
      <c r="AR1719" s="209"/>
      <c r="AS1719" s="209"/>
      <c r="AT1719" s="209"/>
      <c r="AU1719" s="209"/>
      <c r="AV1719" s="209"/>
      <c r="AW1719" s="209"/>
      <c r="AX1719" s="209"/>
      <c r="AY1719" s="209"/>
      <c r="AZ1719" s="209"/>
      <c r="BA1719" s="209"/>
      <c r="BB1719" s="209"/>
      <c r="BC1719" s="209"/>
      <c r="BD1719" s="209"/>
      <c r="BE1719" s="209"/>
      <c r="BF1719" s="209"/>
      <c r="BG1719" s="209"/>
      <c r="BH1719" s="209"/>
      <c r="BI1719" s="209"/>
      <c r="BJ1719" s="209"/>
      <c r="BK1719" s="209"/>
      <c r="BL1719" s="209"/>
      <c r="BM1719" s="209"/>
      <c r="BN1719" s="209"/>
      <c r="BO1719" s="209"/>
      <c r="BP1719" s="209"/>
      <c r="BQ1719" s="209"/>
      <c r="BR1719" s="209"/>
      <c r="BS1719" s="209"/>
      <c r="BT1719" s="209"/>
      <c r="BU1719" s="209"/>
      <c r="BV1719" s="209"/>
      <c r="BW1719" s="209"/>
      <c r="BX1719" s="209"/>
      <c r="BY1719" s="209"/>
      <c r="BZ1719" s="209"/>
      <c r="CA1719" s="209"/>
      <c r="CB1719" s="209"/>
      <c r="CC1719" s="209"/>
      <c r="CD1719" s="209"/>
      <c r="CE1719" s="209"/>
      <c r="CF1719" s="209"/>
      <c r="CG1719" s="209"/>
      <c r="CH1719" s="209"/>
      <c r="CI1719" s="209"/>
      <c r="CJ1719" s="209"/>
      <c r="CK1719" s="209"/>
      <c r="CL1719" s="209"/>
      <c r="CM1719" s="209"/>
      <c r="CN1719" s="209"/>
      <c r="CO1719" s="209"/>
      <c r="CP1719" s="209"/>
      <c r="CQ1719" s="209"/>
      <c r="CR1719" s="209"/>
      <c r="CS1719" s="209"/>
      <c r="CT1719" s="209"/>
      <c r="CU1719" s="209"/>
      <c r="CV1719" s="209"/>
      <c r="CW1719" s="209"/>
      <c r="CX1719" s="209"/>
      <c r="CY1719" s="209"/>
      <c r="CZ1719" s="209"/>
      <c r="DA1719" s="209"/>
      <c r="DB1719" s="209"/>
      <c r="DC1719" s="209"/>
      <c r="DD1719" s="209"/>
      <c r="DE1719" s="209"/>
      <c r="DF1719" s="209"/>
      <c r="DG1719" s="209"/>
      <c r="DH1719" s="209"/>
      <c r="DI1719" s="209"/>
      <c r="DJ1719" s="209"/>
      <c r="DK1719" s="209"/>
      <c r="DL1719" s="209"/>
      <c r="DM1719" s="209"/>
      <c r="DN1719" s="209"/>
      <c r="DO1719" s="209"/>
      <c r="DP1719" s="209"/>
      <c r="DQ1719" s="209"/>
      <c r="DR1719" s="209"/>
      <c r="DS1719" s="209"/>
      <c r="DT1719" s="209"/>
      <c r="DU1719" s="209"/>
      <c r="DV1719" s="209"/>
      <c r="DW1719" s="209"/>
      <c r="DX1719" s="209"/>
      <c r="DY1719" s="209"/>
      <c r="DZ1719" s="209"/>
      <c r="EA1719" s="209"/>
      <c r="EB1719" s="209"/>
      <c r="EC1719" s="209"/>
      <c r="ED1719" s="209"/>
      <c r="EE1719" s="209"/>
      <c r="EF1719" s="209"/>
      <c r="EG1719" s="209"/>
      <c r="EH1719" s="209"/>
      <c r="EI1719" s="209"/>
      <c r="EJ1719" s="209"/>
      <c r="EK1719" s="209"/>
      <c r="EL1719" s="209"/>
      <c r="EM1719" s="209"/>
      <c r="EN1719" s="209"/>
      <c r="EO1719" s="209"/>
      <c r="EP1719" s="209"/>
      <c r="EQ1719" s="209"/>
      <c r="ER1719" s="209"/>
      <c r="ES1719" s="209"/>
      <c r="ET1719" s="209"/>
      <c r="EU1719" s="209"/>
      <c r="EV1719" s="209"/>
      <c r="EW1719" s="209"/>
      <c r="EX1719" s="209"/>
      <c r="EY1719" s="209"/>
      <c r="EZ1719" s="209"/>
      <c r="FA1719" s="209"/>
      <c r="FB1719" s="209"/>
      <c r="FC1719" s="209"/>
      <c r="FD1719" s="209"/>
      <c r="FE1719" s="209"/>
      <c r="FF1719" s="209"/>
      <c r="FG1719" s="209"/>
      <c r="FH1719" s="209"/>
      <c r="FI1719" s="209"/>
      <c r="FJ1719" s="209"/>
      <c r="FK1719" s="209"/>
      <c r="FL1719" s="209"/>
      <c r="FM1719" s="209"/>
      <c r="FN1719" s="209"/>
      <c r="FO1719" s="209"/>
      <c r="FP1719" s="209"/>
      <c r="FQ1719" s="209"/>
      <c r="FR1719" s="209"/>
      <c r="FS1719" s="209"/>
      <c r="FT1719" s="209"/>
      <c r="FU1719" s="209"/>
      <c r="FV1719" s="209"/>
      <c r="FW1719" s="209"/>
      <c r="FX1719" s="209"/>
      <c r="FY1719" s="209"/>
      <c r="FZ1719" s="209"/>
      <c r="GA1719" s="209"/>
      <c r="GB1719" s="209"/>
      <c r="GC1719" s="209"/>
      <c r="GD1719" s="209"/>
      <c r="GE1719" s="209"/>
      <c r="GF1719" s="209"/>
      <c r="GG1719" s="209"/>
      <c r="GH1719" s="209"/>
      <c r="GI1719" s="209"/>
    </row>
    <row r="1720" spans="1:191">
      <c r="A1720" s="232"/>
      <c r="B1720" s="196"/>
      <c r="C1720" s="197" t="s">
        <v>525</v>
      </c>
      <c r="D1720" s="198" t="s">
        <v>343</v>
      </c>
      <c r="E1720" s="199" t="s">
        <v>66</v>
      </c>
      <c r="F1720" s="13"/>
      <c r="G1720" s="13"/>
      <c r="H1720" s="10" t="s">
        <v>394</v>
      </c>
      <c r="I1720" s="205">
        <f t="shared" ref="I1720:K1721" si="361">SUM(I1721)</f>
        <v>385765.3</v>
      </c>
      <c r="J1720" s="205">
        <f t="shared" si="361"/>
        <v>953067.2</v>
      </c>
      <c r="K1720" s="205">
        <f>SUM(K1721)</f>
        <v>1520369.2</v>
      </c>
      <c r="L1720" s="205">
        <f>SUM(L1721)</f>
        <v>2269207.7000000002</v>
      </c>
      <c r="M1720" s="41">
        <f t="shared" si="353"/>
        <v>17</v>
      </c>
      <c r="N1720" s="41">
        <f t="shared" si="354"/>
        <v>42</v>
      </c>
      <c r="O1720" s="41">
        <f t="shared" si="355"/>
        <v>67</v>
      </c>
      <c r="P1720" s="14"/>
      <c r="Q1720" s="14"/>
      <c r="R1720" s="167"/>
      <c r="S1720" s="14"/>
      <c r="T1720" s="14"/>
      <c r="U1720" s="4">
        <f t="shared" si="360"/>
        <v>2269207.7000000002</v>
      </c>
      <c r="AA1720" s="209"/>
      <c r="AB1720" s="209"/>
      <c r="AC1720" s="209"/>
      <c r="AD1720" s="209"/>
      <c r="AE1720" s="209"/>
      <c r="AF1720" s="209"/>
      <c r="AG1720" s="209"/>
      <c r="AH1720" s="209"/>
      <c r="AI1720" s="209"/>
      <c r="AJ1720" s="209"/>
      <c r="AK1720" s="209"/>
      <c r="AL1720" s="209"/>
      <c r="AM1720" s="209"/>
      <c r="AN1720" s="209"/>
      <c r="AO1720" s="209"/>
      <c r="AP1720" s="209"/>
      <c r="AQ1720" s="209"/>
      <c r="AR1720" s="209"/>
      <c r="AS1720" s="209"/>
      <c r="AT1720" s="209"/>
      <c r="AU1720" s="209"/>
      <c r="AV1720" s="209"/>
      <c r="AW1720" s="209"/>
      <c r="AX1720" s="209"/>
      <c r="AY1720" s="209"/>
      <c r="AZ1720" s="209"/>
      <c r="BA1720" s="209"/>
      <c r="BB1720" s="209"/>
      <c r="BC1720" s="209"/>
      <c r="BD1720" s="209"/>
      <c r="BE1720" s="209"/>
      <c r="BF1720" s="209"/>
      <c r="BG1720" s="209"/>
      <c r="BH1720" s="209"/>
      <c r="BI1720" s="209"/>
      <c r="BJ1720" s="209"/>
      <c r="BK1720" s="209"/>
      <c r="BL1720" s="209"/>
      <c r="BM1720" s="209"/>
      <c r="BN1720" s="209"/>
      <c r="BO1720" s="209"/>
      <c r="BP1720" s="209"/>
      <c r="BQ1720" s="209"/>
      <c r="BR1720" s="209"/>
      <c r="BS1720" s="209"/>
      <c r="BT1720" s="209"/>
      <c r="BU1720" s="209"/>
      <c r="BV1720" s="209"/>
      <c r="BW1720" s="209"/>
      <c r="BX1720" s="209"/>
      <c r="BY1720" s="209"/>
      <c r="BZ1720" s="209"/>
      <c r="CA1720" s="209"/>
      <c r="CB1720" s="209"/>
      <c r="CC1720" s="209"/>
      <c r="CD1720" s="209"/>
      <c r="CE1720" s="209"/>
      <c r="CF1720" s="209"/>
      <c r="CG1720" s="209"/>
      <c r="CH1720" s="209"/>
      <c r="CI1720" s="209"/>
      <c r="CJ1720" s="209"/>
      <c r="CK1720" s="209"/>
      <c r="CL1720" s="209"/>
      <c r="CM1720" s="209"/>
      <c r="CN1720" s="209"/>
      <c r="CO1720" s="209"/>
      <c r="CP1720" s="209"/>
      <c r="CQ1720" s="209"/>
      <c r="CR1720" s="209"/>
      <c r="CS1720" s="209"/>
      <c r="CT1720" s="209"/>
      <c r="CU1720" s="209"/>
      <c r="CV1720" s="209"/>
      <c r="CW1720" s="209"/>
      <c r="CX1720" s="209"/>
      <c r="CY1720" s="209"/>
      <c r="CZ1720" s="209"/>
      <c r="DA1720" s="209"/>
      <c r="DB1720" s="209"/>
      <c r="DC1720" s="209"/>
      <c r="DD1720" s="209"/>
      <c r="DE1720" s="209"/>
      <c r="DF1720" s="209"/>
      <c r="DG1720" s="209"/>
      <c r="DH1720" s="209"/>
      <c r="DI1720" s="209"/>
      <c r="DJ1720" s="209"/>
      <c r="DK1720" s="209"/>
      <c r="DL1720" s="209"/>
      <c r="DM1720" s="209"/>
      <c r="DN1720" s="209"/>
      <c r="DO1720" s="209"/>
      <c r="DP1720" s="209"/>
      <c r="DQ1720" s="209"/>
      <c r="DR1720" s="209"/>
      <c r="DS1720" s="209"/>
      <c r="DT1720" s="209"/>
      <c r="DU1720" s="209"/>
      <c r="DV1720" s="209"/>
      <c r="DW1720" s="209"/>
      <c r="DX1720" s="209"/>
      <c r="DY1720" s="209"/>
      <c r="DZ1720" s="209"/>
      <c r="EA1720" s="209"/>
      <c r="EB1720" s="209"/>
      <c r="EC1720" s="209"/>
      <c r="ED1720" s="209"/>
      <c r="EE1720" s="209"/>
      <c r="EF1720" s="209"/>
      <c r="EG1720" s="209"/>
      <c r="EH1720" s="209"/>
      <c r="EI1720" s="209"/>
      <c r="EJ1720" s="209"/>
      <c r="EK1720" s="209"/>
      <c r="EL1720" s="209"/>
      <c r="EM1720" s="209"/>
      <c r="EN1720" s="209"/>
      <c r="EO1720" s="209"/>
      <c r="EP1720" s="209"/>
      <c r="EQ1720" s="209"/>
      <c r="ER1720" s="209"/>
      <c r="ES1720" s="209"/>
      <c r="ET1720" s="209"/>
      <c r="EU1720" s="209"/>
      <c r="EV1720" s="209"/>
      <c r="EW1720" s="209"/>
      <c r="EX1720" s="209"/>
      <c r="EY1720" s="209"/>
      <c r="EZ1720" s="209"/>
      <c r="FA1720" s="209"/>
      <c r="FB1720" s="209"/>
      <c r="FC1720" s="209"/>
      <c r="FD1720" s="209"/>
      <c r="FE1720" s="209"/>
      <c r="FF1720" s="209"/>
      <c r="FG1720" s="209"/>
      <c r="FH1720" s="209"/>
      <c r="FI1720" s="209"/>
      <c r="FJ1720" s="209"/>
      <c r="FK1720" s="209"/>
      <c r="FL1720" s="209"/>
      <c r="FM1720" s="209"/>
      <c r="FN1720" s="209"/>
      <c r="FO1720" s="209"/>
      <c r="FP1720" s="209"/>
      <c r="FQ1720" s="209"/>
      <c r="FR1720" s="209"/>
      <c r="FS1720" s="209"/>
      <c r="FT1720" s="209"/>
      <c r="FU1720" s="209"/>
      <c r="FV1720" s="209"/>
      <c r="FW1720" s="209"/>
      <c r="FX1720" s="209"/>
      <c r="FY1720" s="209"/>
      <c r="FZ1720" s="209"/>
      <c r="GA1720" s="209"/>
      <c r="GB1720" s="209"/>
      <c r="GC1720" s="209"/>
      <c r="GD1720" s="209"/>
      <c r="GE1720" s="209"/>
      <c r="GF1720" s="209"/>
      <c r="GG1720" s="209"/>
      <c r="GH1720" s="209"/>
      <c r="GI1720" s="209"/>
    </row>
    <row r="1721" spans="1:191" s="27" customFormat="1" ht="39" customHeight="1">
      <c r="A1721" s="235"/>
      <c r="B1721" s="235"/>
      <c r="C1721" s="235"/>
      <c r="D1721" s="201" t="s">
        <v>280</v>
      </c>
      <c r="E1721" s="81" t="s">
        <v>67</v>
      </c>
      <c r="F1721" s="19"/>
      <c r="G1721" s="19"/>
      <c r="H1721" s="10" t="s">
        <v>394</v>
      </c>
      <c r="I1721" s="205">
        <f t="shared" si="361"/>
        <v>385765.3</v>
      </c>
      <c r="J1721" s="205">
        <f t="shared" si="361"/>
        <v>953067.2</v>
      </c>
      <c r="K1721" s="205">
        <f t="shared" si="361"/>
        <v>1520369.2</v>
      </c>
      <c r="L1721" s="205">
        <f>SUM(L1722)</f>
        <v>2269207.7000000002</v>
      </c>
      <c r="M1721" s="41">
        <f t="shared" si="353"/>
        <v>17</v>
      </c>
      <c r="N1721" s="41">
        <f t="shared" si="354"/>
        <v>42</v>
      </c>
      <c r="O1721" s="41">
        <f t="shared" si="355"/>
        <v>67</v>
      </c>
      <c r="P1721" s="129"/>
      <c r="Q1721" s="129"/>
      <c r="R1721" s="167"/>
      <c r="S1721" s="129"/>
      <c r="T1721" s="129"/>
      <c r="U1721" s="4">
        <f t="shared" si="360"/>
        <v>2269207.7000000002</v>
      </c>
      <c r="V1721" s="24"/>
      <c r="W1721" s="25" t="s">
        <v>394</v>
      </c>
      <c r="X1721" s="25"/>
      <c r="Y1721" s="25"/>
      <c r="Z1721" s="25"/>
      <c r="AA1721" s="236"/>
      <c r="AB1721" s="236"/>
      <c r="AC1721" s="236"/>
      <c r="AD1721" s="236"/>
      <c r="AE1721" s="236"/>
      <c r="AF1721" s="236"/>
      <c r="AG1721" s="236"/>
      <c r="AH1721" s="236"/>
      <c r="AI1721" s="236"/>
      <c r="AJ1721" s="236"/>
      <c r="AK1721" s="236"/>
      <c r="AL1721" s="236"/>
      <c r="AM1721" s="236"/>
      <c r="AN1721" s="236"/>
      <c r="AO1721" s="236"/>
      <c r="AP1721" s="236"/>
      <c r="AQ1721" s="236"/>
      <c r="AR1721" s="236"/>
      <c r="AS1721" s="236"/>
      <c r="AT1721" s="236"/>
      <c r="AU1721" s="236"/>
      <c r="AV1721" s="236"/>
      <c r="AW1721" s="236"/>
      <c r="AX1721" s="236"/>
      <c r="AY1721" s="236"/>
      <c r="AZ1721" s="236"/>
      <c r="BA1721" s="236"/>
      <c r="BB1721" s="236"/>
      <c r="BC1721" s="236"/>
      <c r="BD1721" s="236"/>
      <c r="BE1721" s="236"/>
      <c r="BF1721" s="236"/>
      <c r="BG1721" s="236"/>
      <c r="BH1721" s="236"/>
      <c r="BI1721" s="236"/>
      <c r="BJ1721" s="236"/>
      <c r="BK1721" s="236"/>
      <c r="BL1721" s="236"/>
      <c r="BM1721" s="236"/>
      <c r="BN1721" s="236"/>
      <c r="BO1721" s="236"/>
      <c r="BP1721" s="236"/>
      <c r="BQ1721" s="236"/>
      <c r="BR1721" s="236"/>
      <c r="BS1721" s="236"/>
      <c r="BT1721" s="236"/>
      <c r="BU1721" s="236"/>
      <c r="BV1721" s="236"/>
      <c r="BW1721" s="236"/>
      <c r="BX1721" s="236"/>
      <c r="BY1721" s="236"/>
      <c r="BZ1721" s="236"/>
      <c r="CA1721" s="236"/>
      <c r="CB1721" s="236"/>
      <c r="CC1721" s="236"/>
      <c r="CD1721" s="236"/>
      <c r="CE1721" s="236"/>
      <c r="CF1721" s="236"/>
      <c r="CG1721" s="236"/>
      <c r="CH1721" s="236"/>
      <c r="CI1721" s="236"/>
      <c r="CJ1721" s="236"/>
      <c r="CK1721" s="236"/>
      <c r="CL1721" s="236"/>
      <c r="CM1721" s="236"/>
      <c r="CN1721" s="236"/>
      <c r="CO1721" s="236"/>
      <c r="CP1721" s="236"/>
      <c r="CQ1721" s="236"/>
      <c r="CR1721" s="236"/>
      <c r="CS1721" s="236"/>
      <c r="CT1721" s="236"/>
      <c r="CU1721" s="236"/>
      <c r="CV1721" s="236"/>
      <c r="CW1721" s="236"/>
      <c r="CX1721" s="236"/>
      <c r="CY1721" s="236"/>
      <c r="CZ1721" s="236"/>
      <c r="DA1721" s="236"/>
      <c r="DB1721" s="236"/>
      <c r="DC1721" s="236"/>
      <c r="DD1721" s="236"/>
      <c r="DE1721" s="236"/>
      <c r="DF1721" s="236"/>
      <c r="DG1721" s="236"/>
      <c r="DH1721" s="236"/>
      <c r="DI1721" s="236"/>
      <c r="DJ1721" s="236"/>
      <c r="DK1721" s="236"/>
      <c r="DL1721" s="236"/>
      <c r="DM1721" s="236"/>
      <c r="DN1721" s="236"/>
      <c r="DO1721" s="236"/>
      <c r="DP1721" s="236"/>
      <c r="DQ1721" s="236"/>
      <c r="DR1721" s="236"/>
      <c r="DS1721" s="236"/>
      <c r="DT1721" s="236"/>
      <c r="DU1721" s="236"/>
      <c r="DV1721" s="236"/>
      <c r="DW1721" s="236"/>
      <c r="DX1721" s="236"/>
      <c r="DY1721" s="236"/>
      <c r="DZ1721" s="236"/>
      <c r="EA1721" s="236"/>
      <c r="EB1721" s="236"/>
      <c r="EC1721" s="236"/>
      <c r="ED1721" s="236"/>
      <c r="EE1721" s="236"/>
      <c r="EF1721" s="236"/>
      <c r="EG1721" s="236"/>
      <c r="EH1721" s="236"/>
      <c r="EI1721" s="236"/>
      <c r="EJ1721" s="236"/>
      <c r="EK1721" s="236"/>
      <c r="EL1721" s="236"/>
      <c r="EM1721" s="236"/>
      <c r="EN1721" s="236"/>
      <c r="EO1721" s="236"/>
      <c r="EP1721" s="236"/>
      <c r="EQ1721" s="236"/>
      <c r="ER1721" s="236"/>
      <c r="ES1721" s="236"/>
      <c r="ET1721" s="236"/>
      <c r="EU1721" s="236"/>
      <c r="EV1721" s="236"/>
      <c r="EW1721" s="236"/>
      <c r="EX1721" s="236"/>
      <c r="EY1721" s="236"/>
      <c r="EZ1721" s="236"/>
      <c r="FA1721" s="236"/>
      <c r="FB1721" s="236"/>
      <c r="FC1721" s="236"/>
      <c r="FD1721" s="236"/>
      <c r="FE1721" s="236"/>
      <c r="FF1721" s="236"/>
      <c r="FG1721" s="236"/>
      <c r="FH1721" s="236"/>
      <c r="FI1721" s="236"/>
      <c r="FJ1721" s="236"/>
      <c r="FK1721" s="236"/>
      <c r="FL1721" s="236"/>
      <c r="FM1721" s="236"/>
      <c r="FN1721" s="236"/>
      <c r="FO1721" s="236"/>
      <c r="FP1721" s="236"/>
      <c r="FQ1721" s="236"/>
      <c r="FR1721" s="236"/>
      <c r="FS1721" s="236"/>
      <c r="FT1721" s="236"/>
      <c r="FU1721" s="236"/>
      <c r="FV1721" s="236"/>
      <c r="FW1721" s="236"/>
      <c r="FX1721" s="236"/>
      <c r="FY1721" s="236"/>
      <c r="FZ1721" s="236"/>
      <c r="GA1721" s="236"/>
      <c r="GB1721" s="236"/>
      <c r="GC1721" s="236"/>
      <c r="GD1721" s="236"/>
      <c r="GE1721" s="236"/>
      <c r="GF1721" s="236"/>
      <c r="GG1721" s="236"/>
      <c r="GH1721" s="236"/>
      <c r="GI1721" s="237"/>
    </row>
    <row r="1722" spans="1:191" s="27" customFormat="1">
      <c r="A1722" s="235"/>
      <c r="B1722" s="235"/>
      <c r="C1722" s="235"/>
      <c r="D1722" s="201"/>
      <c r="E1722" s="80" t="s">
        <v>103</v>
      </c>
      <c r="F1722" s="18" t="s">
        <v>398</v>
      </c>
      <c r="G1722" s="18"/>
      <c r="H1722" s="10" t="s">
        <v>394</v>
      </c>
      <c r="I1722" s="206">
        <f>SUM(I1723:I1723)</f>
        <v>385765.3</v>
      </c>
      <c r="J1722" s="206">
        <f>SUM(J1723:J1723)</f>
        <v>953067.2</v>
      </c>
      <c r="K1722" s="206">
        <f>SUM(K1723:K1723)</f>
        <v>1520369.2</v>
      </c>
      <c r="L1722" s="207">
        <f>SUM(L1723:L1723)</f>
        <v>2269207.7000000002</v>
      </c>
      <c r="M1722" s="41">
        <f t="shared" si="353"/>
        <v>17</v>
      </c>
      <c r="N1722" s="41">
        <f t="shared" si="354"/>
        <v>42</v>
      </c>
      <c r="O1722" s="41">
        <f t="shared" si="355"/>
        <v>67</v>
      </c>
      <c r="P1722" s="15"/>
      <c r="Q1722" s="15"/>
      <c r="R1722" s="167"/>
      <c r="S1722" s="15"/>
      <c r="T1722" s="15"/>
      <c r="U1722" s="4">
        <f t="shared" si="360"/>
        <v>2269207.7000000002</v>
      </c>
      <c r="V1722" s="24"/>
      <c r="W1722" s="25"/>
      <c r="X1722" s="25"/>
      <c r="Y1722" s="25"/>
      <c r="Z1722" s="25"/>
      <c r="AA1722" s="236"/>
      <c r="AB1722" s="236"/>
      <c r="AC1722" s="236"/>
      <c r="AD1722" s="236"/>
      <c r="AE1722" s="236"/>
      <c r="AF1722" s="236"/>
      <c r="AG1722" s="236"/>
      <c r="AH1722" s="236"/>
      <c r="AI1722" s="236"/>
      <c r="AJ1722" s="236"/>
      <c r="AK1722" s="236"/>
      <c r="AL1722" s="236"/>
      <c r="AM1722" s="236"/>
      <c r="AN1722" s="236"/>
      <c r="AO1722" s="236"/>
      <c r="AP1722" s="236"/>
      <c r="AQ1722" s="236"/>
      <c r="AR1722" s="236"/>
      <c r="AS1722" s="236"/>
      <c r="AT1722" s="236"/>
      <c r="AU1722" s="236"/>
      <c r="AV1722" s="236"/>
      <c r="AW1722" s="236"/>
      <c r="AX1722" s="236"/>
      <c r="AY1722" s="236"/>
      <c r="AZ1722" s="236"/>
      <c r="BA1722" s="236"/>
      <c r="BB1722" s="236"/>
      <c r="BC1722" s="236"/>
      <c r="BD1722" s="236"/>
      <c r="BE1722" s="236"/>
      <c r="BF1722" s="236"/>
      <c r="BG1722" s="236"/>
      <c r="BH1722" s="236"/>
      <c r="BI1722" s="236"/>
      <c r="BJ1722" s="236"/>
      <c r="BK1722" s="236"/>
      <c r="BL1722" s="236"/>
      <c r="BM1722" s="236"/>
      <c r="BN1722" s="236"/>
      <c r="BO1722" s="236"/>
      <c r="BP1722" s="236"/>
      <c r="BQ1722" s="236"/>
      <c r="BR1722" s="236"/>
      <c r="BS1722" s="236"/>
      <c r="BT1722" s="236"/>
      <c r="BU1722" s="236"/>
      <c r="BV1722" s="236"/>
      <c r="BW1722" s="236"/>
      <c r="BX1722" s="236"/>
      <c r="BY1722" s="236"/>
      <c r="BZ1722" s="236"/>
      <c r="CA1722" s="236"/>
      <c r="CB1722" s="236"/>
      <c r="CC1722" s="236"/>
      <c r="CD1722" s="236"/>
      <c r="CE1722" s="236"/>
      <c r="CF1722" s="236"/>
      <c r="CG1722" s="236"/>
      <c r="CH1722" s="236"/>
      <c r="CI1722" s="236"/>
      <c r="CJ1722" s="236"/>
      <c r="CK1722" s="236"/>
      <c r="CL1722" s="236"/>
      <c r="CM1722" s="236"/>
      <c r="CN1722" s="236"/>
      <c r="CO1722" s="236"/>
      <c r="CP1722" s="236"/>
      <c r="CQ1722" s="236"/>
      <c r="CR1722" s="236"/>
      <c r="CS1722" s="236"/>
      <c r="CT1722" s="236"/>
      <c r="CU1722" s="236"/>
      <c r="CV1722" s="236"/>
      <c r="CW1722" s="236"/>
      <c r="CX1722" s="236"/>
      <c r="CY1722" s="236"/>
      <c r="CZ1722" s="236"/>
      <c r="DA1722" s="236"/>
      <c r="DB1722" s="236"/>
      <c r="DC1722" s="236"/>
      <c r="DD1722" s="236"/>
      <c r="DE1722" s="236"/>
      <c r="DF1722" s="236"/>
      <c r="DG1722" s="236"/>
      <c r="DH1722" s="236"/>
      <c r="DI1722" s="236"/>
      <c r="DJ1722" s="236"/>
      <c r="DK1722" s="236"/>
      <c r="DL1722" s="236"/>
      <c r="DM1722" s="236"/>
      <c r="DN1722" s="236"/>
      <c r="DO1722" s="236"/>
      <c r="DP1722" s="236"/>
      <c r="DQ1722" s="236"/>
      <c r="DR1722" s="236"/>
      <c r="DS1722" s="236"/>
      <c r="DT1722" s="236"/>
      <c r="DU1722" s="236"/>
      <c r="DV1722" s="236"/>
      <c r="DW1722" s="236"/>
      <c r="DX1722" s="236"/>
      <c r="DY1722" s="236"/>
      <c r="DZ1722" s="236"/>
      <c r="EA1722" s="236"/>
      <c r="EB1722" s="236"/>
      <c r="EC1722" s="236"/>
      <c r="ED1722" s="236"/>
      <c r="EE1722" s="236"/>
      <c r="EF1722" s="236"/>
      <c r="EG1722" s="236"/>
      <c r="EH1722" s="236"/>
      <c r="EI1722" s="236"/>
      <c r="EJ1722" s="236"/>
      <c r="EK1722" s="236"/>
      <c r="EL1722" s="236"/>
      <c r="EM1722" s="236"/>
      <c r="EN1722" s="236"/>
      <c r="EO1722" s="236"/>
      <c r="EP1722" s="236"/>
      <c r="EQ1722" s="236"/>
      <c r="ER1722" s="236"/>
      <c r="ES1722" s="236"/>
      <c r="ET1722" s="236"/>
      <c r="EU1722" s="236"/>
      <c r="EV1722" s="236"/>
      <c r="EW1722" s="236"/>
      <c r="EX1722" s="236"/>
      <c r="EY1722" s="236"/>
      <c r="EZ1722" s="236"/>
      <c r="FA1722" s="236"/>
      <c r="FB1722" s="236"/>
      <c r="FC1722" s="236"/>
      <c r="FD1722" s="236"/>
      <c r="FE1722" s="236"/>
      <c r="FF1722" s="236"/>
      <c r="FG1722" s="236"/>
      <c r="FH1722" s="236"/>
      <c r="FI1722" s="236"/>
      <c r="FJ1722" s="236"/>
      <c r="FK1722" s="236"/>
      <c r="FL1722" s="236"/>
      <c r="FM1722" s="236"/>
      <c r="FN1722" s="236"/>
      <c r="FO1722" s="236"/>
      <c r="FP1722" s="236"/>
      <c r="FQ1722" s="236"/>
      <c r="FR1722" s="236"/>
      <c r="FS1722" s="236"/>
      <c r="FT1722" s="236"/>
      <c r="FU1722" s="236"/>
      <c r="FV1722" s="236"/>
      <c r="FW1722" s="236"/>
      <c r="FX1722" s="236"/>
      <c r="FY1722" s="236"/>
      <c r="FZ1722" s="236"/>
      <c r="GA1722" s="236"/>
      <c r="GB1722" s="236"/>
      <c r="GC1722" s="236"/>
      <c r="GD1722" s="236"/>
      <c r="GE1722" s="236"/>
      <c r="GF1722" s="236"/>
      <c r="GG1722" s="236"/>
      <c r="GH1722" s="236"/>
      <c r="GI1722" s="237"/>
    </row>
    <row r="1723" spans="1:191" s="27" customFormat="1" hidden="1">
      <c r="A1723" s="23"/>
      <c r="B1723" s="23"/>
      <c r="C1723" s="23"/>
      <c r="D1723" s="57"/>
      <c r="E1723" s="16" t="s">
        <v>513</v>
      </c>
      <c r="F1723" s="10">
        <v>4239</v>
      </c>
      <c r="G1723" s="10"/>
      <c r="H1723" s="10"/>
      <c r="I1723" s="8">
        <f>ROUND(L1723*0.17,1)</f>
        <v>385765.3</v>
      </c>
      <c r="J1723" s="8">
        <f>ROUND(L1723*0.42,1)</f>
        <v>953067.2</v>
      </c>
      <c r="K1723" s="8">
        <f>ROUND(L1723*0.67,1)</f>
        <v>1520369.2</v>
      </c>
      <c r="L1723" s="7">
        <v>2269207.7000000002</v>
      </c>
      <c r="M1723" s="41">
        <f t="shared" si="353"/>
        <v>17</v>
      </c>
      <c r="N1723" s="41">
        <f t="shared" si="354"/>
        <v>42</v>
      </c>
      <c r="O1723" s="41">
        <f t="shared" si="355"/>
        <v>67</v>
      </c>
      <c r="P1723" s="15"/>
      <c r="Q1723" s="15"/>
      <c r="R1723" s="167"/>
      <c r="S1723" s="15"/>
      <c r="T1723" s="15"/>
      <c r="U1723" s="4">
        <f t="shared" si="360"/>
        <v>2269207.7000000002</v>
      </c>
      <c r="V1723" s="24"/>
      <c r="W1723" s="25"/>
      <c r="X1723" s="25"/>
      <c r="Y1723" s="25"/>
      <c r="Z1723" s="25"/>
      <c r="AA1723" s="25"/>
      <c r="AB1723" s="25"/>
      <c r="AC1723" s="25"/>
      <c r="AD1723" s="25"/>
      <c r="AE1723" s="25"/>
      <c r="AF1723" s="25"/>
      <c r="AG1723" s="25"/>
      <c r="AH1723" s="25"/>
      <c r="AI1723" s="25"/>
      <c r="AJ1723" s="25"/>
      <c r="AK1723" s="25"/>
      <c r="AL1723" s="25"/>
      <c r="AM1723" s="25"/>
      <c r="AN1723" s="25"/>
      <c r="AO1723" s="25"/>
      <c r="AP1723" s="25"/>
      <c r="AQ1723" s="25"/>
      <c r="AR1723" s="25"/>
      <c r="AS1723" s="25"/>
      <c r="AT1723" s="25"/>
      <c r="AU1723" s="25"/>
      <c r="AV1723" s="25"/>
      <c r="AW1723" s="25"/>
      <c r="AX1723" s="25"/>
      <c r="AY1723" s="25"/>
      <c r="AZ1723" s="25"/>
      <c r="BA1723" s="25"/>
      <c r="BB1723" s="25"/>
      <c r="BC1723" s="25"/>
      <c r="BD1723" s="25"/>
      <c r="BE1723" s="25"/>
      <c r="BF1723" s="25"/>
      <c r="BG1723" s="25"/>
      <c r="BH1723" s="25"/>
      <c r="BI1723" s="25"/>
      <c r="BJ1723" s="25"/>
      <c r="BK1723" s="25"/>
      <c r="BL1723" s="25"/>
      <c r="BM1723" s="25"/>
      <c r="BN1723" s="25"/>
      <c r="BO1723" s="25"/>
      <c r="BP1723" s="25"/>
      <c r="BQ1723" s="25"/>
      <c r="BR1723" s="25"/>
      <c r="BS1723" s="25"/>
      <c r="BT1723" s="25"/>
      <c r="BU1723" s="25"/>
      <c r="BV1723" s="25"/>
      <c r="BW1723" s="25"/>
      <c r="BX1723" s="25"/>
      <c r="BY1723" s="25"/>
      <c r="BZ1723" s="25"/>
      <c r="CA1723" s="25"/>
      <c r="CB1723" s="25"/>
      <c r="CC1723" s="25"/>
      <c r="CD1723" s="25"/>
      <c r="CE1723" s="25"/>
      <c r="CF1723" s="25"/>
      <c r="CG1723" s="25"/>
      <c r="CH1723" s="25"/>
      <c r="CI1723" s="25"/>
      <c r="CJ1723" s="25"/>
      <c r="CK1723" s="25"/>
      <c r="CL1723" s="25"/>
      <c r="CM1723" s="25"/>
      <c r="CN1723" s="25"/>
      <c r="CO1723" s="25"/>
      <c r="CP1723" s="25"/>
      <c r="CQ1723" s="25"/>
      <c r="CR1723" s="25"/>
      <c r="CS1723" s="25"/>
      <c r="CT1723" s="25"/>
      <c r="CU1723" s="25"/>
      <c r="CV1723" s="25"/>
      <c r="CW1723" s="25"/>
      <c r="CX1723" s="25"/>
      <c r="CY1723" s="25"/>
      <c r="CZ1723" s="25"/>
      <c r="DA1723" s="25"/>
      <c r="DB1723" s="25"/>
      <c r="DC1723" s="25"/>
      <c r="DD1723" s="25"/>
      <c r="DE1723" s="25"/>
      <c r="DF1723" s="25"/>
      <c r="DG1723" s="25"/>
      <c r="DH1723" s="25"/>
      <c r="DI1723" s="25"/>
      <c r="DJ1723" s="25"/>
      <c r="DK1723" s="25"/>
      <c r="DL1723" s="25"/>
      <c r="DM1723" s="25"/>
      <c r="DN1723" s="25"/>
      <c r="DO1723" s="25"/>
      <c r="DP1723" s="25"/>
      <c r="DQ1723" s="25"/>
      <c r="DR1723" s="25"/>
      <c r="DS1723" s="25"/>
      <c r="DT1723" s="25"/>
      <c r="DU1723" s="25"/>
      <c r="DV1723" s="25"/>
      <c r="DW1723" s="25"/>
      <c r="DX1723" s="25"/>
      <c r="DY1723" s="25"/>
      <c r="DZ1723" s="25"/>
      <c r="EA1723" s="25"/>
      <c r="EB1723" s="25"/>
      <c r="EC1723" s="25"/>
      <c r="ED1723" s="25"/>
      <c r="EE1723" s="25"/>
      <c r="EF1723" s="25"/>
      <c r="EG1723" s="25"/>
      <c r="EH1723" s="25"/>
      <c r="EI1723" s="25"/>
      <c r="EJ1723" s="25"/>
      <c r="EK1723" s="25"/>
      <c r="EL1723" s="25"/>
      <c r="EM1723" s="25"/>
      <c r="EN1723" s="25"/>
      <c r="EO1723" s="25"/>
      <c r="EP1723" s="25"/>
      <c r="EQ1723" s="25"/>
      <c r="ER1723" s="25"/>
      <c r="ES1723" s="25"/>
      <c r="ET1723" s="25"/>
      <c r="EU1723" s="25"/>
      <c r="EV1723" s="25"/>
      <c r="EW1723" s="25"/>
      <c r="EX1723" s="25"/>
      <c r="EY1723" s="25"/>
      <c r="EZ1723" s="25"/>
      <c r="FA1723" s="25"/>
      <c r="FB1723" s="25"/>
      <c r="FC1723" s="25"/>
      <c r="FD1723" s="25"/>
      <c r="FE1723" s="25"/>
      <c r="FF1723" s="25"/>
      <c r="FG1723" s="25"/>
      <c r="FH1723" s="25"/>
      <c r="FI1723" s="25"/>
      <c r="FJ1723" s="25"/>
      <c r="FK1723" s="25"/>
      <c r="FL1723" s="25"/>
      <c r="FM1723" s="25"/>
      <c r="FN1723" s="25"/>
      <c r="FO1723" s="25"/>
      <c r="FP1723" s="25"/>
      <c r="FQ1723" s="25"/>
      <c r="FR1723" s="25"/>
      <c r="FS1723" s="25"/>
      <c r="FT1723" s="25"/>
      <c r="FU1723" s="25"/>
      <c r="FV1723" s="25"/>
      <c r="FW1723" s="25"/>
      <c r="FX1723" s="25"/>
      <c r="FY1723" s="25"/>
      <c r="FZ1723" s="25"/>
      <c r="GA1723" s="25"/>
      <c r="GB1723" s="25"/>
      <c r="GC1723" s="25"/>
      <c r="GD1723" s="25"/>
      <c r="GE1723" s="25"/>
      <c r="GF1723" s="25"/>
      <c r="GG1723" s="25"/>
      <c r="GH1723" s="25"/>
      <c r="GI1723" s="26"/>
    </row>
    <row r="1724" spans="1:191" s="27" customFormat="1" ht="18.75" customHeight="1">
      <c r="A1724" s="235"/>
      <c r="B1724" s="235"/>
      <c r="C1724" s="197" t="s">
        <v>526</v>
      </c>
      <c r="D1724" s="201"/>
      <c r="E1724" s="81" t="s">
        <v>68</v>
      </c>
      <c r="F1724" s="19"/>
      <c r="G1724" s="19"/>
      <c r="H1724" s="10" t="s">
        <v>394</v>
      </c>
      <c r="I1724" s="204">
        <f>SUM(I1725+I1728)</f>
        <v>122841.5</v>
      </c>
      <c r="J1724" s="204">
        <f>SUM(J1725+J1728)</f>
        <v>303490.8</v>
      </c>
      <c r="K1724" s="204">
        <f>SUM(K1725+K1728)</f>
        <v>484140</v>
      </c>
      <c r="L1724" s="205">
        <f>SUM(L1725+L1728)</f>
        <v>722597</v>
      </c>
      <c r="M1724" s="41">
        <f t="shared" si="353"/>
        <v>17</v>
      </c>
      <c r="N1724" s="41">
        <f t="shared" si="354"/>
        <v>42</v>
      </c>
      <c r="O1724" s="41">
        <f t="shared" si="355"/>
        <v>67</v>
      </c>
      <c r="P1724" s="129"/>
      <c r="Q1724" s="129"/>
      <c r="R1724" s="167"/>
      <c r="S1724" s="129"/>
      <c r="T1724" s="129"/>
      <c r="U1724" s="4">
        <f t="shared" si="360"/>
        <v>722597</v>
      </c>
      <c r="V1724" s="24"/>
      <c r="W1724" s="25"/>
      <c r="X1724" s="25"/>
      <c r="Y1724" s="25"/>
      <c r="Z1724" s="25"/>
      <c r="AA1724" s="236"/>
      <c r="AB1724" s="236"/>
      <c r="AC1724" s="236"/>
      <c r="AD1724" s="236"/>
      <c r="AE1724" s="236"/>
      <c r="AF1724" s="236"/>
      <c r="AG1724" s="236"/>
      <c r="AH1724" s="236"/>
      <c r="AI1724" s="236"/>
      <c r="AJ1724" s="236"/>
      <c r="AK1724" s="236"/>
      <c r="AL1724" s="236"/>
      <c r="AM1724" s="236"/>
      <c r="AN1724" s="236"/>
      <c r="AO1724" s="236"/>
      <c r="AP1724" s="236"/>
      <c r="AQ1724" s="236"/>
      <c r="AR1724" s="236"/>
      <c r="AS1724" s="236"/>
      <c r="AT1724" s="236"/>
      <c r="AU1724" s="236"/>
      <c r="AV1724" s="236"/>
      <c r="AW1724" s="236"/>
      <c r="AX1724" s="236"/>
      <c r="AY1724" s="236"/>
      <c r="AZ1724" s="236"/>
      <c r="BA1724" s="236"/>
      <c r="BB1724" s="236"/>
      <c r="BC1724" s="236"/>
      <c r="BD1724" s="236"/>
      <c r="BE1724" s="236"/>
      <c r="BF1724" s="236"/>
      <c r="BG1724" s="236"/>
      <c r="BH1724" s="236"/>
      <c r="BI1724" s="236"/>
      <c r="BJ1724" s="236"/>
      <c r="BK1724" s="236"/>
      <c r="BL1724" s="236"/>
      <c r="BM1724" s="236"/>
      <c r="BN1724" s="236"/>
      <c r="BO1724" s="236"/>
      <c r="BP1724" s="236"/>
      <c r="BQ1724" s="236"/>
      <c r="BR1724" s="236"/>
      <c r="BS1724" s="236"/>
      <c r="BT1724" s="236"/>
      <c r="BU1724" s="236"/>
      <c r="BV1724" s="236"/>
      <c r="BW1724" s="236"/>
      <c r="BX1724" s="236"/>
      <c r="BY1724" s="236"/>
      <c r="BZ1724" s="236"/>
      <c r="CA1724" s="236"/>
      <c r="CB1724" s="236"/>
      <c r="CC1724" s="236"/>
      <c r="CD1724" s="236"/>
      <c r="CE1724" s="236"/>
      <c r="CF1724" s="236"/>
      <c r="CG1724" s="236"/>
      <c r="CH1724" s="236"/>
      <c r="CI1724" s="236"/>
      <c r="CJ1724" s="236"/>
      <c r="CK1724" s="236"/>
      <c r="CL1724" s="236"/>
      <c r="CM1724" s="236"/>
      <c r="CN1724" s="236"/>
      <c r="CO1724" s="236"/>
      <c r="CP1724" s="236"/>
      <c r="CQ1724" s="236"/>
      <c r="CR1724" s="236"/>
      <c r="CS1724" s="236"/>
      <c r="CT1724" s="236"/>
      <c r="CU1724" s="236"/>
      <c r="CV1724" s="236"/>
      <c r="CW1724" s="236"/>
      <c r="CX1724" s="236"/>
      <c r="CY1724" s="236"/>
      <c r="CZ1724" s="236"/>
      <c r="DA1724" s="236"/>
      <c r="DB1724" s="236"/>
      <c r="DC1724" s="236"/>
      <c r="DD1724" s="236"/>
      <c r="DE1724" s="236"/>
      <c r="DF1724" s="236"/>
      <c r="DG1724" s="236"/>
      <c r="DH1724" s="236"/>
      <c r="DI1724" s="236"/>
      <c r="DJ1724" s="236"/>
      <c r="DK1724" s="236"/>
      <c r="DL1724" s="236"/>
      <c r="DM1724" s="236"/>
      <c r="DN1724" s="236"/>
      <c r="DO1724" s="236"/>
      <c r="DP1724" s="236"/>
      <c r="DQ1724" s="236"/>
      <c r="DR1724" s="236"/>
      <c r="DS1724" s="236"/>
      <c r="DT1724" s="236"/>
      <c r="DU1724" s="236"/>
      <c r="DV1724" s="236"/>
      <c r="DW1724" s="236"/>
      <c r="DX1724" s="236"/>
      <c r="DY1724" s="236"/>
      <c r="DZ1724" s="236"/>
      <c r="EA1724" s="236"/>
      <c r="EB1724" s="236"/>
      <c r="EC1724" s="236"/>
      <c r="ED1724" s="236"/>
      <c r="EE1724" s="236"/>
      <c r="EF1724" s="236"/>
      <c r="EG1724" s="236"/>
      <c r="EH1724" s="236"/>
      <c r="EI1724" s="236"/>
      <c r="EJ1724" s="236"/>
      <c r="EK1724" s="236"/>
      <c r="EL1724" s="236"/>
      <c r="EM1724" s="236"/>
      <c r="EN1724" s="236"/>
      <c r="EO1724" s="236"/>
      <c r="EP1724" s="236"/>
      <c r="EQ1724" s="236"/>
      <c r="ER1724" s="236"/>
      <c r="ES1724" s="236"/>
      <c r="ET1724" s="236"/>
      <c r="EU1724" s="236"/>
      <c r="EV1724" s="236"/>
      <c r="EW1724" s="236"/>
      <c r="EX1724" s="236"/>
      <c r="EY1724" s="236"/>
      <c r="EZ1724" s="236"/>
      <c r="FA1724" s="236"/>
      <c r="FB1724" s="236"/>
      <c r="FC1724" s="236"/>
      <c r="FD1724" s="236"/>
      <c r="FE1724" s="236"/>
      <c r="FF1724" s="236"/>
      <c r="FG1724" s="236"/>
      <c r="FH1724" s="236"/>
      <c r="FI1724" s="236"/>
      <c r="FJ1724" s="236"/>
      <c r="FK1724" s="236"/>
      <c r="FL1724" s="236"/>
      <c r="FM1724" s="236"/>
      <c r="FN1724" s="236"/>
      <c r="FO1724" s="236"/>
      <c r="FP1724" s="236"/>
      <c r="FQ1724" s="236"/>
      <c r="FR1724" s="236"/>
      <c r="FS1724" s="236"/>
      <c r="FT1724" s="236"/>
      <c r="FU1724" s="236"/>
      <c r="FV1724" s="236"/>
      <c r="FW1724" s="236"/>
      <c r="FX1724" s="236"/>
      <c r="FY1724" s="236"/>
      <c r="FZ1724" s="236"/>
      <c r="GA1724" s="236"/>
      <c r="GB1724" s="236"/>
      <c r="GC1724" s="236"/>
      <c r="GD1724" s="236"/>
      <c r="GE1724" s="236"/>
      <c r="GF1724" s="236"/>
      <c r="GG1724" s="236"/>
      <c r="GH1724" s="236"/>
      <c r="GI1724" s="237"/>
    </row>
    <row r="1725" spans="1:191" s="27" customFormat="1" ht="33">
      <c r="A1725" s="235"/>
      <c r="B1725" s="235"/>
      <c r="C1725" s="235"/>
      <c r="D1725" s="201" t="s">
        <v>280</v>
      </c>
      <c r="E1725" s="81" t="s">
        <v>135</v>
      </c>
      <c r="F1725" s="19"/>
      <c r="G1725" s="19"/>
      <c r="H1725" s="10" t="s">
        <v>394</v>
      </c>
      <c r="I1725" s="205">
        <f>SUM(I1726)</f>
        <v>86413.3</v>
      </c>
      <c r="J1725" s="205">
        <f>SUM(J1726)</f>
        <v>213491.6</v>
      </c>
      <c r="K1725" s="205">
        <f>SUM(K1726)</f>
        <v>340569.9</v>
      </c>
      <c r="L1725" s="205">
        <f>SUM(L1726)</f>
        <v>508313.3</v>
      </c>
      <c r="M1725" s="41">
        <f t="shared" si="353"/>
        <v>17</v>
      </c>
      <c r="N1725" s="41">
        <f t="shared" si="354"/>
        <v>42</v>
      </c>
      <c r="O1725" s="41">
        <f t="shared" si="355"/>
        <v>67</v>
      </c>
      <c r="P1725" s="129"/>
      <c r="Q1725" s="129"/>
      <c r="R1725" s="167"/>
      <c r="S1725" s="129"/>
      <c r="T1725" s="129"/>
      <c r="U1725" s="4">
        <f t="shared" si="360"/>
        <v>508313.3</v>
      </c>
      <c r="V1725" s="24"/>
      <c r="W1725" s="25" t="s">
        <v>394</v>
      </c>
      <c r="X1725" s="25"/>
      <c r="Y1725" s="25"/>
      <c r="Z1725" s="25"/>
      <c r="AA1725" s="236"/>
      <c r="AB1725" s="236"/>
      <c r="AC1725" s="236"/>
      <c r="AD1725" s="236"/>
      <c r="AE1725" s="236"/>
      <c r="AF1725" s="236"/>
      <c r="AG1725" s="236"/>
      <c r="AH1725" s="236"/>
      <c r="AI1725" s="236"/>
      <c r="AJ1725" s="236"/>
      <c r="AK1725" s="236"/>
      <c r="AL1725" s="236"/>
      <c r="AM1725" s="236"/>
      <c r="AN1725" s="236"/>
      <c r="AO1725" s="236"/>
      <c r="AP1725" s="236"/>
      <c r="AQ1725" s="236"/>
      <c r="AR1725" s="236"/>
      <c r="AS1725" s="236"/>
      <c r="AT1725" s="236"/>
      <c r="AU1725" s="236"/>
      <c r="AV1725" s="236"/>
      <c r="AW1725" s="236"/>
      <c r="AX1725" s="236"/>
      <c r="AY1725" s="236"/>
      <c r="AZ1725" s="236"/>
      <c r="BA1725" s="236"/>
      <c r="BB1725" s="236"/>
      <c r="BC1725" s="236"/>
      <c r="BD1725" s="236"/>
      <c r="BE1725" s="236"/>
      <c r="BF1725" s="236"/>
      <c r="BG1725" s="236"/>
      <c r="BH1725" s="236"/>
      <c r="BI1725" s="236"/>
      <c r="BJ1725" s="236"/>
      <c r="BK1725" s="236"/>
      <c r="BL1725" s="236"/>
      <c r="BM1725" s="236"/>
      <c r="BN1725" s="236"/>
      <c r="BO1725" s="236"/>
      <c r="BP1725" s="236"/>
      <c r="BQ1725" s="236"/>
      <c r="BR1725" s="236"/>
      <c r="BS1725" s="236"/>
      <c r="BT1725" s="236"/>
      <c r="BU1725" s="236"/>
      <c r="BV1725" s="236"/>
      <c r="BW1725" s="236"/>
      <c r="BX1725" s="236"/>
      <c r="BY1725" s="236"/>
      <c r="BZ1725" s="236"/>
      <c r="CA1725" s="236"/>
      <c r="CB1725" s="236"/>
      <c r="CC1725" s="236"/>
      <c r="CD1725" s="236"/>
      <c r="CE1725" s="236"/>
      <c r="CF1725" s="236"/>
      <c r="CG1725" s="236"/>
      <c r="CH1725" s="236"/>
      <c r="CI1725" s="236"/>
      <c r="CJ1725" s="236"/>
      <c r="CK1725" s="236"/>
      <c r="CL1725" s="236"/>
      <c r="CM1725" s="236"/>
      <c r="CN1725" s="236"/>
      <c r="CO1725" s="236"/>
      <c r="CP1725" s="236"/>
      <c r="CQ1725" s="236"/>
      <c r="CR1725" s="236"/>
      <c r="CS1725" s="236"/>
      <c r="CT1725" s="236"/>
      <c r="CU1725" s="236"/>
      <c r="CV1725" s="236"/>
      <c r="CW1725" s="236"/>
      <c r="CX1725" s="236"/>
      <c r="CY1725" s="236"/>
      <c r="CZ1725" s="236"/>
      <c r="DA1725" s="236"/>
      <c r="DB1725" s="236"/>
      <c r="DC1725" s="236"/>
      <c r="DD1725" s="236"/>
      <c r="DE1725" s="236"/>
      <c r="DF1725" s="236"/>
      <c r="DG1725" s="236"/>
      <c r="DH1725" s="236"/>
      <c r="DI1725" s="236"/>
      <c r="DJ1725" s="236"/>
      <c r="DK1725" s="236"/>
      <c r="DL1725" s="236"/>
      <c r="DM1725" s="236"/>
      <c r="DN1725" s="236"/>
      <c r="DO1725" s="236"/>
      <c r="DP1725" s="236"/>
      <c r="DQ1725" s="236"/>
      <c r="DR1725" s="236"/>
      <c r="DS1725" s="236"/>
      <c r="DT1725" s="236"/>
      <c r="DU1725" s="236"/>
      <c r="DV1725" s="236"/>
      <c r="DW1725" s="236"/>
      <c r="DX1725" s="236"/>
      <c r="DY1725" s="236"/>
      <c r="DZ1725" s="236"/>
      <c r="EA1725" s="236"/>
      <c r="EB1725" s="236"/>
      <c r="EC1725" s="236"/>
      <c r="ED1725" s="236"/>
      <c r="EE1725" s="236"/>
      <c r="EF1725" s="236"/>
      <c r="EG1725" s="236"/>
      <c r="EH1725" s="236"/>
      <c r="EI1725" s="236"/>
      <c r="EJ1725" s="236"/>
      <c r="EK1725" s="236"/>
      <c r="EL1725" s="236"/>
      <c r="EM1725" s="236"/>
      <c r="EN1725" s="236"/>
      <c r="EO1725" s="236"/>
      <c r="EP1725" s="236"/>
      <c r="EQ1725" s="236"/>
      <c r="ER1725" s="236"/>
      <c r="ES1725" s="236"/>
      <c r="ET1725" s="236"/>
      <c r="EU1725" s="236"/>
      <c r="EV1725" s="236"/>
      <c r="EW1725" s="236"/>
      <c r="EX1725" s="236"/>
      <c r="EY1725" s="236"/>
      <c r="EZ1725" s="236"/>
      <c r="FA1725" s="236"/>
      <c r="FB1725" s="236"/>
      <c r="FC1725" s="236"/>
      <c r="FD1725" s="236"/>
      <c r="FE1725" s="236"/>
      <c r="FF1725" s="236"/>
      <c r="FG1725" s="236"/>
      <c r="FH1725" s="236"/>
      <c r="FI1725" s="236"/>
      <c r="FJ1725" s="236"/>
      <c r="FK1725" s="236"/>
      <c r="FL1725" s="236"/>
      <c r="FM1725" s="236"/>
      <c r="FN1725" s="236"/>
      <c r="FO1725" s="236"/>
      <c r="FP1725" s="236"/>
      <c r="FQ1725" s="236"/>
      <c r="FR1725" s="236"/>
      <c r="FS1725" s="236"/>
      <c r="FT1725" s="236"/>
      <c r="FU1725" s="236"/>
      <c r="FV1725" s="236"/>
      <c r="FW1725" s="236"/>
      <c r="FX1725" s="236"/>
      <c r="FY1725" s="236"/>
      <c r="FZ1725" s="236"/>
      <c r="GA1725" s="236"/>
      <c r="GB1725" s="236"/>
      <c r="GC1725" s="236"/>
      <c r="GD1725" s="236"/>
      <c r="GE1725" s="236"/>
      <c r="GF1725" s="236"/>
      <c r="GG1725" s="236"/>
      <c r="GH1725" s="236"/>
      <c r="GI1725" s="237"/>
    </row>
    <row r="1726" spans="1:191">
      <c r="A1726" s="232"/>
      <c r="B1726" s="196"/>
      <c r="C1726" s="200"/>
      <c r="D1726" s="201"/>
      <c r="E1726" s="80" t="s">
        <v>103</v>
      </c>
      <c r="F1726" s="18" t="s">
        <v>398</v>
      </c>
      <c r="G1726" s="18"/>
      <c r="H1726" s="10" t="s">
        <v>394</v>
      </c>
      <c r="I1726" s="206">
        <f>SUM(I1727:I1727)</f>
        <v>86413.3</v>
      </c>
      <c r="J1726" s="206">
        <f>SUM(J1727:J1727)</f>
        <v>213491.6</v>
      </c>
      <c r="K1726" s="206">
        <f>SUM(K1727:K1727)</f>
        <v>340569.9</v>
      </c>
      <c r="L1726" s="207">
        <f>SUM(L1727:L1727)</f>
        <v>508313.3</v>
      </c>
      <c r="M1726" s="41">
        <f t="shared" si="353"/>
        <v>17</v>
      </c>
      <c r="N1726" s="41">
        <f t="shared" si="354"/>
        <v>42</v>
      </c>
      <c r="O1726" s="41">
        <f t="shared" si="355"/>
        <v>67</v>
      </c>
      <c r="P1726" s="15"/>
      <c r="Q1726" s="15"/>
      <c r="R1726" s="167"/>
      <c r="S1726" s="15"/>
      <c r="T1726" s="15"/>
      <c r="U1726" s="4">
        <f t="shared" si="360"/>
        <v>508313.3</v>
      </c>
      <c r="AA1726" s="209"/>
      <c r="AB1726" s="209"/>
      <c r="AC1726" s="209"/>
      <c r="AD1726" s="209"/>
      <c r="AE1726" s="209"/>
      <c r="AF1726" s="209"/>
      <c r="AG1726" s="209"/>
      <c r="AH1726" s="209"/>
      <c r="AI1726" s="209"/>
      <c r="AJ1726" s="209"/>
      <c r="AK1726" s="209"/>
      <c r="AL1726" s="209"/>
      <c r="AM1726" s="209"/>
      <c r="AN1726" s="209"/>
      <c r="AO1726" s="209"/>
      <c r="AP1726" s="209"/>
      <c r="AQ1726" s="209"/>
      <c r="AR1726" s="209"/>
      <c r="AS1726" s="209"/>
      <c r="AT1726" s="209"/>
      <c r="AU1726" s="209"/>
      <c r="AV1726" s="209"/>
      <c r="AW1726" s="209"/>
      <c r="AX1726" s="209"/>
      <c r="AY1726" s="209"/>
      <c r="AZ1726" s="209"/>
      <c r="BA1726" s="209"/>
      <c r="BB1726" s="209"/>
      <c r="BC1726" s="209"/>
      <c r="BD1726" s="209"/>
      <c r="BE1726" s="209"/>
      <c r="BF1726" s="209"/>
      <c r="BG1726" s="209"/>
      <c r="BH1726" s="209"/>
      <c r="BI1726" s="209"/>
      <c r="BJ1726" s="209"/>
      <c r="BK1726" s="209"/>
      <c r="BL1726" s="209"/>
      <c r="BM1726" s="209"/>
      <c r="BN1726" s="209"/>
      <c r="BO1726" s="209"/>
      <c r="BP1726" s="209"/>
      <c r="BQ1726" s="209"/>
      <c r="BR1726" s="209"/>
      <c r="BS1726" s="209"/>
      <c r="BT1726" s="209"/>
      <c r="BU1726" s="209"/>
      <c r="BV1726" s="209"/>
      <c r="BW1726" s="209"/>
      <c r="BX1726" s="209"/>
      <c r="BY1726" s="209"/>
      <c r="BZ1726" s="209"/>
      <c r="CA1726" s="209"/>
      <c r="CB1726" s="209"/>
      <c r="CC1726" s="209"/>
      <c r="CD1726" s="209"/>
      <c r="CE1726" s="209"/>
      <c r="CF1726" s="209"/>
      <c r="CG1726" s="209"/>
      <c r="CH1726" s="209"/>
      <c r="CI1726" s="209"/>
      <c r="CJ1726" s="209"/>
      <c r="CK1726" s="209"/>
      <c r="CL1726" s="209"/>
      <c r="CM1726" s="209"/>
      <c r="CN1726" s="209"/>
      <c r="CO1726" s="209"/>
      <c r="CP1726" s="209"/>
      <c r="CQ1726" s="209"/>
      <c r="CR1726" s="209"/>
      <c r="CS1726" s="209"/>
      <c r="CT1726" s="209"/>
      <c r="CU1726" s="209"/>
      <c r="CV1726" s="209"/>
      <c r="CW1726" s="209"/>
      <c r="CX1726" s="209"/>
      <c r="CY1726" s="209"/>
      <c r="CZ1726" s="209"/>
      <c r="DA1726" s="209"/>
      <c r="DB1726" s="209"/>
      <c r="DC1726" s="209"/>
      <c r="DD1726" s="209"/>
      <c r="DE1726" s="209"/>
      <c r="DF1726" s="209"/>
      <c r="DG1726" s="209"/>
      <c r="DH1726" s="209"/>
      <c r="DI1726" s="209"/>
      <c r="DJ1726" s="209"/>
      <c r="DK1726" s="209"/>
      <c r="DL1726" s="209"/>
      <c r="DM1726" s="209"/>
      <c r="DN1726" s="209"/>
      <c r="DO1726" s="209"/>
      <c r="DP1726" s="209"/>
      <c r="DQ1726" s="209"/>
      <c r="DR1726" s="209"/>
      <c r="DS1726" s="209"/>
      <c r="DT1726" s="209"/>
      <c r="DU1726" s="209"/>
      <c r="DV1726" s="209"/>
      <c r="DW1726" s="209"/>
      <c r="DX1726" s="209"/>
      <c r="DY1726" s="209"/>
      <c r="DZ1726" s="209"/>
      <c r="EA1726" s="209"/>
      <c r="EB1726" s="209"/>
      <c r="EC1726" s="209"/>
      <c r="ED1726" s="209"/>
      <c r="EE1726" s="209"/>
      <c r="EF1726" s="209"/>
      <c r="EG1726" s="209"/>
      <c r="EH1726" s="209"/>
      <c r="EI1726" s="209"/>
      <c r="EJ1726" s="209"/>
      <c r="EK1726" s="209"/>
      <c r="EL1726" s="209"/>
      <c r="EM1726" s="209"/>
      <c r="EN1726" s="209"/>
      <c r="EO1726" s="209"/>
      <c r="EP1726" s="209"/>
      <c r="EQ1726" s="209"/>
      <c r="ER1726" s="209"/>
      <c r="ES1726" s="209"/>
      <c r="ET1726" s="209"/>
      <c r="EU1726" s="209"/>
      <c r="EV1726" s="209"/>
      <c r="EW1726" s="209"/>
      <c r="EX1726" s="209"/>
      <c r="EY1726" s="209"/>
      <c r="EZ1726" s="209"/>
      <c r="FA1726" s="209"/>
      <c r="FB1726" s="209"/>
      <c r="FC1726" s="209"/>
      <c r="FD1726" s="209"/>
      <c r="FE1726" s="209"/>
      <c r="FF1726" s="209"/>
      <c r="FG1726" s="209"/>
      <c r="FH1726" s="209"/>
      <c r="FI1726" s="209"/>
      <c r="FJ1726" s="209"/>
      <c r="FK1726" s="209"/>
      <c r="FL1726" s="209"/>
      <c r="FM1726" s="209"/>
      <c r="FN1726" s="209"/>
      <c r="FO1726" s="209"/>
      <c r="FP1726" s="209"/>
      <c r="FQ1726" s="209"/>
      <c r="FR1726" s="209"/>
      <c r="FS1726" s="209"/>
      <c r="FT1726" s="209"/>
      <c r="FU1726" s="209"/>
      <c r="FV1726" s="209"/>
      <c r="FW1726" s="209"/>
      <c r="FX1726" s="209"/>
      <c r="FY1726" s="209"/>
      <c r="FZ1726" s="209"/>
      <c r="GA1726" s="209"/>
      <c r="GB1726" s="209"/>
      <c r="GC1726" s="209"/>
      <c r="GD1726" s="209"/>
      <c r="GE1726" s="209"/>
      <c r="GF1726" s="209"/>
      <c r="GG1726" s="209"/>
      <c r="GH1726" s="209"/>
      <c r="GI1726" s="209"/>
    </row>
    <row r="1727" spans="1:191" ht="18.75" hidden="1" customHeight="1">
      <c r="A1727" s="69"/>
      <c r="B1727" s="53"/>
      <c r="C1727" s="56"/>
      <c r="D1727" s="57"/>
      <c r="E1727" s="16" t="s">
        <v>513</v>
      </c>
      <c r="F1727" s="10">
        <v>4239</v>
      </c>
      <c r="G1727" s="10"/>
      <c r="H1727" s="10"/>
      <c r="I1727" s="7">
        <f>ROUND(L1727*0.17,1)</f>
        <v>86413.3</v>
      </c>
      <c r="J1727" s="7">
        <f>ROUND(L1727*0.42,1)</f>
        <v>213491.6</v>
      </c>
      <c r="K1727" s="7">
        <f>ROUND(L1727*0.67,1)</f>
        <v>340569.9</v>
      </c>
      <c r="L1727" s="7">
        <v>508313.3</v>
      </c>
      <c r="M1727" s="41">
        <f t="shared" si="353"/>
        <v>17</v>
      </c>
      <c r="N1727" s="41">
        <f t="shared" si="354"/>
        <v>42</v>
      </c>
      <c r="O1727" s="41">
        <f t="shared" si="355"/>
        <v>67</v>
      </c>
      <c r="P1727" s="15"/>
      <c r="Q1727" s="15"/>
      <c r="R1727" s="167"/>
      <c r="S1727" s="15"/>
      <c r="T1727" s="15"/>
      <c r="U1727" s="4">
        <f t="shared" si="360"/>
        <v>508313.3</v>
      </c>
    </row>
    <row r="1728" spans="1:191" ht="31.5" customHeight="1">
      <c r="A1728" s="232"/>
      <c r="B1728" s="196"/>
      <c r="C1728" s="200"/>
      <c r="D1728" s="201" t="s">
        <v>284</v>
      </c>
      <c r="E1728" s="81" t="s">
        <v>69</v>
      </c>
      <c r="F1728" s="19"/>
      <c r="G1728" s="19"/>
      <c r="H1728" s="10" t="s">
        <v>394</v>
      </c>
      <c r="I1728" s="205">
        <f>SUM(I1729)</f>
        <v>36428.199999999997</v>
      </c>
      <c r="J1728" s="205">
        <f>SUM(J1729)</f>
        <v>89999.2</v>
      </c>
      <c r="K1728" s="205">
        <f>SUM(K1729)</f>
        <v>143570.1</v>
      </c>
      <c r="L1728" s="205">
        <f>SUM(L1729)</f>
        <v>214283.7</v>
      </c>
      <c r="M1728" s="41">
        <f t="shared" si="353"/>
        <v>17</v>
      </c>
      <c r="N1728" s="41">
        <f t="shared" si="354"/>
        <v>42</v>
      </c>
      <c r="O1728" s="41">
        <f t="shared" si="355"/>
        <v>67</v>
      </c>
      <c r="P1728" s="14"/>
      <c r="Q1728" s="14"/>
      <c r="R1728" s="167"/>
      <c r="S1728" s="14"/>
      <c r="T1728" s="14"/>
      <c r="U1728" s="4">
        <f t="shared" si="360"/>
        <v>214283.7</v>
      </c>
      <c r="W1728" s="43" t="s">
        <v>394</v>
      </c>
      <c r="AA1728" s="209"/>
      <c r="AB1728" s="209"/>
      <c r="AC1728" s="209"/>
      <c r="AD1728" s="209"/>
      <c r="AE1728" s="209"/>
      <c r="AF1728" s="209"/>
      <c r="AG1728" s="209"/>
      <c r="AH1728" s="209"/>
      <c r="AI1728" s="209"/>
      <c r="AJ1728" s="209"/>
      <c r="AK1728" s="209"/>
      <c r="AL1728" s="209"/>
      <c r="AM1728" s="209"/>
      <c r="AN1728" s="209"/>
      <c r="AO1728" s="209"/>
      <c r="AP1728" s="209"/>
      <c r="AQ1728" s="209"/>
      <c r="AR1728" s="209"/>
      <c r="AS1728" s="209"/>
      <c r="AT1728" s="209"/>
      <c r="AU1728" s="209"/>
      <c r="AV1728" s="209"/>
      <c r="AW1728" s="209"/>
      <c r="AX1728" s="209"/>
      <c r="AY1728" s="209"/>
      <c r="AZ1728" s="209"/>
      <c r="BA1728" s="209"/>
      <c r="BB1728" s="209"/>
      <c r="BC1728" s="209"/>
      <c r="BD1728" s="209"/>
      <c r="BE1728" s="209"/>
      <c r="BF1728" s="209"/>
      <c r="BG1728" s="209"/>
      <c r="BH1728" s="209"/>
      <c r="BI1728" s="209"/>
      <c r="BJ1728" s="209"/>
      <c r="BK1728" s="209"/>
      <c r="BL1728" s="209"/>
      <c r="BM1728" s="209"/>
      <c r="BN1728" s="209"/>
      <c r="BO1728" s="209"/>
      <c r="BP1728" s="209"/>
      <c r="BQ1728" s="209"/>
      <c r="BR1728" s="209"/>
      <c r="BS1728" s="209"/>
      <c r="BT1728" s="209"/>
      <c r="BU1728" s="209"/>
      <c r="BV1728" s="209"/>
      <c r="BW1728" s="209"/>
      <c r="BX1728" s="209"/>
      <c r="BY1728" s="209"/>
      <c r="BZ1728" s="209"/>
      <c r="CA1728" s="209"/>
      <c r="CB1728" s="209"/>
      <c r="CC1728" s="209"/>
      <c r="CD1728" s="209"/>
      <c r="CE1728" s="209"/>
      <c r="CF1728" s="209"/>
      <c r="CG1728" s="209"/>
      <c r="CH1728" s="209"/>
      <c r="CI1728" s="209"/>
      <c r="CJ1728" s="209"/>
      <c r="CK1728" s="209"/>
      <c r="CL1728" s="209"/>
      <c r="CM1728" s="209"/>
      <c r="CN1728" s="209"/>
      <c r="CO1728" s="209"/>
      <c r="CP1728" s="209"/>
      <c r="CQ1728" s="209"/>
      <c r="CR1728" s="209"/>
      <c r="CS1728" s="209"/>
      <c r="CT1728" s="209"/>
      <c r="CU1728" s="209"/>
      <c r="CV1728" s="209"/>
      <c r="CW1728" s="209"/>
      <c r="CX1728" s="209"/>
      <c r="CY1728" s="209"/>
      <c r="CZ1728" s="209"/>
      <c r="DA1728" s="209"/>
      <c r="DB1728" s="209"/>
      <c r="DC1728" s="209"/>
      <c r="DD1728" s="209"/>
      <c r="DE1728" s="209"/>
      <c r="DF1728" s="209"/>
      <c r="DG1728" s="209"/>
      <c r="DH1728" s="209"/>
      <c r="DI1728" s="209"/>
      <c r="DJ1728" s="209"/>
      <c r="DK1728" s="209"/>
      <c r="DL1728" s="209"/>
      <c r="DM1728" s="209"/>
      <c r="DN1728" s="209"/>
      <c r="DO1728" s="209"/>
      <c r="DP1728" s="209"/>
      <c r="DQ1728" s="209"/>
      <c r="DR1728" s="209"/>
      <c r="DS1728" s="209"/>
      <c r="DT1728" s="209"/>
      <c r="DU1728" s="209"/>
      <c r="DV1728" s="209"/>
      <c r="DW1728" s="209"/>
      <c r="DX1728" s="209"/>
      <c r="DY1728" s="209"/>
      <c r="DZ1728" s="209"/>
      <c r="EA1728" s="209"/>
      <c r="EB1728" s="209"/>
      <c r="EC1728" s="209"/>
      <c r="ED1728" s="209"/>
      <c r="EE1728" s="209"/>
      <c r="EF1728" s="209"/>
      <c r="EG1728" s="209"/>
      <c r="EH1728" s="209"/>
      <c r="EI1728" s="209"/>
      <c r="EJ1728" s="209"/>
      <c r="EK1728" s="209"/>
      <c r="EL1728" s="209"/>
      <c r="EM1728" s="209"/>
      <c r="EN1728" s="209"/>
      <c r="EO1728" s="209"/>
      <c r="EP1728" s="209"/>
      <c r="EQ1728" s="209"/>
      <c r="ER1728" s="209"/>
      <c r="ES1728" s="209"/>
      <c r="ET1728" s="209"/>
      <c r="EU1728" s="209"/>
      <c r="EV1728" s="209"/>
      <c r="EW1728" s="209"/>
      <c r="EX1728" s="209"/>
      <c r="EY1728" s="209"/>
      <c r="EZ1728" s="209"/>
      <c r="FA1728" s="209"/>
      <c r="FB1728" s="209"/>
      <c r="FC1728" s="209"/>
      <c r="FD1728" s="209"/>
      <c r="FE1728" s="209"/>
      <c r="FF1728" s="209"/>
      <c r="FG1728" s="209"/>
      <c r="FH1728" s="209"/>
      <c r="FI1728" s="209"/>
      <c r="FJ1728" s="209"/>
      <c r="FK1728" s="209"/>
      <c r="FL1728" s="209"/>
      <c r="FM1728" s="209"/>
      <c r="FN1728" s="209"/>
      <c r="FO1728" s="209"/>
      <c r="FP1728" s="209"/>
      <c r="FQ1728" s="209"/>
      <c r="FR1728" s="209"/>
      <c r="FS1728" s="209"/>
      <c r="FT1728" s="209"/>
      <c r="FU1728" s="209"/>
      <c r="FV1728" s="209"/>
      <c r="FW1728" s="209"/>
      <c r="FX1728" s="209"/>
      <c r="FY1728" s="209"/>
      <c r="FZ1728" s="209"/>
      <c r="GA1728" s="209"/>
      <c r="GB1728" s="209"/>
      <c r="GC1728" s="209"/>
      <c r="GD1728" s="209"/>
      <c r="GE1728" s="209"/>
      <c r="GF1728" s="209"/>
      <c r="GG1728" s="209"/>
      <c r="GH1728" s="209"/>
      <c r="GI1728" s="209"/>
    </row>
    <row r="1729" spans="1:191" ht="18.75" customHeight="1">
      <c r="A1729" s="232"/>
      <c r="B1729" s="196"/>
      <c r="C1729" s="200"/>
      <c r="D1729" s="201"/>
      <c r="E1729" s="80" t="s">
        <v>103</v>
      </c>
      <c r="F1729" s="18" t="s">
        <v>398</v>
      </c>
      <c r="G1729" s="18"/>
      <c r="H1729" s="10" t="s">
        <v>394</v>
      </c>
      <c r="I1729" s="206">
        <f>SUM(I1730:I1730)</f>
        <v>36428.199999999997</v>
      </c>
      <c r="J1729" s="206">
        <f>SUM(J1730:J1730)</f>
        <v>89999.2</v>
      </c>
      <c r="K1729" s="206">
        <f>SUM(K1730:K1730)</f>
        <v>143570.1</v>
      </c>
      <c r="L1729" s="207">
        <f>SUM(L1730:L1730)</f>
        <v>214283.7</v>
      </c>
      <c r="M1729" s="41">
        <f t="shared" si="353"/>
        <v>17</v>
      </c>
      <c r="N1729" s="41">
        <f t="shared" si="354"/>
        <v>42</v>
      </c>
      <c r="O1729" s="41">
        <f t="shared" si="355"/>
        <v>67</v>
      </c>
      <c r="P1729" s="15"/>
      <c r="Q1729" s="15"/>
      <c r="R1729" s="167"/>
      <c r="S1729" s="15"/>
      <c r="T1729" s="15"/>
      <c r="U1729" s="4">
        <f t="shared" si="360"/>
        <v>214283.7</v>
      </c>
      <c r="AA1729" s="209"/>
      <c r="AB1729" s="209"/>
      <c r="AC1729" s="209"/>
      <c r="AD1729" s="209"/>
      <c r="AE1729" s="209"/>
      <c r="AF1729" s="209"/>
      <c r="AG1729" s="209"/>
      <c r="AH1729" s="209"/>
      <c r="AI1729" s="209"/>
      <c r="AJ1729" s="209"/>
      <c r="AK1729" s="209"/>
      <c r="AL1729" s="209"/>
      <c r="AM1729" s="209"/>
      <c r="AN1729" s="209"/>
      <c r="AO1729" s="209"/>
      <c r="AP1729" s="209"/>
      <c r="AQ1729" s="209"/>
      <c r="AR1729" s="209"/>
      <c r="AS1729" s="209"/>
      <c r="AT1729" s="209"/>
      <c r="AU1729" s="209"/>
      <c r="AV1729" s="209"/>
      <c r="AW1729" s="209"/>
      <c r="AX1729" s="209"/>
      <c r="AY1729" s="209"/>
      <c r="AZ1729" s="209"/>
      <c r="BA1729" s="209"/>
      <c r="BB1729" s="209"/>
      <c r="BC1729" s="209"/>
      <c r="BD1729" s="209"/>
      <c r="BE1729" s="209"/>
      <c r="BF1729" s="209"/>
      <c r="BG1729" s="209"/>
      <c r="BH1729" s="209"/>
      <c r="BI1729" s="209"/>
      <c r="BJ1729" s="209"/>
      <c r="BK1729" s="209"/>
      <c r="BL1729" s="209"/>
      <c r="BM1729" s="209"/>
      <c r="BN1729" s="209"/>
      <c r="BO1729" s="209"/>
      <c r="BP1729" s="209"/>
      <c r="BQ1729" s="209"/>
      <c r="BR1729" s="209"/>
      <c r="BS1729" s="209"/>
      <c r="BT1729" s="209"/>
      <c r="BU1729" s="209"/>
      <c r="BV1729" s="209"/>
      <c r="BW1729" s="209"/>
      <c r="BX1729" s="209"/>
      <c r="BY1729" s="209"/>
      <c r="BZ1729" s="209"/>
      <c r="CA1729" s="209"/>
      <c r="CB1729" s="209"/>
      <c r="CC1729" s="209"/>
      <c r="CD1729" s="209"/>
      <c r="CE1729" s="209"/>
      <c r="CF1729" s="209"/>
      <c r="CG1729" s="209"/>
      <c r="CH1729" s="209"/>
      <c r="CI1729" s="209"/>
      <c r="CJ1729" s="209"/>
      <c r="CK1729" s="209"/>
      <c r="CL1729" s="209"/>
      <c r="CM1729" s="209"/>
      <c r="CN1729" s="209"/>
      <c r="CO1729" s="209"/>
      <c r="CP1729" s="209"/>
      <c r="CQ1729" s="209"/>
      <c r="CR1729" s="209"/>
      <c r="CS1729" s="209"/>
      <c r="CT1729" s="209"/>
      <c r="CU1729" s="209"/>
      <c r="CV1729" s="209"/>
      <c r="CW1729" s="209"/>
      <c r="CX1729" s="209"/>
      <c r="CY1729" s="209"/>
      <c r="CZ1729" s="209"/>
      <c r="DA1729" s="209"/>
      <c r="DB1729" s="209"/>
      <c r="DC1729" s="209"/>
      <c r="DD1729" s="209"/>
      <c r="DE1729" s="209"/>
      <c r="DF1729" s="209"/>
      <c r="DG1729" s="209"/>
      <c r="DH1729" s="209"/>
      <c r="DI1729" s="209"/>
      <c r="DJ1729" s="209"/>
      <c r="DK1729" s="209"/>
      <c r="DL1729" s="209"/>
      <c r="DM1729" s="209"/>
      <c r="DN1729" s="209"/>
      <c r="DO1729" s="209"/>
      <c r="DP1729" s="209"/>
      <c r="DQ1729" s="209"/>
      <c r="DR1729" s="209"/>
      <c r="DS1729" s="209"/>
      <c r="DT1729" s="209"/>
      <c r="DU1729" s="209"/>
      <c r="DV1729" s="209"/>
      <c r="DW1729" s="209"/>
      <c r="DX1729" s="209"/>
      <c r="DY1729" s="209"/>
      <c r="DZ1729" s="209"/>
      <c r="EA1729" s="209"/>
      <c r="EB1729" s="209"/>
      <c r="EC1729" s="209"/>
      <c r="ED1729" s="209"/>
      <c r="EE1729" s="209"/>
      <c r="EF1729" s="209"/>
      <c r="EG1729" s="209"/>
      <c r="EH1729" s="209"/>
      <c r="EI1729" s="209"/>
      <c r="EJ1729" s="209"/>
      <c r="EK1729" s="209"/>
      <c r="EL1729" s="209"/>
      <c r="EM1729" s="209"/>
      <c r="EN1729" s="209"/>
      <c r="EO1729" s="209"/>
      <c r="EP1729" s="209"/>
      <c r="EQ1729" s="209"/>
      <c r="ER1729" s="209"/>
      <c r="ES1729" s="209"/>
      <c r="ET1729" s="209"/>
      <c r="EU1729" s="209"/>
      <c r="EV1729" s="209"/>
      <c r="EW1729" s="209"/>
      <c r="EX1729" s="209"/>
      <c r="EY1729" s="209"/>
      <c r="EZ1729" s="209"/>
      <c r="FA1729" s="209"/>
      <c r="FB1729" s="209"/>
      <c r="FC1729" s="209"/>
      <c r="FD1729" s="209"/>
      <c r="FE1729" s="209"/>
      <c r="FF1729" s="209"/>
      <c r="FG1729" s="209"/>
      <c r="FH1729" s="209"/>
      <c r="FI1729" s="209"/>
      <c r="FJ1729" s="209"/>
      <c r="FK1729" s="209"/>
      <c r="FL1729" s="209"/>
      <c r="FM1729" s="209"/>
      <c r="FN1729" s="209"/>
      <c r="FO1729" s="209"/>
      <c r="FP1729" s="209"/>
      <c r="FQ1729" s="209"/>
      <c r="FR1729" s="209"/>
      <c r="FS1729" s="209"/>
      <c r="FT1729" s="209"/>
      <c r="FU1729" s="209"/>
      <c r="FV1729" s="209"/>
      <c r="FW1729" s="209"/>
      <c r="FX1729" s="209"/>
      <c r="FY1729" s="209"/>
      <c r="FZ1729" s="209"/>
      <c r="GA1729" s="209"/>
      <c r="GB1729" s="209"/>
      <c r="GC1729" s="209"/>
      <c r="GD1729" s="209"/>
      <c r="GE1729" s="209"/>
      <c r="GF1729" s="209"/>
      <c r="GG1729" s="209"/>
      <c r="GH1729" s="209"/>
      <c r="GI1729" s="209"/>
    </row>
    <row r="1730" spans="1:191" ht="18.75" hidden="1" customHeight="1">
      <c r="A1730" s="69"/>
      <c r="B1730" s="53"/>
      <c r="C1730" s="56"/>
      <c r="D1730" s="57"/>
      <c r="E1730" s="16" t="s">
        <v>513</v>
      </c>
      <c r="F1730" s="10">
        <v>4239</v>
      </c>
      <c r="G1730" s="10"/>
      <c r="H1730" s="10"/>
      <c r="I1730" s="7">
        <f>ROUND(L1730*0.17,1)</f>
        <v>36428.199999999997</v>
      </c>
      <c r="J1730" s="7">
        <f>ROUND(L1730*0.42,1)</f>
        <v>89999.2</v>
      </c>
      <c r="K1730" s="7">
        <f>ROUND(L1730*0.67,1)</f>
        <v>143570.1</v>
      </c>
      <c r="L1730" s="7">
        <v>214283.7</v>
      </c>
      <c r="M1730" s="41">
        <f t="shared" si="353"/>
        <v>17</v>
      </c>
      <c r="N1730" s="41">
        <f t="shared" si="354"/>
        <v>42</v>
      </c>
      <c r="O1730" s="41">
        <f t="shared" si="355"/>
        <v>67</v>
      </c>
      <c r="P1730" s="15"/>
      <c r="Q1730" s="15"/>
      <c r="R1730" s="167"/>
      <c r="S1730" s="15"/>
      <c r="T1730" s="15"/>
      <c r="U1730" s="4">
        <f t="shared" si="360"/>
        <v>214283.7</v>
      </c>
    </row>
    <row r="1731" spans="1:191">
      <c r="A1731" s="232"/>
      <c r="B1731" s="196"/>
      <c r="C1731" s="197" t="s">
        <v>393</v>
      </c>
      <c r="D1731" s="198" t="s">
        <v>344</v>
      </c>
      <c r="E1731" s="199" t="s">
        <v>70</v>
      </c>
      <c r="F1731" s="13"/>
      <c r="G1731" s="13"/>
      <c r="H1731" s="10" t="s">
        <v>394</v>
      </c>
      <c r="I1731" s="205">
        <f>SUM(I1732+I1735)</f>
        <v>115412.3</v>
      </c>
      <c r="J1731" s="205">
        <f>SUM(J1732+J1735)</f>
        <v>285136.10000000003</v>
      </c>
      <c r="K1731" s="205">
        <f>SUM(K1732+K1735)</f>
        <v>454860</v>
      </c>
      <c r="L1731" s="205">
        <f>SUM(L1732+L1735)</f>
        <v>678895.5</v>
      </c>
      <c r="M1731" s="41">
        <f t="shared" si="353"/>
        <v>17</v>
      </c>
      <c r="N1731" s="41">
        <f t="shared" si="354"/>
        <v>42</v>
      </c>
      <c r="O1731" s="41">
        <f t="shared" si="355"/>
        <v>67</v>
      </c>
      <c r="P1731" s="14"/>
      <c r="Q1731" s="14"/>
      <c r="R1731" s="167"/>
      <c r="S1731" s="14"/>
      <c r="T1731" s="14"/>
      <c r="U1731" s="4">
        <f t="shared" si="360"/>
        <v>678895.5</v>
      </c>
      <c r="AA1731" s="209"/>
      <c r="AB1731" s="209"/>
      <c r="AC1731" s="209"/>
      <c r="AD1731" s="209"/>
      <c r="AE1731" s="209"/>
      <c r="AF1731" s="209"/>
      <c r="AG1731" s="209"/>
      <c r="AH1731" s="209"/>
      <c r="AI1731" s="209"/>
      <c r="AJ1731" s="209"/>
      <c r="AK1731" s="209"/>
      <c r="AL1731" s="209"/>
      <c r="AM1731" s="209"/>
      <c r="AN1731" s="209"/>
      <c r="AO1731" s="209"/>
      <c r="AP1731" s="209"/>
      <c r="AQ1731" s="209"/>
      <c r="AR1731" s="209"/>
      <c r="AS1731" s="209"/>
      <c r="AT1731" s="209"/>
      <c r="AU1731" s="209"/>
      <c r="AV1731" s="209"/>
      <c r="AW1731" s="209"/>
      <c r="AX1731" s="209"/>
      <c r="AY1731" s="209"/>
      <c r="AZ1731" s="209"/>
      <c r="BA1731" s="209"/>
      <c r="BB1731" s="209"/>
      <c r="BC1731" s="209"/>
      <c r="BD1731" s="209"/>
      <c r="BE1731" s="209"/>
      <c r="BF1731" s="209"/>
      <c r="BG1731" s="209"/>
      <c r="BH1731" s="209"/>
      <c r="BI1731" s="209"/>
      <c r="BJ1731" s="209"/>
      <c r="BK1731" s="209"/>
      <c r="BL1731" s="209"/>
      <c r="BM1731" s="209"/>
      <c r="BN1731" s="209"/>
      <c r="BO1731" s="209"/>
      <c r="BP1731" s="209"/>
      <c r="BQ1731" s="209"/>
      <c r="BR1731" s="209"/>
      <c r="BS1731" s="209"/>
      <c r="BT1731" s="209"/>
      <c r="BU1731" s="209"/>
      <c r="BV1731" s="209"/>
      <c r="BW1731" s="209"/>
      <c r="BX1731" s="209"/>
      <c r="BY1731" s="209"/>
      <c r="BZ1731" s="209"/>
      <c r="CA1731" s="209"/>
      <c r="CB1731" s="209"/>
      <c r="CC1731" s="209"/>
      <c r="CD1731" s="209"/>
      <c r="CE1731" s="209"/>
      <c r="CF1731" s="209"/>
      <c r="CG1731" s="209"/>
      <c r="CH1731" s="209"/>
      <c r="CI1731" s="209"/>
      <c r="CJ1731" s="209"/>
      <c r="CK1731" s="209"/>
      <c r="CL1731" s="209"/>
      <c r="CM1731" s="209"/>
      <c r="CN1731" s="209"/>
      <c r="CO1731" s="209"/>
      <c r="CP1731" s="209"/>
      <c r="CQ1731" s="209"/>
      <c r="CR1731" s="209"/>
      <c r="CS1731" s="209"/>
      <c r="CT1731" s="209"/>
      <c r="CU1731" s="209"/>
      <c r="CV1731" s="209"/>
      <c r="CW1731" s="209"/>
      <c r="CX1731" s="209"/>
      <c r="CY1731" s="209"/>
      <c r="CZ1731" s="209"/>
      <c r="DA1731" s="209"/>
      <c r="DB1731" s="209"/>
      <c r="DC1731" s="209"/>
      <c r="DD1731" s="209"/>
      <c r="DE1731" s="209"/>
      <c r="DF1731" s="209"/>
      <c r="DG1731" s="209"/>
      <c r="DH1731" s="209"/>
      <c r="DI1731" s="209"/>
      <c r="DJ1731" s="209"/>
      <c r="DK1731" s="209"/>
      <c r="DL1731" s="209"/>
      <c r="DM1731" s="209"/>
      <c r="DN1731" s="209"/>
      <c r="DO1731" s="209"/>
      <c r="DP1731" s="209"/>
      <c r="DQ1731" s="209"/>
      <c r="DR1731" s="209"/>
      <c r="DS1731" s="209"/>
      <c r="DT1731" s="209"/>
      <c r="DU1731" s="209"/>
      <c r="DV1731" s="209"/>
      <c r="DW1731" s="209"/>
      <c r="DX1731" s="209"/>
      <c r="DY1731" s="209"/>
      <c r="DZ1731" s="209"/>
      <c r="EA1731" s="209"/>
      <c r="EB1731" s="209"/>
      <c r="EC1731" s="209"/>
      <c r="ED1731" s="209"/>
      <c r="EE1731" s="209"/>
      <c r="EF1731" s="209"/>
      <c r="EG1731" s="209"/>
      <c r="EH1731" s="209"/>
      <c r="EI1731" s="209"/>
      <c r="EJ1731" s="209"/>
      <c r="EK1731" s="209"/>
      <c r="EL1731" s="209"/>
      <c r="EM1731" s="209"/>
      <c r="EN1731" s="209"/>
      <c r="EO1731" s="209"/>
      <c r="EP1731" s="209"/>
      <c r="EQ1731" s="209"/>
      <c r="ER1731" s="209"/>
      <c r="ES1731" s="209"/>
      <c r="ET1731" s="209"/>
      <c r="EU1731" s="209"/>
      <c r="EV1731" s="209"/>
      <c r="EW1731" s="209"/>
      <c r="EX1731" s="209"/>
      <c r="EY1731" s="209"/>
      <c r="EZ1731" s="209"/>
      <c r="FA1731" s="209"/>
      <c r="FB1731" s="209"/>
      <c r="FC1731" s="209"/>
      <c r="FD1731" s="209"/>
      <c r="FE1731" s="209"/>
      <c r="FF1731" s="209"/>
      <c r="FG1731" s="209"/>
      <c r="FH1731" s="209"/>
      <c r="FI1731" s="209"/>
      <c r="FJ1731" s="209"/>
      <c r="FK1731" s="209"/>
      <c r="FL1731" s="209"/>
      <c r="FM1731" s="209"/>
      <c r="FN1731" s="209"/>
      <c r="FO1731" s="209"/>
      <c r="FP1731" s="209"/>
      <c r="FQ1731" s="209"/>
      <c r="FR1731" s="209"/>
      <c r="FS1731" s="209"/>
      <c r="FT1731" s="209"/>
      <c r="FU1731" s="209"/>
      <c r="FV1731" s="209"/>
      <c r="FW1731" s="209"/>
      <c r="FX1731" s="209"/>
      <c r="FY1731" s="209"/>
      <c r="FZ1731" s="209"/>
      <c r="GA1731" s="209"/>
      <c r="GB1731" s="209"/>
      <c r="GC1731" s="209"/>
      <c r="GD1731" s="209"/>
      <c r="GE1731" s="209"/>
      <c r="GF1731" s="209"/>
      <c r="GG1731" s="209"/>
      <c r="GH1731" s="209"/>
      <c r="GI1731" s="209"/>
    </row>
    <row r="1732" spans="1:191" ht="33">
      <c r="A1732" s="232"/>
      <c r="B1732" s="196"/>
      <c r="C1732" s="200"/>
      <c r="D1732" s="201" t="s">
        <v>280</v>
      </c>
      <c r="E1732" s="81" t="s">
        <v>71</v>
      </c>
      <c r="F1732" s="19"/>
      <c r="G1732" s="19"/>
      <c r="H1732" s="10" t="s">
        <v>394</v>
      </c>
      <c r="I1732" s="205">
        <f>SUM(I1733)</f>
        <v>114366.7</v>
      </c>
      <c r="J1732" s="205">
        <f>SUM(J1733)</f>
        <v>282552.90000000002</v>
      </c>
      <c r="K1732" s="205">
        <f>SUM(K1733)</f>
        <v>450739.20000000001</v>
      </c>
      <c r="L1732" s="205">
        <f>SUM(L1733)</f>
        <v>672745</v>
      </c>
      <c r="M1732" s="41">
        <f t="shared" si="353"/>
        <v>17</v>
      </c>
      <c r="N1732" s="41">
        <f t="shared" si="354"/>
        <v>42</v>
      </c>
      <c r="O1732" s="41">
        <f t="shared" si="355"/>
        <v>67</v>
      </c>
      <c r="P1732" s="14"/>
      <c r="Q1732" s="14"/>
      <c r="R1732" s="167"/>
      <c r="S1732" s="14"/>
      <c r="T1732" s="14"/>
      <c r="U1732" s="4">
        <f t="shared" si="360"/>
        <v>672745</v>
      </c>
      <c r="W1732" s="43" t="s">
        <v>394</v>
      </c>
      <c r="AA1732" s="209"/>
      <c r="AB1732" s="209"/>
      <c r="AC1732" s="209"/>
      <c r="AD1732" s="209"/>
      <c r="AE1732" s="209"/>
      <c r="AF1732" s="209"/>
      <c r="AG1732" s="209"/>
      <c r="AH1732" s="209"/>
      <c r="AI1732" s="209"/>
      <c r="AJ1732" s="209"/>
      <c r="AK1732" s="209"/>
      <c r="AL1732" s="209"/>
      <c r="AM1732" s="209"/>
      <c r="AN1732" s="209"/>
      <c r="AO1732" s="209"/>
      <c r="AP1732" s="209"/>
      <c r="AQ1732" s="209"/>
      <c r="AR1732" s="209"/>
      <c r="AS1732" s="209"/>
      <c r="AT1732" s="209"/>
      <c r="AU1732" s="209"/>
      <c r="AV1732" s="209"/>
      <c r="AW1732" s="209"/>
      <c r="AX1732" s="209"/>
      <c r="AY1732" s="209"/>
      <c r="AZ1732" s="209"/>
      <c r="BA1732" s="209"/>
      <c r="BB1732" s="209"/>
      <c r="BC1732" s="209"/>
      <c r="BD1732" s="209"/>
      <c r="BE1732" s="209"/>
      <c r="BF1732" s="209"/>
      <c r="BG1732" s="209"/>
      <c r="BH1732" s="209"/>
      <c r="BI1732" s="209"/>
      <c r="BJ1732" s="209"/>
      <c r="BK1732" s="209"/>
      <c r="BL1732" s="209"/>
      <c r="BM1732" s="209"/>
      <c r="BN1732" s="209"/>
      <c r="BO1732" s="209"/>
      <c r="BP1732" s="209"/>
      <c r="BQ1732" s="209"/>
      <c r="BR1732" s="209"/>
      <c r="BS1732" s="209"/>
      <c r="BT1732" s="209"/>
      <c r="BU1732" s="209"/>
      <c r="BV1732" s="209"/>
      <c r="BW1732" s="209"/>
      <c r="BX1732" s="209"/>
      <c r="BY1732" s="209"/>
      <c r="BZ1732" s="209"/>
      <c r="CA1732" s="209"/>
      <c r="CB1732" s="209"/>
      <c r="CC1732" s="209"/>
      <c r="CD1732" s="209"/>
      <c r="CE1732" s="209"/>
      <c r="CF1732" s="209"/>
      <c r="CG1732" s="209"/>
      <c r="CH1732" s="209"/>
      <c r="CI1732" s="209"/>
      <c r="CJ1732" s="209"/>
      <c r="CK1732" s="209"/>
      <c r="CL1732" s="209"/>
      <c r="CM1732" s="209"/>
      <c r="CN1732" s="209"/>
      <c r="CO1732" s="209"/>
      <c r="CP1732" s="209"/>
      <c r="CQ1732" s="209"/>
      <c r="CR1732" s="209"/>
      <c r="CS1732" s="209"/>
      <c r="CT1732" s="209"/>
      <c r="CU1732" s="209"/>
      <c r="CV1732" s="209"/>
      <c r="CW1732" s="209"/>
      <c r="CX1732" s="209"/>
      <c r="CY1732" s="209"/>
      <c r="CZ1732" s="209"/>
      <c r="DA1732" s="209"/>
      <c r="DB1732" s="209"/>
      <c r="DC1732" s="209"/>
      <c r="DD1732" s="209"/>
      <c r="DE1732" s="209"/>
      <c r="DF1732" s="209"/>
      <c r="DG1732" s="209"/>
      <c r="DH1732" s="209"/>
      <c r="DI1732" s="209"/>
      <c r="DJ1732" s="209"/>
      <c r="DK1732" s="209"/>
      <c r="DL1732" s="209"/>
      <c r="DM1732" s="209"/>
      <c r="DN1732" s="209"/>
      <c r="DO1732" s="209"/>
      <c r="DP1732" s="209"/>
      <c r="DQ1732" s="209"/>
      <c r="DR1732" s="209"/>
      <c r="DS1732" s="209"/>
      <c r="DT1732" s="209"/>
      <c r="DU1732" s="209"/>
      <c r="DV1732" s="209"/>
      <c r="DW1732" s="209"/>
      <c r="DX1732" s="209"/>
      <c r="DY1732" s="209"/>
      <c r="DZ1732" s="209"/>
      <c r="EA1732" s="209"/>
      <c r="EB1732" s="209"/>
      <c r="EC1732" s="209"/>
      <c r="ED1732" s="209"/>
      <c r="EE1732" s="209"/>
      <c r="EF1732" s="209"/>
      <c r="EG1732" s="209"/>
      <c r="EH1732" s="209"/>
      <c r="EI1732" s="209"/>
      <c r="EJ1732" s="209"/>
      <c r="EK1732" s="209"/>
      <c r="EL1732" s="209"/>
      <c r="EM1732" s="209"/>
      <c r="EN1732" s="209"/>
      <c r="EO1732" s="209"/>
      <c r="EP1732" s="209"/>
      <c r="EQ1732" s="209"/>
      <c r="ER1732" s="209"/>
      <c r="ES1732" s="209"/>
      <c r="ET1732" s="209"/>
      <c r="EU1732" s="209"/>
      <c r="EV1732" s="209"/>
      <c r="EW1732" s="209"/>
      <c r="EX1732" s="209"/>
      <c r="EY1732" s="209"/>
      <c r="EZ1732" s="209"/>
      <c r="FA1732" s="209"/>
      <c r="FB1732" s="209"/>
      <c r="FC1732" s="209"/>
      <c r="FD1732" s="209"/>
      <c r="FE1732" s="209"/>
      <c r="FF1732" s="209"/>
      <c r="FG1732" s="209"/>
      <c r="FH1732" s="209"/>
      <c r="FI1732" s="209"/>
      <c r="FJ1732" s="209"/>
      <c r="FK1732" s="209"/>
      <c r="FL1732" s="209"/>
      <c r="FM1732" s="209"/>
      <c r="FN1732" s="209"/>
      <c r="FO1732" s="209"/>
      <c r="FP1732" s="209"/>
      <c r="FQ1732" s="209"/>
      <c r="FR1732" s="209"/>
      <c r="FS1732" s="209"/>
      <c r="FT1732" s="209"/>
      <c r="FU1732" s="209"/>
      <c r="FV1732" s="209"/>
      <c r="FW1732" s="209"/>
      <c r="FX1732" s="209"/>
      <c r="FY1732" s="209"/>
      <c r="FZ1732" s="209"/>
      <c r="GA1732" s="209"/>
      <c r="GB1732" s="209"/>
      <c r="GC1732" s="209"/>
      <c r="GD1732" s="209"/>
      <c r="GE1732" s="209"/>
      <c r="GF1732" s="209"/>
      <c r="GG1732" s="209"/>
      <c r="GH1732" s="209"/>
      <c r="GI1732" s="209"/>
    </row>
    <row r="1733" spans="1:191">
      <c r="A1733" s="232"/>
      <c r="B1733" s="196"/>
      <c r="C1733" s="200"/>
      <c r="D1733" s="201"/>
      <c r="E1733" s="80" t="s">
        <v>103</v>
      </c>
      <c r="F1733" s="18" t="s">
        <v>398</v>
      </c>
      <c r="G1733" s="18"/>
      <c r="H1733" s="10" t="s">
        <v>394</v>
      </c>
      <c r="I1733" s="206">
        <f>SUM(I1734:I1734)</f>
        <v>114366.7</v>
      </c>
      <c r="J1733" s="206">
        <f>SUM(J1734:J1734)</f>
        <v>282552.90000000002</v>
      </c>
      <c r="K1733" s="206">
        <f>SUM(K1734:K1734)</f>
        <v>450739.20000000001</v>
      </c>
      <c r="L1733" s="207">
        <f>SUM(L1734:L1734)</f>
        <v>672745</v>
      </c>
      <c r="M1733" s="41">
        <f t="shared" si="353"/>
        <v>17</v>
      </c>
      <c r="N1733" s="41">
        <f t="shared" si="354"/>
        <v>42</v>
      </c>
      <c r="O1733" s="41">
        <f t="shared" si="355"/>
        <v>67</v>
      </c>
      <c r="P1733" s="15"/>
      <c r="Q1733" s="15"/>
      <c r="R1733" s="167"/>
      <c r="S1733" s="15"/>
      <c r="T1733" s="15"/>
      <c r="U1733" s="4">
        <f t="shared" si="360"/>
        <v>672745</v>
      </c>
      <c r="AA1733" s="209"/>
      <c r="AB1733" s="209"/>
      <c r="AC1733" s="209"/>
      <c r="AD1733" s="209"/>
      <c r="AE1733" s="209"/>
      <c r="AF1733" s="209"/>
      <c r="AG1733" s="209"/>
      <c r="AH1733" s="209"/>
      <c r="AI1733" s="209"/>
      <c r="AJ1733" s="209"/>
      <c r="AK1733" s="209"/>
      <c r="AL1733" s="209"/>
      <c r="AM1733" s="209"/>
      <c r="AN1733" s="209"/>
      <c r="AO1733" s="209"/>
      <c r="AP1733" s="209"/>
      <c r="AQ1733" s="209"/>
      <c r="AR1733" s="209"/>
      <c r="AS1733" s="209"/>
      <c r="AT1733" s="209"/>
      <c r="AU1733" s="209"/>
      <c r="AV1733" s="209"/>
      <c r="AW1733" s="209"/>
      <c r="AX1733" s="209"/>
      <c r="AY1733" s="209"/>
      <c r="AZ1733" s="209"/>
      <c r="BA1733" s="209"/>
      <c r="BB1733" s="209"/>
      <c r="BC1733" s="209"/>
      <c r="BD1733" s="209"/>
      <c r="BE1733" s="209"/>
      <c r="BF1733" s="209"/>
      <c r="BG1733" s="209"/>
      <c r="BH1733" s="209"/>
      <c r="BI1733" s="209"/>
      <c r="BJ1733" s="209"/>
      <c r="BK1733" s="209"/>
      <c r="BL1733" s="209"/>
      <c r="BM1733" s="209"/>
      <c r="BN1733" s="209"/>
      <c r="BO1733" s="209"/>
      <c r="BP1733" s="209"/>
      <c r="BQ1733" s="209"/>
      <c r="BR1733" s="209"/>
      <c r="BS1733" s="209"/>
      <c r="BT1733" s="209"/>
      <c r="BU1733" s="209"/>
      <c r="BV1733" s="209"/>
      <c r="BW1733" s="209"/>
      <c r="BX1733" s="209"/>
      <c r="BY1733" s="209"/>
      <c r="BZ1733" s="209"/>
      <c r="CA1733" s="209"/>
      <c r="CB1733" s="209"/>
      <c r="CC1733" s="209"/>
      <c r="CD1733" s="209"/>
      <c r="CE1733" s="209"/>
      <c r="CF1733" s="209"/>
      <c r="CG1733" s="209"/>
      <c r="CH1733" s="209"/>
      <c r="CI1733" s="209"/>
      <c r="CJ1733" s="209"/>
      <c r="CK1733" s="209"/>
      <c r="CL1733" s="209"/>
      <c r="CM1733" s="209"/>
      <c r="CN1733" s="209"/>
      <c r="CO1733" s="209"/>
      <c r="CP1733" s="209"/>
      <c r="CQ1733" s="209"/>
      <c r="CR1733" s="209"/>
      <c r="CS1733" s="209"/>
      <c r="CT1733" s="209"/>
      <c r="CU1733" s="209"/>
      <c r="CV1733" s="209"/>
      <c r="CW1733" s="209"/>
      <c r="CX1733" s="209"/>
      <c r="CY1733" s="209"/>
      <c r="CZ1733" s="209"/>
      <c r="DA1733" s="209"/>
      <c r="DB1733" s="209"/>
      <c r="DC1733" s="209"/>
      <c r="DD1733" s="209"/>
      <c r="DE1733" s="209"/>
      <c r="DF1733" s="209"/>
      <c r="DG1733" s="209"/>
      <c r="DH1733" s="209"/>
      <c r="DI1733" s="209"/>
      <c r="DJ1733" s="209"/>
      <c r="DK1733" s="209"/>
      <c r="DL1733" s="209"/>
      <c r="DM1733" s="209"/>
      <c r="DN1733" s="209"/>
      <c r="DO1733" s="209"/>
      <c r="DP1733" s="209"/>
      <c r="DQ1733" s="209"/>
      <c r="DR1733" s="209"/>
      <c r="DS1733" s="209"/>
      <c r="DT1733" s="209"/>
      <c r="DU1733" s="209"/>
      <c r="DV1733" s="209"/>
      <c r="DW1733" s="209"/>
      <c r="DX1733" s="209"/>
      <c r="DY1733" s="209"/>
      <c r="DZ1733" s="209"/>
      <c r="EA1733" s="209"/>
      <c r="EB1733" s="209"/>
      <c r="EC1733" s="209"/>
      <c r="ED1733" s="209"/>
      <c r="EE1733" s="209"/>
      <c r="EF1733" s="209"/>
      <c r="EG1733" s="209"/>
      <c r="EH1733" s="209"/>
      <c r="EI1733" s="209"/>
      <c r="EJ1733" s="209"/>
      <c r="EK1733" s="209"/>
      <c r="EL1733" s="209"/>
      <c r="EM1733" s="209"/>
      <c r="EN1733" s="209"/>
      <c r="EO1733" s="209"/>
      <c r="EP1733" s="209"/>
      <c r="EQ1733" s="209"/>
      <c r="ER1733" s="209"/>
      <c r="ES1733" s="209"/>
      <c r="ET1733" s="209"/>
      <c r="EU1733" s="209"/>
      <c r="EV1733" s="209"/>
      <c r="EW1733" s="209"/>
      <c r="EX1733" s="209"/>
      <c r="EY1733" s="209"/>
      <c r="EZ1733" s="209"/>
      <c r="FA1733" s="209"/>
      <c r="FB1733" s="209"/>
      <c r="FC1733" s="209"/>
      <c r="FD1733" s="209"/>
      <c r="FE1733" s="209"/>
      <c r="FF1733" s="209"/>
      <c r="FG1733" s="209"/>
      <c r="FH1733" s="209"/>
      <c r="FI1733" s="209"/>
      <c r="FJ1733" s="209"/>
      <c r="FK1733" s="209"/>
      <c r="FL1733" s="209"/>
      <c r="FM1733" s="209"/>
      <c r="FN1733" s="209"/>
      <c r="FO1733" s="209"/>
      <c r="FP1733" s="209"/>
      <c r="FQ1733" s="209"/>
      <c r="FR1733" s="209"/>
      <c r="FS1733" s="209"/>
      <c r="FT1733" s="209"/>
      <c r="FU1733" s="209"/>
      <c r="FV1733" s="209"/>
      <c r="FW1733" s="209"/>
      <c r="FX1733" s="209"/>
      <c r="FY1733" s="209"/>
      <c r="FZ1733" s="209"/>
      <c r="GA1733" s="209"/>
      <c r="GB1733" s="209"/>
      <c r="GC1733" s="209"/>
      <c r="GD1733" s="209"/>
      <c r="GE1733" s="209"/>
      <c r="GF1733" s="209"/>
      <c r="GG1733" s="209"/>
      <c r="GH1733" s="209"/>
      <c r="GI1733" s="209"/>
    </row>
    <row r="1734" spans="1:191" hidden="1">
      <c r="A1734" s="69"/>
      <c r="B1734" s="53"/>
      <c r="C1734" s="56"/>
      <c r="D1734" s="57"/>
      <c r="E1734" s="16" t="s">
        <v>513</v>
      </c>
      <c r="F1734" s="10">
        <v>4239</v>
      </c>
      <c r="G1734" s="10"/>
      <c r="H1734" s="10"/>
      <c r="I1734" s="7">
        <f>ROUND(L1734*0.17,1)</f>
        <v>114366.7</v>
      </c>
      <c r="J1734" s="7">
        <f>ROUND(L1734*0.42,1)</f>
        <v>282552.90000000002</v>
      </c>
      <c r="K1734" s="7">
        <f>ROUND(L1734*0.67,1)</f>
        <v>450739.20000000001</v>
      </c>
      <c r="L1734" s="7">
        <v>672745</v>
      </c>
      <c r="M1734" s="41">
        <f t="shared" si="353"/>
        <v>17</v>
      </c>
      <c r="N1734" s="41">
        <f t="shared" si="354"/>
        <v>42</v>
      </c>
      <c r="O1734" s="41">
        <f t="shared" si="355"/>
        <v>67</v>
      </c>
      <c r="P1734" s="15"/>
      <c r="Q1734" s="15"/>
      <c r="R1734" s="167"/>
      <c r="S1734" s="15"/>
      <c r="T1734" s="15"/>
      <c r="U1734" s="4">
        <f t="shared" si="360"/>
        <v>672745</v>
      </c>
    </row>
    <row r="1735" spans="1:191" ht="33">
      <c r="A1735" s="232"/>
      <c r="B1735" s="196"/>
      <c r="C1735" s="200"/>
      <c r="D1735" s="201" t="s">
        <v>284</v>
      </c>
      <c r="E1735" s="81" t="s">
        <v>217</v>
      </c>
      <c r="F1735" s="19"/>
      <c r="G1735" s="19"/>
      <c r="H1735" s="10" t="s">
        <v>394</v>
      </c>
      <c r="I1735" s="205">
        <f t="shared" ref="I1735:K1736" si="362">SUM(I1736)</f>
        <v>1045.5999999999999</v>
      </c>
      <c r="J1735" s="205">
        <f t="shared" si="362"/>
        <v>2583.1999999999998</v>
      </c>
      <c r="K1735" s="205">
        <f t="shared" si="362"/>
        <v>4120.8</v>
      </c>
      <c r="L1735" s="205">
        <f>SUM(L1736)</f>
        <v>6150.5</v>
      </c>
      <c r="M1735" s="41">
        <f t="shared" si="353"/>
        <v>17</v>
      </c>
      <c r="N1735" s="41">
        <f t="shared" si="354"/>
        <v>42</v>
      </c>
      <c r="O1735" s="41">
        <f t="shared" si="355"/>
        <v>67</v>
      </c>
      <c r="P1735" s="14"/>
      <c r="Q1735" s="14"/>
      <c r="R1735" s="167"/>
      <c r="S1735" s="14"/>
      <c r="T1735" s="14"/>
      <c r="U1735" s="4">
        <f t="shared" si="360"/>
        <v>6150.5</v>
      </c>
      <c r="W1735" s="43" t="s">
        <v>394</v>
      </c>
      <c r="AA1735" s="209"/>
      <c r="AB1735" s="209"/>
      <c r="AC1735" s="209"/>
      <c r="AD1735" s="209"/>
      <c r="AE1735" s="209"/>
      <c r="AF1735" s="209"/>
      <c r="AG1735" s="209"/>
      <c r="AH1735" s="209"/>
      <c r="AI1735" s="209"/>
      <c r="AJ1735" s="209"/>
      <c r="AK1735" s="209"/>
      <c r="AL1735" s="209"/>
      <c r="AM1735" s="209"/>
      <c r="AN1735" s="209"/>
      <c r="AO1735" s="209"/>
      <c r="AP1735" s="209"/>
      <c r="AQ1735" s="209"/>
      <c r="AR1735" s="209"/>
      <c r="AS1735" s="209"/>
      <c r="AT1735" s="209"/>
      <c r="AU1735" s="209"/>
      <c r="AV1735" s="209"/>
      <c r="AW1735" s="209"/>
      <c r="AX1735" s="209"/>
      <c r="AY1735" s="209"/>
      <c r="AZ1735" s="209"/>
      <c r="BA1735" s="209"/>
      <c r="BB1735" s="209"/>
      <c r="BC1735" s="209"/>
      <c r="BD1735" s="209"/>
      <c r="BE1735" s="209"/>
      <c r="BF1735" s="209"/>
      <c r="BG1735" s="209"/>
      <c r="BH1735" s="209"/>
      <c r="BI1735" s="209"/>
      <c r="BJ1735" s="209"/>
      <c r="BK1735" s="209"/>
      <c r="BL1735" s="209"/>
      <c r="BM1735" s="209"/>
      <c r="BN1735" s="209"/>
      <c r="BO1735" s="209"/>
      <c r="BP1735" s="209"/>
      <c r="BQ1735" s="209"/>
      <c r="BR1735" s="209"/>
      <c r="BS1735" s="209"/>
      <c r="BT1735" s="209"/>
      <c r="BU1735" s="209"/>
      <c r="BV1735" s="209"/>
      <c r="BW1735" s="209"/>
      <c r="BX1735" s="209"/>
      <c r="BY1735" s="209"/>
      <c r="BZ1735" s="209"/>
      <c r="CA1735" s="209"/>
      <c r="CB1735" s="209"/>
      <c r="CC1735" s="209"/>
      <c r="CD1735" s="209"/>
      <c r="CE1735" s="209"/>
      <c r="CF1735" s="209"/>
      <c r="CG1735" s="209"/>
      <c r="CH1735" s="209"/>
      <c r="CI1735" s="209"/>
      <c r="CJ1735" s="209"/>
      <c r="CK1735" s="209"/>
      <c r="CL1735" s="209"/>
      <c r="CM1735" s="209"/>
      <c r="CN1735" s="209"/>
      <c r="CO1735" s="209"/>
      <c r="CP1735" s="209"/>
      <c r="CQ1735" s="209"/>
      <c r="CR1735" s="209"/>
      <c r="CS1735" s="209"/>
      <c r="CT1735" s="209"/>
      <c r="CU1735" s="209"/>
      <c r="CV1735" s="209"/>
      <c r="CW1735" s="209"/>
      <c r="CX1735" s="209"/>
      <c r="CY1735" s="209"/>
      <c r="CZ1735" s="209"/>
      <c r="DA1735" s="209"/>
      <c r="DB1735" s="209"/>
      <c r="DC1735" s="209"/>
      <c r="DD1735" s="209"/>
      <c r="DE1735" s="209"/>
      <c r="DF1735" s="209"/>
      <c r="DG1735" s="209"/>
      <c r="DH1735" s="209"/>
      <c r="DI1735" s="209"/>
      <c r="DJ1735" s="209"/>
      <c r="DK1735" s="209"/>
      <c r="DL1735" s="209"/>
      <c r="DM1735" s="209"/>
      <c r="DN1735" s="209"/>
      <c r="DO1735" s="209"/>
      <c r="DP1735" s="209"/>
      <c r="DQ1735" s="209"/>
      <c r="DR1735" s="209"/>
      <c r="DS1735" s="209"/>
      <c r="DT1735" s="209"/>
      <c r="DU1735" s="209"/>
      <c r="DV1735" s="209"/>
      <c r="DW1735" s="209"/>
      <c r="DX1735" s="209"/>
      <c r="DY1735" s="209"/>
      <c r="DZ1735" s="209"/>
      <c r="EA1735" s="209"/>
      <c r="EB1735" s="209"/>
      <c r="EC1735" s="209"/>
      <c r="ED1735" s="209"/>
      <c r="EE1735" s="209"/>
      <c r="EF1735" s="209"/>
      <c r="EG1735" s="209"/>
      <c r="EH1735" s="209"/>
      <c r="EI1735" s="209"/>
      <c r="EJ1735" s="209"/>
      <c r="EK1735" s="209"/>
      <c r="EL1735" s="209"/>
      <c r="EM1735" s="209"/>
      <c r="EN1735" s="209"/>
      <c r="EO1735" s="209"/>
      <c r="EP1735" s="209"/>
      <c r="EQ1735" s="209"/>
      <c r="ER1735" s="209"/>
      <c r="ES1735" s="209"/>
      <c r="ET1735" s="209"/>
      <c r="EU1735" s="209"/>
      <c r="EV1735" s="209"/>
      <c r="EW1735" s="209"/>
      <c r="EX1735" s="209"/>
      <c r="EY1735" s="209"/>
      <c r="EZ1735" s="209"/>
      <c r="FA1735" s="209"/>
      <c r="FB1735" s="209"/>
      <c r="FC1735" s="209"/>
      <c r="FD1735" s="209"/>
      <c r="FE1735" s="209"/>
      <c r="FF1735" s="209"/>
      <c r="FG1735" s="209"/>
      <c r="FH1735" s="209"/>
      <c r="FI1735" s="209"/>
      <c r="FJ1735" s="209"/>
      <c r="FK1735" s="209"/>
      <c r="FL1735" s="209"/>
      <c r="FM1735" s="209"/>
      <c r="FN1735" s="209"/>
      <c r="FO1735" s="209"/>
      <c r="FP1735" s="209"/>
      <c r="FQ1735" s="209"/>
      <c r="FR1735" s="209"/>
      <c r="FS1735" s="209"/>
      <c r="FT1735" s="209"/>
      <c r="FU1735" s="209"/>
      <c r="FV1735" s="209"/>
      <c r="FW1735" s="209"/>
      <c r="FX1735" s="209"/>
      <c r="FY1735" s="209"/>
      <c r="FZ1735" s="209"/>
      <c r="GA1735" s="209"/>
      <c r="GB1735" s="209"/>
      <c r="GC1735" s="209"/>
      <c r="GD1735" s="209"/>
      <c r="GE1735" s="209"/>
      <c r="GF1735" s="209"/>
      <c r="GG1735" s="209"/>
      <c r="GH1735" s="209"/>
      <c r="GI1735" s="209"/>
    </row>
    <row r="1736" spans="1:191">
      <c r="A1736" s="232"/>
      <c r="B1736" s="196"/>
      <c r="C1736" s="200"/>
      <c r="D1736" s="201"/>
      <c r="E1736" s="80" t="s">
        <v>103</v>
      </c>
      <c r="F1736" s="18" t="s">
        <v>398</v>
      </c>
      <c r="G1736" s="18"/>
      <c r="H1736" s="10" t="s">
        <v>394</v>
      </c>
      <c r="I1736" s="206">
        <f t="shared" si="362"/>
        <v>1045.5999999999999</v>
      </c>
      <c r="J1736" s="206">
        <f t="shared" si="362"/>
        <v>2583.1999999999998</v>
      </c>
      <c r="K1736" s="206">
        <f t="shared" si="362"/>
        <v>4120.8</v>
      </c>
      <c r="L1736" s="207">
        <f>SUM(L1737)</f>
        <v>6150.5</v>
      </c>
      <c r="M1736" s="41">
        <f t="shared" si="353"/>
        <v>17</v>
      </c>
      <c r="N1736" s="41">
        <f t="shared" si="354"/>
        <v>42</v>
      </c>
      <c r="O1736" s="41">
        <f t="shared" si="355"/>
        <v>67</v>
      </c>
      <c r="P1736" s="15"/>
      <c r="Q1736" s="15"/>
      <c r="R1736" s="167"/>
      <c r="S1736" s="15"/>
      <c r="T1736" s="15"/>
      <c r="U1736" s="4">
        <f t="shared" si="360"/>
        <v>6150.5</v>
      </c>
      <c r="AA1736" s="209"/>
      <c r="AB1736" s="209"/>
      <c r="AC1736" s="209"/>
      <c r="AD1736" s="209"/>
      <c r="AE1736" s="209"/>
      <c r="AF1736" s="209"/>
      <c r="AG1736" s="209"/>
      <c r="AH1736" s="209"/>
      <c r="AI1736" s="209"/>
      <c r="AJ1736" s="209"/>
      <c r="AK1736" s="209"/>
      <c r="AL1736" s="209"/>
      <c r="AM1736" s="209"/>
      <c r="AN1736" s="209"/>
      <c r="AO1736" s="209"/>
      <c r="AP1736" s="209"/>
      <c r="AQ1736" s="209"/>
      <c r="AR1736" s="209"/>
      <c r="AS1736" s="209"/>
      <c r="AT1736" s="209"/>
      <c r="AU1736" s="209"/>
      <c r="AV1736" s="209"/>
      <c r="AW1736" s="209"/>
      <c r="AX1736" s="209"/>
      <c r="AY1736" s="209"/>
      <c r="AZ1736" s="209"/>
      <c r="BA1736" s="209"/>
      <c r="BB1736" s="209"/>
      <c r="BC1736" s="209"/>
      <c r="BD1736" s="209"/>
      <c r="BE1736" s="209"/>
      <c r="BF1736" s="209"/>
      <c r="BG1736" s="209"/>
      <c r="BH1736" s="209"/>
      <c r="BI1736" s="209"/>
      <c r="BJ1736" s="209"/>
      <c r="BK1736" s="209"/>
      <c r="BL1736" s="209"/>
      <c r="BM1736" s="209"/>
      <c r="BN1736" s="209"/>
      <c r="BO1736" s="209"/>
      <c r="BP1736" s="209"/>
      <c r="BQ1736" s="209"/>
      <c r="BR1736" s="209"/>
      <c r="BS1736" s="209"/>
      <c r="BT1736" s="209"/>
      <c r="BU1736" s="209"/>
      <c r="BV1736" s="209"/>
      <c r="BW1736" s="209"/>
      <c r="BX1736" s="209"/>
      <c r="BY1736" s="209"/>
      <c r="BZ1736" s="209"/>
      <c r="CA1736" s="209"/>
      <c r="CB1736" s="209"/>
      <c r="CC1736" s="209"/>
      <c r="CD1736" s="209"/>
      <c r="CE1736" s="209"/>
      <c r="CF1736" s="209"/>
      <c r="CG1736" s="209"/>
      <c r="CH1736" s="209"/>
      <c r="CI1736" s="209"/>
      <c r="CJ1736" s="209"/>
      <c r="CK1736" s="209"/>
      <c r="CL1736" s="209"/>
      <c r="CM1736" s="209"/>
      <c r="CN1736" s="209"/>
      <c r="CO1736" s="209"/>
      <c r="CP1736" s="209"/>
      <c r="CQ1736" s="209"/>
      <c r="CR1736" s="209"/>
      <c r="CS1736" s="209"/>
      <c r="CT1736" s="209"/>
      <c r="CU1736" s="209"/>
      <c r="CV1736" s="209"/>
      <c r="CW1736" s="209"/>
      <c r="CX1736" s="209"/>
      <c r="CY1736" s="209"/>
      <c r="CZ1736" s="209"/>
      <c r="DA1736" s="209"/>
      <c r="DB1736" s="209"/>
      <c r="DC1736" s="209"/>
      <c r="DD1736" s="209"/>
      <c r="DE1736" s="209"/>
      <c r="DF1736" s="209"/>
      <c r="DG1736" s="209"/>
      <c r="DH1736" s="209"/>
      <c r="DI1736" s="209"/>
      <c r="DJ1736" s="209"/>
      <c r="DK1736" s="209"/>
      <c r="DL1736" s="209"/>
      <c r="DM1736" s="209"/>
      <c r="DN1736" s="209"/>
      <c r="DO1736" s="209"/>
      <c r="DP1736" s="209"/>
      <c r="DQ1736" s="209"/>
      <c r="DR1736" s="209"/>
      <c r="DS1736" s="209"/>
      <c r="DT1736" s="209"/>
      <c r="DU1736" s="209"/>
      <c r="DV1736" s="209"/>
      <c r="DW1736" s="209"/>
      <c r="DX1736" s="209"/>
      <c r="DY1736" s="209"/>
      <c r="DZ1736" s="209"/>
      <c r="EA1736" s="209"/>
      <c r="EB1736" s="209"/>
      <c r="EC1736" s="209"/>
      <c r="ED1736" s="209"/>
      <c r="EE1736" s="209"/>
      <c r="EF1736" s="209"/>
      <c r="EG1736" s="209"/>
      <c r="EH1736" s="209"/>
      <c r="EI1736" s="209"/>
      <c r="EJ1736" s="209"/>
      <c r="EK1736" s="209"/>
      <c r="EL1736" s="209"/>
      <c r="EM1736" s="209"/>
      <c r="EN1736" s="209"/>
      <c r="EO1736" s="209"/>
      <c r="EP1736" s="209"/>
      <c r="EQ1736" s="209"/>
      <c r="ER1736" s="209"/>
      <c r="ES1736" s="209"/>
      <c r="ET1736" s="209"/>
      <c r="EU1736" s="209"/>
      <c r="EV1736" s="209"/>
      <c r="EW1736" s="209"/>
      <c r="EX1736" s="209"/>
      <c r="EY1736" s="209"/>
      <c r="EZ1736" s="209"/>
      <c r="FA1736" s="209"/>
      <c r="FB1736" s="209"/>
      <c r="FC1736" s="209"/>
      <c r="FD1736" s="209"/>
      <c r="FE1736" s="209"/>
      <c r="FF1736" s="209"/>
      <c r="FG1736" s="209"/>
      <c r="FH1736" s="209"/>
      <c r="FI1736" s="209"/>
      <c r="FJ1736" s="209"/>
      <c r="FK1736" s="209"/>
      <c r="FL1736" s="209"/>
      <c r="FM1736" s="209"/>
      <c r="FN1736" s="209"/>
      <c r="FO1736" s="209"/>
      <c r="FP1736" s="209"/>
      <c r="FQ1736" s="209"/>
      <c r="FR1736" s="209"/>
      <c r="FS1736" s="209"/>
      <c r="FT1736" s="209"/>
      <c r="FU1736" s="209"/>
      <c r="FV1736" s="209"/>
      <c r="FW1736" s="209"/>
      <c r="FX1736" s="209"/>
      <c r="FY1736" s="209"/>
      <c r="FZ1736" s="209"/>
      <c r="GA1736" s="209"/>
      <c r="GB1736" s="209"/>
      <c r="GC1736" s="209"/>
      <c r="GD1736" s="209"/>
      <c r="GE1736" s="209"/>
      <c r="GF1736" s="209"/>
      <c r="GG1736" s="209"/>
      <c r="GH1736" s="209"/>
      <c r="GI1736" s="209"/>
    </row>
    <row r="1737" spans="1:191" hidden="1">
      <c r="A1737" s="69"/>
      <c r="B1737" s="53"/>
      <c r="C1737" s="56"/>
      <c r="D1737" s="57"/>
      <c r="E1737" s="16" t="s">
        <v>513</v>
      </c>
      <c r="F1737" s="10">
        <v>4239</v>
      </c>
      <c r="G1737" s="10"/>
      <c r="H1737" s="10"/>
      <c r="I1737" s="7">
        <f>ROUND(L1737*0.17,1)</f>
        <v>1045.5999999999999</v>
      </c>
      <c r="J1737" s="7">
        <f>ROUND(L1737*0.42,1)</f>
        <v>2583.1999999999998</v>
      </c>
      <c r="K1737" s="7">
        <f>ROUND(L1737*0.67,1)</f>
        <v>4120.8</v>
      </c>
      <c r="L1737" s="7">
        <v>6150.5</v>
      </c>
      <c r="M1737" s="41">
        <f t="shared" si="353"/>
        <v>17</v>
      </c>
      <c r="N1737" s="41">
        <f t="shared" si="354"/>
        <v>42</v>
      </c>
      <c r="O1737" s="41">
        <f t="shared" si="355"/>
        <v>67</v>
      </c>
      <c r="P1737" s="15"/>
      <c r="Q1737" s="15"/>
      <c r="R1737" s="167"/>
      <c r="S1737" s="15"/>
      <c r="T1737" s="15"/>
      <c r="U1737" s="4">
        <f t="shared" si="360"/>
        <v>6150.5</v>
      </c>
    </row>
    <row r="1738" spans="1:191">
      <c r="A1738" s="232"/>
      <c r="B1738" s="196"/>
      <c r="C1738" s="197" t="s">
        <v>527</v>
      </c>
      <c r="D1738" s="198" t="s">
        <v>345</v>
      </c>
      <c r="E1738" s="199" t="s">
        <v>72</v>
      </c>
      <c r="F1738" s="13"/>
      <c r="G1738" s="13"/>
      <c r="H1738" s="10" t="s">
        <v>394</v>
      </c>
      <c r="I1738" s="204">
        <f>SUM(I1739,I1742,I1745,I1748,I1751)</f>
        <v>188860.79999999999</v>
      </c>
      <c r="J1738" s="204">
        <f>SUM(J1739,J1742,J1745,J1748,J1751)</f>
        <v>466597.1</v>
      </c>
      <c r="K1738" s="204">
        <f>SUM(K1739,K1742,K1745,K1748,K1751)</f>
        <v>744333.5</v>
      </c>
      <c r="L1738" s="205">
        <f>SUM(L1739,L1742,L1745,L1748,L1751)</f>
        <v>1110945.5</v>
      </c>
      <c r="M1738" s="41">
        <f t="shared" ref="M1738:M1795" si="363">ROUND(I1738/L1738*100,1)</f>
        <v>17</v>
      </c>
      <c r="N1738" s="41">
        <f t="shared" ref="N1738:N1795" si="364">ROUND(J1738/L1738*100,1)</f>
        <v>42</v>
      </c>
      <c r="O1738" s="41">
        <f t="shared" ref="O1738:O1795" si="365">ROUND(K1738/L1738*100,1)</f>
        <v>67</v>
      </c>
      <c r="P1738" s="14"/>
      <c r="Q1738" s="14"/>
      <c r="R1738" s="167"/>
      <c r="S1738" s="14"/>
      <c r="T1738" s="14"/>
      <c r="U1738" s="4">
        <f t="shared" si="360"/>
        <v>1110945.5</v>
      </c>
      <c r="AA1738" s="209"/>
      <c r="AB1738" s="209"/>
      <c r="AC1738" s="209"/>
      <c r="AD1738" s="209"/>
      <c r="AE1738" s="209"/>
      <c r="AF1738" s="209"/>
      <c r="AG1738" s="209"/>
      <c r="AH1738" s="209"/>
      <c r="AI1738" s="209"/>
      <c r="AJ1738" s="209"/>
      <c r="AK1738" s="209"/>
      <c r="AL1738" s="209"/>
      <c r="AM1738" s="209"/>
      <c r="AN1738" s="209"/>
      <c r="AO1738" s="209"/>
      <c r="AP1738" s="209"/>
      <c r="AQ1738" s="209"/>
      <c r="AR1738" s="209"/>
      <c r="AS1738" s="209"/>
      <c r="AT1738" s="209"/>
      <c r="AU1738" s="209"/>
      <c r="AV1738" s="209"/>
      <c r="AW1738" s="209"/>
      <c r="AX1738" s="209"/>
      <c r="AY1738" s="209"/>
      <c r="AZ1738" s="209"/>
      <c r="BA1738" s="209"/>
      <c r="BB1738" s="209"/>
      <c r="BC1738" s="209"/>
      <c r="BD1738" s="209"/>
      <c r="BE1738" s="209"/>
      <c r="BF1738" s="209"/>
      <c r="BG1738" s="209"/>
      <c r="BH1738" s="209"/>
      <c r="BI1738" s="209"/>
      <c r="BJ1738" s="209"/>
      <c r="BK1738" s="209"/>
      <c r="BL1738" s="209"/>
      <c r="BM1738" s="209"/>
      <c r="BN1738" s="209"/>
      <c r="BO1738" s="209"/>
      <c r="BP1738" s="209"/>
      <c r="BQ1738" s="209"/>
      <c r="BR1738" s="209"/>
      <c r="BS1738" s="209"/>
      <c r="BT1738" s="209"/>
      <c r="BU1738" s="209"/>
      <c r="BV1738" s="209"/>
      <c r="BW1738" s="209"/>
      <c r="BX1738" s="209"/>
      <c r="BY1738" s="209"/>
      <c r="BZ1738" s="209"/>
      <c r="CA1738" s="209"/>
      <c r="CB1738" s="209"/>
      <c r="CC1738" s="209"/>
      <c r="CD1738" s="209"/>
      <c r="CE1738" s="209"/>
      <c r="CF1738" s="209"/>
      <c r="CG1738" s="209"/>
      <c r="CH1738" s="209"/>
      <c r="CI1738" s="209"/>
      <c r="CJ1738" s="209"/>
      <c r="CK1738" s="209"/>
      <c r="CL1738" s="209"/>
      <c r="CM1738" s="209"/>
      <c r="CN1738" s="209"/>
      <c r="CO1738" s="209"/>
      <c r="CP1738" s="209"/>
      <c r="CQ1738" s="209"/>
      <c r="CR1738" s="209"/>
      <c r="CS1738" s="209"/>
      <c r="CT1738" s="209"/>
      <c r="CU1738" s="209"/>
      <c r="CV1738" s="209"/>
      <c r="CW1738" s="209"/>
      <c r="CX1738" s="209"/>
      <c r="CY1738" s="209"/>
      <c r="CZ1738" s="209"/>
      <c r="DA1738" s="209"/>
      <c r="DB1738" s="209"/>
      <c r="DC1738" s="209"/>
      <c r="DD1738" s="209"/>
      <c r="DE1738" s="209"/>
      <c r="DF1738" s="209"/>
      <c r="DG1738" s="209"/>
      <c r="DH1738" s="209"/>
      <c r="DI1738" s="209"/>
      <c r="DJ1738" s="209"/>
      <c r="DK1738" s="209"/>
      <c r="DL1738" s="209"/>
      <c r="DM1738" s="209"/>
      <c r="DN1738" s="209"/>
      <c r="DO1738" s="209"/>
      <c r="DP1738" s="209"/>
      <c r="DQ1738" s="209"/>
      <c r="DR1738" s="209"/>
      <c r="DS1738" s="209"/>
      <c r="DT1738" s="209"/>
      <c r="DU1738" s="209"/>
      <c r="DV1738" s="209"/>
      <c r="DW1738" s="209"/>
      <c r="DX1738" s="209"/>
      <c r="DY1738" s="209"/>
      <c r="DZ1738" s="209"/>
      <c r="EA1738" s="209"/>
      <c r="EB1738" s="209"/>
      <c r="EC1738" s="209"/>
      <c r="ED1738" s="209"/>
      <c r="EE1738" s="209"/>
      <c r="EF1738" s="209"/>
      <c r="EG1738" s="209"/>
      <c r="EH1738" s="209"/>
      <c r="EI1738" s="209"/>
      <c r="EJ1738" s="209"/>
      <c r="EK1738" s="209"/>
      <c r="EL1738" s="209"/>
      <c r="EM1738" s="209"/>
      <c r="EN1738" s="209"/>
      <c r="EO1738" s="209"/>
      <c r="EP1738" s="209"/>
      <c r="EQ1738" s="209"/>
      <c r="ER1738" s="209"/>
      <c r="ES1738" s="209"/>
      <c r="ET1738" s="209"/>
      <c r="EU1738" s="209"/>
      <c r="EV1738" s="209"/>
      <c r="EW1738" s="209"/>
      <c r="EX1738" s="209"/>
      <c r="EY1738" s="209"/>
      <c r="EZ1738" s="209"/>
      <c r="FA1738" s="209"/>
      <c r="FB1738" s="209"/>
      <c r="FC1738" s="209"/>
      <c r="FD1738" s="209"/>
      <c r="FE1738" s="209"/>
      <c r="FF1738" s="209"/>
      <c r="FG1738" s="209"/>
      <c r="FH1738" s="209"/>
      <c r="FI1738" s="209"/>
      <c r="FJ1738" s="209"/>
      <c r="FK1738" s="209"/>
      <c r="FL1738" s="209"/>
      <c r="FM1738" s="209"/>
      <c r="FN1738" s="209"/>
      <c r="FO1738" s="209"/>
      <c r="FP1738" s="209"/>
      <c r="FQ1738" s="209"/>
      <c r="FR1738" s="209"/>
      <c r="FS1738" s="209"/>
      <c r="FT1738" s="209"/>
      <c r="FU1738" s="209"/>
      <c r="FV1738" s="209"/>
      <c r="FW1738" s="209"/>
      <c r="FX1738" s="209"/>
      <c r="FY1738" s="209"/>
      <c r="FZ1738" s="209"/>
      <c r="GA1738" s="209"/>
      <c r="GB1738" s="209"/>
      <c r="GC1738" s="209"/>
      <c r="GD1738" s="209"/>
      <c r="GE1738" s="209"/>
      <c r="GF1738" s="209"/>
      <c r="GG1738" s="209"/>
      <c r="GH1738" s="209"/>
      <c r="GI1738" s="209"/>
    </row>
    <row r="1739" spans="1:191">
      <c r="A1739" s="232"/>
      <c r="B1739" s="196"/>
      <c r="C1739" s="200"/>
      <c r="D1739" s="201" t="s">
        <v>280</v>
      </c>
      <c r="E1739" s="81" t="s">
        <v>73</v>
      </c>
      <c r="F1739" s="19"/>
      <c r="G1739" s="19"/>
      <c r="H1739" s="10" t="s">
        <v>394</v>
      </c>
      <c r="I1739" s="205">
        <f>SUM(I1740)</f>
        <v>67941.899999999994</v>
      </c>
      <c r="J1739" s="205">
        <f>SUM(J1740)</f>
        <v>167856.6</v>
      </c>
      <c r="K1739" s="205">
        <f>SUM(K1740)</f>
        <v>267771.2</v>
      </c>
      <c r="L1739" s="205">
        <f>SUM(L1740)</f>
        <v>399658.5</v>
      </c>
      <c r="M1739" s="41">
        <f t="shared" si="363"/>
        <v>17</v>
      </c>
      <c r="N1739" s="41">
        <f t="shared" si="364"/>
        <v>42</v>
      </c>
      <c r="O1739" s="41">
        <f t="shared" si="365"/>
        <v>67</v>
      </c>
      <c r="P1739" s="14"/>
      <c r="Q1739" s="14"/>
      <c r="R1739" s="167"/>
      <c r="S1739" s="14"/>
      <c r="T1739" s="14"/>
      <c r="U1739" s="4">
        <f t="shared" si="360"/>
        <v>399658.5</v>
      </c>
      <c r="W1739" s="43" t="s">
        <v>394</v>
      </c>
      <c r="AA1739" s="209"/>
      <c r="AB1739" s="209"/>
      <c r="AC1739" s="209"/>
      <c r="AD1739" s="209"/>
      <c r="AE1739" s="209"/>
      <c r="AF1739" s="209"/>
      <c r="AG1739" s="209"/>
      <c r="AH1739" s="209"/>
      <c r="AI1739" s="209"/>
      <c r="AJ1739" s="209"/>
      <c r="AK1739" s="209"/>
      <c r="AL1739" s="209"/>
      <c r="AM1739" s="209"/>
      <c r="AN1739" s="209"/>
      <c r="AO1739" s="209"/>
      <c r="AP1739" s="209"/>
      <c r="AQ1739" s="209"/>
      <c r="AR1739" s="209"/>
      <c r="AS1739" s="209"/>
      <c r="AT1739" s="209"/>
      <c r="AU1739" s="209"/>
      <c r="AV1739" s="209"/>
      <c r="AW1739" s="209"/>
      <c r="AX1739" s="209"/>
      <c r="AY1739" s="209"/>
      <c r="AZ1739" s="209"/>
      <c r="BA1739" s="209"/>
      <c r="BB1739" s="209"/>
      <c r="BC1739" s="209"/>
      <c r="BD1739" s="209"/>
      <c r="BE1739" s="209"/>
      <c r="BF1739" s="209"/>
      <c r="BG1739" s="209"/>
      <c r="BH1739" s="209"/>
      <c r="BI1739" s="209"/>
      <c r="BJ1739" s="209"/>
      <c r="BK1739" s="209"/>
      <c r="BL1739" s="209"/>
      <c r="BM1739" s="209"/>
      <c r="BN1739" s="209"/>
      <c r="BO1739" s="209"/>
      <c r="BP1739" s="209"/>
      <c r="BQ1739" s="209"/>
      <c r="BR1739" s="209"/>
      <c r="BS1739" s="209"/>
      <c r="BT1739" s="209"/>
      <c r="BU1739" s="209"/>
      <c r="BV1739" s="209"/>
      <c r="BW1739" s="209"/>
      <c r="BX1739" s="209"/>
      <c r="BY1739" s="209"/>
      <c r="BZ1739" s="209"/>
      <c r="CA1739" s="209"/>
      <c r="CB1739" s="209"/>
      <c r="CC1739" s="209"/>
      <c r="CD1739" s="209"/>
      <c r="CE1739" s="209"/>
      <c r="CF1739" s="209"/>
      <c r="CG1739" s="209"/>
      <c r="CH1739" s="209"/>
      <c r="CI1739" s="209"/>
      <c r="CJ1739" s="209"/>
      <c r="CK1739" s="209"/>
      <c r="CL1739" s="209"/>
      <c r="CM1739" s="209"/>
      <c r="CN1739" s="209"/>
      <c r="CO1739" s="209"/>
      <c r="CP1739" s="209"/>
      <c r="CQ1739" s="209"/>
      <c r="CR1739" s="209"/>
      <c r="CS1739" s="209"/>
      <c r="CT1739" s="209"/>
      <c r="CU1739" s="209"/>
      <c r="CV1739" s="209"/>
      <c r="CW1739" s="209"/>
      <c r="CX1739" s="209"/>
      <c r="CY1739" s="209"/>
      <c r="CZ1739" s="209"/>
      <c r="DA1739" s="209"/>
      <c r="DB1739" s="209"/>
      <c r="DC1739" s="209"/>
      <c r="DD1739" s="209"/>
      <c r="DE1739" s="209"/>
      <c r="DF1739" s="209"/>
      <c r="DG1739" s="209"/>
      <c r="DH1739" s="209"/>
      <c r="DI1739" s="209"/>
      <c r="DJ1739" s="209"/>
      <c r="DK1739" s="209"/>
      <c r="DL1739" s="209"/>
      <c r="DM1739" s="209"/>
      <c r="DN1739" s="209"/>
      <c r="DO1739" s="209"/>
      <c r="DP1739" s="209"/>
      <c r="DQ1739" s="209"/>
      <c r="DR1739" s="209"/>
      <c r="DS1739" s="209"/>
      <c r="DT1739" s="209"/>
      <c r="DU1739" s="209"/>
      <c r="DV1739" s="209"/>
      <c r="DW1739" s="209"/>
      <c r="DX1739" s="209"/>
      <c r="DY1739" s="209"/>
      <c r="DZ1739" s="209"/>
      <c r="EA1739" s="209"/>
      <c r="EB1739" s="209"/>
      <c r="EC1739" s="209"/>
      <c r="ED1739" s="209"/>
      <c r="EE1739" s="209"/>
      <c r="EF1739" s="209"/>
      <c r="EG1739" s="209"/>
      <c r="EH1739" s="209"/>
      <c r="EI1739" s="209"/>
      <c r="EJ1739" s="209"/>
      <c r="EK1739" s="209"/>
      <c r="EL1739" s="209"/>
      <c r="EM1739" s="209"/>
      <c r="EN1739" s="209"/>
      <c r="EO1739" s="209"/>
      <c r="EP1739" s="209"/>
      <c r="EQ1739" s="209"/>
      <c r="ER1739" s="209"/>
      <c r="ES1739" s="209"/>
      <c r="ET1739" s="209"/>
      <c r="EU1739" s="209"/>
      <c r="EV1739" s="209"/>
      <c r="EW1739" s="209"/>
      <c r="EX1739" s="209"/>
      <c r="EY1739" s="209"/>
      <c r="EZ1739" s="209"/>
      <c r="FA1739" s="209"/>
      <c r="FB1739" s="209"/>
      <c r="FC1739" s="209"/>
      <c r="FD1739" s="209"/>
      <c r="FE1739" s="209"/>
      <c r="FF1739" s="209"/>
      <c r="FG1739" s="209"/>
      <c r="FH1739" s="209"/>
      <c r="FI1739" s="209"/>
      <c r="FJ1739" s="209"/>
      <c r="FK1739" s="209"/>
      <c r="FL1739" s="209"/>
      <c r="FM1739" s="209"/>
      <c r="FN1739" s="209"/>
      <c r="FO1739" s="209"/>
      <c r="FP1739" s="209"/>
      <c r="FQ1739" s="209"/>
      <c r="FR1739" s="209"/>
      <c r="FS1739" s="209"/>
      <c r="FT1739" s="209"/>
      <c r="FU1739" s="209"/>
      <c r="FV1739" s="209"/>
      <c r="FW1739" s="209"/>
      <c r="FX1739" s="209"/>
      <c r="FY1739" s="209"/>
      <c r="FZ1739" s="209"/>
      <c r="GA1739" s="209"/>
      <c r="GB1739" s="209"/>
      <c r="GC1739" s="209"/>
      <c r="GD1739" s="209"/>
      <c r="GE1739" s="209"/>
      <c r="GF1739" s="209"/>
      <c r="GG1739" s="209"/>
      <c r="GH1739" s="209"/>
      <c r="GI1739" s="209"/>
    </row>
    <row r="1740" spans="1:191">
      <c r="A1740" s="232"/>
      <c r="B1740" s="196"/>
      <c r="C1740" s="200"/>
      <c r="D1740" s="201"/>
      <c r="E1740" s="80" t="s">
        <v>103</v>
      </c>
      <c r="F1740" s="18" t="s">
        <v>398</v>
      </c>
      <c r="G1740" s="18"/>
      <c r="H1740" s="10" t="s">
        <v>394</v>
      </c>
      <c r="I1740" s="206">
        <f>SUM(I1741:I1741)</f>
        <v>67941.899999999994</v>
      </c>
      <c r="J1740" s="206">
        <f>SUM(J1741:J1741)</f>
        <v>167856.6</v>
      </c>
      <c r="K1740" s="206">
        <f>SUM(K1741:K1741)</f>
        <v>267771.2</v>
      </c>
      <c r="L1740" s="207">
        <f>SUM(L1741:L1741)</f>
        <v>399658.5</v>
      </c>
      <c r="M1740" s="41">
        <f t="shared" si="363"/>
        <v>17</v>
      </c>
      <c r="N1740" s="41">
        <f t="shared" si="364"/>
        <v>42</v>
      </c>
      <c r="O1740" s="41">
        <f t="shared" si="365"/>
        <v>67</v>
      </c>
      <c r="P1740" s="15"/>
      <c r="Q1740" s="15"/>
      <c r="R1740" s="167"/>
      <c r="S1740" s="15"/>
      <c r="T1740" s="15"/>
      <c r="U1740" s="4">
        <f t="shared" si="360"/>
        <v>399658.5</v>
      </c>
      <c r="AA1740" s="209"/>
      <c r="AB1740" s="209"/>
      <c r="AC1740" s="209"/>
      <c r="AD1740" s="209"/>
      <c r="AE1740" s="209"/>
      <c r="AF1740" s="209"/>
      <c r="AG1740" s="209"/>
      <c r="AH1740" s="209"/>
      <c r="AI1740" s="209"/>
      <c r="AJ1740" s="209"/>
      <c r="AK1740" s="209"/>
      <c r="AL1740" s="209"/>
      <c r="AM1740" s="209"/>
      <c r="AN1740" s="209"/>
      <c r="AO1740" s="209"/>
      <c r="AP1740" s="209"/>
      <c r="AQ1740" s="209"/>
      <c r="AR1740" s="209"/>
      <c r="AS1740" s="209"/>
      <c r="AT1740" s="209"/>
      <c r="AU1740" s="209"/>
      <c r="AV1740" s="209"/>
      <c r="AW1740" s="209"/>
      <c r="AX1740" s="209"/>
      <c r="AY1740" s="209"/>
      <c r="AZ1740" s="209"/>
      <c r="BA1740" s="209"/>
      <c r="BB1740" s="209"/>
      <c r="BC1740" s="209"/>
      <c r="BD1740" s="209"/>
      <c r="BE1740" s="209"/>
      <c r="BF1740" s="209"/>
      <c r="BG1740" s="209"/>
      <c r="BH1740" s="209"/>
      <c r="BI1740" s="209"/>
      <c r="BJ1740" s="209"/>
      <c r="BK1740" s="209"/>
      <c r="BL1740" s="209"/>
      <c r="BM1740" s="209"/>
      <c r="BN1740" s="209"/>
      <c r="BO1740" s="209"/>
      <c r="BP1740" s="209"/>
      <c r="BQ1740" s="209"/>
      <c r="BR1740" s="209"/>
      <c r="BS1740" s="209"/>
      <c r="BT1740" s="209"/>
      <c r="BU1740" s="209"/>
      <c r="BV1740" s="209"/>
      <c r="BW1740" s="209"/>
      <c r="BX1740" s="209"/>
      <c r="BY1740" s="209"/>
      <c r="BZ1740" s="209"/>
      <c r="CA1740" s="209"/>
      <c r="CB1740" s="209"/>
      <c r="CC1740" s="209"/>
      <c r="CD1740" s="209"/>
      <c r="CE1740" s="209"/>
      <c r="CF1740" s="209"/>
      <c r="CG1740" s="209"/>
      <c r="CH1740" s="209"/>
      <c r="CI1740" s="209"/>
      <c r="CJ1740" s="209"/>
      <c r="CK1740" s="209"/>
      <c r="CL1740" s="209"/>
      <c r="CM1740" s="209"/>
      <c r="CN1740" s="209"/>
      <c r="CO1740" s="209"/>
      <c r="CP1740" s="209"/>
      <c r="CQ1740" s="209"/>
      <c r="CR1740" s="209"/>
      <c r="CS1740" s="209"/>
      <c r="CT1740" s="209"/>
      <c r="CU1740" s="209"/>
      <c r="CV1740" s="209"/>
      <c r="CW1740" s="209"/>
      <c r="CX1740" s="209"/>
      <c r="CY1740" s="209"/>
      <c r="CZ1740" s="209"/>
      <c r="DA1740" s="209"/>
      <c r="DB1740" s="209"/>
      <c r="DC1740" s="209"/>
      <c r="DD1740" s="209"/>
      <c r="DE1740" s="209"/>
      <c r="DF1740" s="209"/>
      <c r="DG1740" s="209"/>
      <c r="DH1740" s="209"/>
      <c r="DI1740" s="209"/>
      <c r="DJ1740" s="209"/>
      <c r="DK1740" s="209"/>
      <c r="DL1740" s="209"/>
      <c r="DM1740" s="209"/>
      <c r="DN1740" s="209"/>
      <c r="DO1740" s="209"/>
      <c r="DP1740" s="209"/>
      <c r="DQ1740" s="209"/>
      <c r="DR1740" s="209"/>
      <c r="DS1740" s="209"/>
      <c r="DT1740" s="209"/>
      <c r="DU1740" s="209"/>
      <c r="DV1740" s="209"/>
      <c r="DW1740" s="209"/>
      <c r="DX1740" s="209"/>
      <c r="DY1740" s="209"/>
      <c r="DZ1740" s="209"/>
      <c r="EA1740" s="209"/>
      <c r="EB1740" s="209"/>
      <c r="EC1740" s="209"/>
      <c r="ED1740" s="209"/>
      <c r="EE1740" s="209"/>
      <c r="EF1740" s="209"/>
      <c r="EG1740" s="209"/>
      <c r="EH1740" s="209"/>
      <c r="EI1740" s="209"/>
      <c r="EJ1740" s="209"/>
      <c r="EK1740" s="209"/>
      <c r="EL1740" s="209"/>
      <c r="EM1740" s="209"/>
      <c r="EN1740" s="209"/>
      <c r="EO1740" s="209"/>
      <c r="EP1740" s="209"/>
      <c r="EQ1740" s="209"/>
      <c r="ER1740" s="209"/>
      <c r="ES1740" s="209"/>
      <c r="ET1740" s="209"/>
      <c r="EU1740" s="209"/>
      <c r="EV1740" s="209"/>
      <c r="EW1740" s="209"/>
      <c r="EX1740" s="209"/>
      <c r="EY1740" s="209"/>
      <c r="EZ1740" s="209"/>
      <c r="FA1740" s="209"/>
      <c r="FB1740" s="209"/>
      <c r="FC1740" s="209"/>
      <c r="FD1740" s="209"/>
      <c r="FE1740" s="209"/>
      <c r="FF1740" s="209"/>
      <c r="FG1740" s="209"/>
      <c r="FH1740" s="209"/>
      <c r="FI1740" s="209"/>
      <c r="FJ1740" s="209"/>
      <c r="FK1740" s="209"/>
      <c r="FL1740" s="209"/>
      <c r="FM1740" s="209"/>
      <c r="FN1740" s="209"/>
      <c r="FO1740" s="209"/>
      <c r="FP1740" s="209"/>
      <c r="FQ1740" s="209"/>
      <c r="FR1740" s="209"/>
      <c r="FS1740" s="209"/>
      <c r="FT1740" s="209"/>
      <c r="FU1740" s="209"/>
      <c r="FV1740" s="209"/>
      <c r="FW1740" s="209"/>
      <c r="FX1740" s="209"/>
      <c r="FY1740" s="209"/>
      <c r="FZ1740" s="209"/>
      <c r="GA1740" s="209"/>
      <c r="GB1740" s="209"/>
      <c r="GC1740" s="209"/>
      <c r="GD1740" s="209"/>
      <c r="GE1740" s="209"/>
      <c r="GF1740" s="209"/>
      <c r="GG1740" s="209"/>
      <c r="GH1740" s="209"/>
      <c r="GI1740" s="209"/>
    </row>
    <row r="1741" spans="1:191" hidden="1">
      <c r="A1741" s="69"/>
      <c r="B1741" s="53"/>
      <c r="C1741" s="56"/>
      <c r="D1741" s="57"/>
      <c r="E1741" s="16" t="s">
        <v>513</v>
      </c>
      <c r="F1741" s="10">
        <v>4239</v>
      </c>
      <c r="G1741" s="10"/>
      <c r="H1741" s="10"/>
      <c r="I1741" s="7">
        <f>ROUND(L1741*0.17,1)</f>
        <v>67941.899999999994</v>
      </c>
      <c r="J1741" s="7">
        <f>ROUND(L1741*0.42,1)</f>
        <v>167856.6</v>
      </c>
      <c r="K1741" s="7">
        <f>ROUND(L1741*0.67,1)</f>
        <v>267771.2</v>
      </c>
      <c r="L1741" s="7">
        <v>399658.5</v>
      </c>
      <c r="M1741" s="41">
        <f t="shared" si="363"/>
        <v>17</v>
      </c>
      <c r="N1741" s="41">
        <f t="shared" si="364"/>
        <v>42</v>
      </c>
      <c r="O1741" s="41">
        <f t="shared" si="365"/>
        <v>67</v>
      </c>
      <c r="P1741" s="15"/>
      <c r="Q1741" s="15"/>
      <c r="R1741" s="167"/>
      <c r="S1741" s="15"/>
      <c r="T1741" s="15"/>
      <c r="U1741" s="4">
        <f t="shared" si="360"/>
        <v>399658.5</v>
      </c>
    </row>
    <row r="1742" spans="1:191" ht="49.5">
      <c r="A1742" s="232"/>
      <c r="B1742" s="196"/>
      <c r="C1742" s="200"/>
      <c r="D1742" s="201" t="s">
        <v>284</v>
      </c>
      <c r="E1742" s="81" t="s">
        <v>74</v>
      </c>
      <c r="F1742" s="19"/>
      <c r="G1742" s="19"/>
      <c r="H1742" s="10" t="s">
        <v>394</v>
      </c>
      <c r="I1742" s="205">
        <f>SUM(I1743)</f>
        <v>13966.4</v>
      </c>
      <c r="J1742" s="205">
        <f>SUM(J1743)</f>
        <v>34505.1</v>
      </c>
      <c r="K1742" s="205">
        <f>SUM(K1743)</f>
        <v>55043.9</v>
      </c>
      <c r="L1742" s="205">
        <f>SUM(L1743)</f>
        <v>82155</v>
      </c>
      <c r="M1742" s="41">
        <f t="shared" si="363"/>
        <v>17</v>
      </c>
      <c r="N1742" s="41">
        <f t="shared" si="364"/>
        <v>42</v>
      </c>
      <c r="O1742" s="41">
        <f t="shared" si="365"/>
        <v>67</v>
      </c>
      <c r="P1742" s="14"/>
      <c r="Q1742" s="14"/>
      <c r="R1742" s="167"/>
      <c r="S1742" s="14"/>
      <c r="T1742" s="14"/>
      <c r="U1742" s="4">
        <f t="shared" si="360"/>
        <v>82155</v>
      </c>
      <c r="W1742" s="43" t="s">
        <v>394</v>
      </c>
      <c r="AA1742" s="209"/>
      <c r="AB1742" s="209"/>
      <c r="AC1742" s="209"/>
      <c r="AD1742" s="209"/>
      <c r="AE1742" s="209"/>
      <c r="AF1742" s="209"/>
      <c r="AG1742" s="209"/>
      <c r="AH1742" s="209"/>
      <c r="AI1742" s="209"/>
      <c r="AJ1742" s="209"/>
      <c r="AK1742" s="209"/>
      <c r="AL1742" s="209"/>
      <c r="AM1742" s="209"/>
      <c r="AN1742" s="209"/>
      <c r="AO1742" s="209"/>
      <c r="AP1742" s="209"/>
      <c r="AQ1742" s="209"/>
      <c r="AR1742" s="209"/>
      <c r="AS1742" s="209"/>
      <c r="AT1742" s="209"/>
      <c r="AU1742" s="209"/>
      <c r="AV1742" s="209"/>
      <c r="AW1742" s="209"/>
      <c r="AX1742" s="209"/>
      <c r="AY1742" s="209"/>
      <c r="AZ1742" s="209"/>
      <c r="BA1742" s="209"/>
      <c r="BB1742" s="209"/>
      <c r="BC1742" s="209"/>
      <c r="BD1742" s="209"/>
      <c r="BE1742" s="209"/>
      <c r="BF1742" s="209"/>
      <c r="BG1742" s="209"/>
      <c r="BH1742" s="209"/>
      <c r="BI1742" s="209"/>
      <c r="BJ1742" s="209"/>
      <c r="BK1742" s="209"/>
      <c r="BL1742" s="209"/>
      <c r="BM1742" s="209"/>
      <c r="BN1742" s="209"/>
      <c r="BO1742" s="209"/>
      <c r="BP1742" s="209"/>
      <c r="BQ1742" s="209"/>
      <c r="BR1742" s="209"/>
      <c r="BS1742" s="209"/>
      <c r="BT1742" s="209"/>
      <c r="BU1742" s="209"/>
      <c r="BV1742" s="209"/>
      <c r="BW1742" s="209"/>
      <c r="BX1742" s="209"/>
      <c r="BY1742" s="209"/>
      <c r="BZ1742" s="209"/>
      <c r="CA1742" s="209"/>
      <c r="CB1742" s="209"/>
      <c r="CC1742" s="209"/>
      <c r="CD1742" s="209"/>
      <c r="CE1742" s="209"/>
      <c r="CF1742" s="209"/>
      <c r="CG1742" s="209"/>
      <c r="CH1742" s="209"/>
      <c r="CI1742" s="209"/>
      <c r="CJ1742" s="209"/>
      <c r="CK1742" s="209"/>
      <c r="CL1742" s="209"/>
      <c r="CM1742" s="209"/>
      <c r="CN1742" s="209"/>
      <c r="CO1742" s="209"/>
      <c r="CP1742" s="209"/>
      <c r="CQ1742" s="209"/>
      <c r="CR1742" s="209"/>
      <c r="CS1742" s="209"/>
      <c r="CT1742" s="209"/>
      <c r="CU1742" s="209"/>
      <c r="CV1742" s="209"/>
      <c r="CW1742" s="209"/>
      <c r="CX1742" s="209"/>
      <c r="CY1742" s="209"/>
      <c r="CZ1742" s="209"/>
      <c r="DA1742" s="209"/>
      <c r="DB1742" s="209"/>
      <c r="DC1742" s="209"/>
      <c r="DD1742" s="209"/>
      <c r="DE1742" s="209"/>
      <c r="DF1742" s="209"/>
      <c r="DG1742" s="209"/>
      <c r="DH1742" s="209"/>
      <c r="DI1742" s="209"/>
      <c r="DJ1742" s="209"/>
      <c r="DK1742" s="209"/>
      <c r="DL1742" s="209"/>
      <c r="DM1742" s="209"/>
      <c r="DN1742" s="209"/>
      <c r="DO1742" s="209"/>
      <c r="DP1742" s="209"/>
      <c r="DQ1742" s="209"/>
      <c r="DR1742" s="209"/>
      <c r="DS1742" s="209"/>
      <c r="DT1742" s="209"/>
      <c r="DU1742" s="209"/>
      <c r="DV1742" s="209"/>
      <c r="DW1742" s="209"/>
      <c r="DX1742" s="209"/>
      <c r="DY1742" s="209"/>
      <c r="DZ1742" s="209"/>
      <c r="EA1742" s="209"/>
      <c r="EB1742" s="209"/>
      <c r="EC1742" s="209"/>
      <c r="ED1742" s="209"/>
      <c r="EE1742" s="209"/>
      <c r="EF1742" s="209"/>
      <c r="EG1742" s="209"/>
      <c r="EH1742" s="209"/>
      <c r="EI1742" s="209"/>
      <c r="EJ1742" s="209"/>
      <c r="EK1742" s="209"/>
      <c r="EL1742" s="209"/>
      <c r="EM1742" s="209"/>
      <c r="EN1742" s="209"/>
      <c r="EO1742" s="209"/>
      <c r="EP1742" s="209"/>
      <c r="EQ1742" s="209"/>
      <c r="ER1742" s="209"/>
      <c r="ES1742" s="209"/>
      <c r="ET1742" s="209"/>
      <c r="EU1742" s="209"/>
      <c r="EV1742" s="209"/>
      <c r="EW1742" s="209"/>
      <c r="EX1742" s="209"/>
      <c r="EY1742" s="209"/>
      <c r="EZ1742" s="209"/>
      <c r="FA1742" s="209"/>
      <c r="FB1742" s="209"/>
      <c r="FC1742" s="209"/>
      <c r="FD1742" s="209"/>
      <c r="FE1742" s="209"/>
      <c r="FF1742" s="209"/>
      <c r="FG1742" s="209"/>
      <c r="FH1742" s="209"/>
      <c r="FI1742" s="209"/>
      <c r="FJ1742" s="209"/>
      <c r="FK1742" s="209"/>
      <c r="FL1742" s="209"/>
      <c r="FM1742" s="209"/>
      <c r="FN1742" s="209"/>
      <c r="FO1742" s="209"/>
      <c r="FP1742" s="209"/>
      <c r="FQ1742" s="209"/>
      <c r="FR1742" s="209"/>
      <c r="FS1742" s="209"/>
      <c r="FT1742" s="209"/>
      <c r="FU1742" s="209"/>
      <c r="FV1742" s="209"/>
      <c r="FW1742" s="209"/>
      <c r="FX1742" s="209"/>
      <c r="FY1742" s="209"/>
      <c r="FZ1742" s="209"/>
      <c r="GA1742" s="209"/>
      <c r="GB1742" s="209"/>
      <c r="GC1742" s="209"/>
      <c r="GD1742" s="209"/>
      <c r="GE1742" s="209"/>
      <c r="GF1742" s="209"/>
      <c r="GG1742" s="209"/>
      <c r="GH1742" s="209"/>
      <c r="GI1742" s="209"/>
    </row>
    <row r="1743" spans="1:191" ht="16.5" customHeight="1">
      <c r="A1743" s="232"/>
      <c r="B1743" s="196"/>
      <c r="C1743" s="200"/>
      <c r="D1743" s="201"/>
      <c r="E1743" s="80" t="s">
        <v>103</v>
      </c>
      <c r="F1743" s="18" t="s">
        <v>398</v>
      </c>
      <c r="G1743" s="18"/>
      <c r="H1743" s="10" t="s">
        <v>394</v>
      </c>
      <c r="I1743" s="206">
        <f>SUM(I1744:I1744)</f>
        <v>13966.4</v>
      </c>
      <c r="J1743" s="206">
        <f>SUM(J1744:J1744)</f>
        <v>34505.1</v>
      </c>
      <c r="K1743" s="206">
        <f>SUM(K1744:K1744)</f>
        <v>55043.9</v>
      </c>
      <c r="L1743" s="207">
        <f>SUM(L1744:L1744)</f>
        <v>82155</v>
      </c>
      <c r="M1743" s="41">
        <f t="shared" si="363"/>
        <v>17</v>
      </c>
      <c r="N1743" s="41">
        <f t="shared" si="364"/>
        <v>42</v>
      </c>
      <c r="O1743" s="41">
        <f t="shared" si="365"/>
        <v>67</v>
      </c>
      <c r="P1743" s="15"/>
      <c r="Q1743" s="15"/>
      <c r="R1743" s="167"/>
      <c r="S1743" s="15"/>
      <c r="T1743" s="15"/>
      <c r="U1743" s="4">
        <f t="shared" si="360"/>
        <v>82155</v>
      </c>
      <c r="AA1743" s="209"/>
      <c r="AB1743" s="209"/>
      <c r="AC1743" s="209"/>
      <c r="AD1743" s="209"/>
      <c r="AE1743" s="209"/>
      <c r="AF1743" s="209"/>
      <c r="AG1743" s="209"/>
      <c r="AH1743" s="209"/>
      <c r="AI1743" s="209"/>
      <c r="AJ1743" s="209"/>
      <c r="AK1743" s="209"/>
      <c r="AL1743" s="209"/>
      <c r="AM1743" s="209"/>
      <c r="AN1743" s="209"/>
      <c r="AO1743" s="209"/>
      <c r="AP1743" s="209"/>
      <c r="AQ1743" s="209"/>
      <c r="AR1743" s="209"/>
      <c r="AS1743" s="209"/>
      <c r="AT1743" s="209"/>
      <c r="AU1743" s="209"/>
      <c r="AV1743" s="209"/>
      <c r="AW1743" s="209"/>
      <c r="AX1743" s="209"/>
      <c r="AY1743" s="209"/>
      <c r="AZ1743" s="209"/>
      <c r="BA1743" s="209"/>
      <c r="BB1743" s="209"/>
      <c r="BC1743" s="209"/>
      <c r="BD1743" s="209"/>
      <c r="BE1743" s="209"/>
      <c r="BF1743" s="209"/>
      <c r="BG1743" s="209"/>
      <c r="BH1743" s="209"/>
      <c r="BI1743" s="209"/>
      <c r="BJ1743" s="209"/>
      <c r="BK1743" s="209"/>
      <c r="BL1743" s="209"/>
      <c r="BM1743" s="209"/>
      <c r="BN1743" s="209"/>
      <c r="BO1743" s="209"/>
      <c r="BP1743" s="209"/>
      <c r="BQ1743" s="209"/>
      <c r="BR1743" s="209"/>
      <c r="BS1743" s="209"/>
      <c r="BT1743" s="209"/>
      <c r="BU1743" s="209"/>
      <c r="BV1743" s="209"/>
      <c r="BW1743" s="209"/>
      <c r="BX1743" s="209"/>
      <c r="BY1743" s="209"/>
      <c r="BZ1743" s="209"/>
      <c r="CA1743" s="209"/>
      <c r="CB1743" s="209"/>
      <c r="CC1743" s="209"/>
      <c r="CD1743" s="209"/>
      <c r="CE1743" s="209"/>
      <c r="CF1743" s="209"/>
      <c r="CG1743" s="209"/>
      <c r="CH1743" s="209"/>
      <c r="CI1743" s="209"/>
      <c r="CJ1743" s="209"/>
      <c r="CK1743" s="209"/>
      <c r="CL1743" s="209"/>
      <c r="CM1743" s="209"/>
      <c r="CN1743" s="209"/>
      <c r="CO1743" s="209"/>
      <c r="CP1743" s="209"/>
      <c r="CQ1743" s="209"/>
      <c r="CR1743" s="209"/>
      <c r="CS1743" s="209"/>
      <c r="CT1743" s="209"/>
      <c r="CU1743" s="209"/>
      <c r="CV1743" s="209"/>
      <c r="CW1743" s="209"/>
      <c r="CX1743" s="209"/>
      <c r="CY1743" s="209"/>
      <c r="CZ1743" s="209"/>
      <c r="DA1743" s="209"/>
      <c r="DB1743" s="209"/>
      <c r="DC1743" s="209"/>
      <c r="DD1743" s="209"/>
      <c r="DE1743" s="209"/>
      <c r="DF1743" s="209"/>
      <c r="DG1743" s="209"/>
      <c r="DH1743" s="209"/>
      <c r="DI1743" s="209"/>
      <c r="DJ1743" s="209"/>
      <c r="DK1743" s="209"/>
      <c r="DL1743" s="209"/>
      <c r="DM1743" s="209"/>
      <c r="DN1743" s="209"/>
      <c r="DO1743" s="209"/>
      <c r="DP1743" s="209"/>
      <c r="DQ1743" s="209"/>
      <c r="DR1743" s="209"/>
      <c r="DS1743" s="209"/>
      <c r="DT1743" s="209"/>
      <c r="DU1743" s="209"/>
      <c r="DV1743" s="209"/>
      <c r="DW1743" s="209"/>
      <c r="DX1743" s="209"/>
      <c r="DY1743" s="209"/>
      <c r="DZ1743" s="209"/>
      <c r="EA1743" s="209"/>
      <c r="EB1743" s="209"/>
      <c r="EC1743" s="209"/>
      <c r="ED1743" s="209"/>
      <c r="EE1743" s="209"/>
      <c r="EF1743" s="209"/>
      <c r="EG1743" s="209"/>
      <c r="EH1743" s="209"/>
      <c r="EI1743" s="209"/>
      <c r="EJ1743" s="209"/>
      <c r="EK1743" s="209"/>
      <c r="EL1743" s="209"/>
      <c r="EM1743" s="209"/>
      <c r="EN1743" s="209"/>
      <c r="EO1743" s="209"/>
      <c r="EP1743" s="209"/>
      <c r="EQ1743" s="209"/>
      <c r="ER1743" s="209"/>
      <c r="ES1743" s="209"/>
      <c r="ET1743" s="209"/>
      <c r="EU1743" s="209"/>
      <c r="EV1743" s="209"/>
      <c r="EW1743" s="209"/>
      <c r="EX1743" s="209"/>
      <c r="EY1743" s="209"/>
      <c r="EZ1743" s="209"/>
      <c r="FA1743" s="209"/>
      <c r="FB1743" s="209"/>
      <c r="FC1743" s="209"/>
      <c r="FD1743" s="209"/>
      <c r="FE1743" s="209"/>
      <c r="FF1743" s="209"/>
      <c r="FG1743" s="209"/>
      <c r="FH1743" s="209"/>
      <c r="FI1743" s="209"/>
      <c r="FJ1743" s="209"/>
      <c r="FK1743" s="209"/>
      <c r="FL1743" s="209"/>
      <c r="FM1743" s="209"/>
      <c r="FN1743" s="209"/>
      <c r="FO1743" s="209"/>
      <c r="FP1743" s="209"/>
      <c r="FQ1743" s="209"/>
      <c r="FR1743" s="209"/>
      <c r="FS1743" s="209"/>
      <c r="FT1743" s="209"/>
      <c r="FU1743" s="209"/>
      <c r="FV1743" s="209"/>
      <c r="FW1743" s="209"/>
      <c r="FX1743" s="209"/>
      <c r="FY1743" s="209"/>
      <c r="FZ1743" s="209"/>
      <c r="GA1743" s="209"/>
      <c r="GB1743" s="209"/>
      <c r="GC1743" s="209"/>
      <c r="GD1743" s="209"/>
      <c r="GE1743" s="209"/>
      <c r="GF1743" s="209"/>
      <c r="GG1743" s="209"/>
      <c r="GH1743" s="209"/>
      <c r="GI1743" s="209"/>
    </row>
    <row r="1744" spans="1:191" ht="16.5" hidden="1" customHeight="1">
      <c r="A1744" s="69"/>
      <c r="B1744" s="53"/>
      <c r="C1744" s="56"/>
      <c r="D1744" s="57"/>
      <c r="E1744" s="16" t="s">
        <v>513</v>
      </c>
      <c r="F1744" s="10">
        <v>4239</v>
      </c>
      <c r="G1744" s="10"/>
      <c r="H1744" s="10"/>
      <c r="I1744" s="8">
        <f>ROUND(L1744*0.17,1)</f>
        <v>13966.4</v>
      </c>
      <c r="J1744" s="8">
        <f>ROUND(L1744*0.42,1)</f>
        <v>34505.1</v>
      </c>
      <c r="K1744" s="8">
        <f>ROUND(L1744*0.67,1)</f>
        <v>55043.9</v>
      </c>
      <c r="L1744" s="7">
        <v>82155</v>
      </c>
      <c r="M1744" s="41">
        <f t="shared" si="363"/>
        <v>17</v>
      </c>
      <c r="N1744" s="41">
        <f t="shared" si="364"/>
        <v>42</v>
      </c>
      <c r="O1744" s="41">
        <f t="shared" si="365"/>
        <v>67</v>
      </c>
      <c r="P1744" s="15"/>
      <c r="Q1744" s="15"/>
      <c r="R1744" s="167"/>
      <c r="S1744" s="15"/>
      <c r="T1744" s="15"/>
      <c r="U1744" s="4">
        <f t="shared" si="360"/>
        <v>82155</v>
      </c>
    </row>
    <row r="1745" spans="1:191">
      <c r="A1745" s="232"/>
      <c r="B1745" s="196"/>
      <c r="C1745" s="200"/>
      <c r="D1745" s="201" t="s">
        <v>285</v>
      </c>
      <c r="E1745" s="81" t="s">
        <v>75</v>
      </c>
      <c r="F1745" s="19"/>
      <c r="G1745" s="19"/>
      <c r="H1745" s="10" t="s">
        <v>394</v>
      </c>
      <c r="I1745" s="205">
        <f t="shared" ref="I1745:K1752" si="366">SUM(I1746)</f>
        <v>46701</v>
      </c>
      <c r="J1745" s="205">
        <f t="shared" si="366"/>
        <v>115378.8</v>
      </c>
      <c r="K1745" s="205">
        <f t="shared" si="366"/>
        <v>184056.7</v>
      </c>
      <c r="L1745" s="205">
        <f>SUM(L1746)</f>
        <v>274711.5</v>
      </c>
      <c r="M1745" s="41">
        <f t="shared" si="363"/>
        <v>17</v>
      </c>
      <c r="N1745" s="41">
        <f t="shared" si="364"/>
        <v>42</v>
      </c>
      <c r="O1745" s="41">
        <f t="shared" si="365"/>
        <v>67</v>
      </c>
      <c r="P1745" s="14"/>
      <c r="Q1745" s="14"/>
      <c r="R1745" s="167"/>
      <c r="S1745" s="14"/>
      <c r="T1745" s="14"/>
      <c r="U1745" s="4">
        <f t="shared" si="360"/>
        <v>274711.5</v>
      </c>
      <c r="W1745" s="43" t="s">
        <v>394</v>
      </c>
      <c r="AA1745" s="209"/>
      <c r="AB1745" s="209"/>
      <c r="AC1745" s="209"/>
      <c r="AD1745" s="209"/>
      <c r="AE1745" s="209"/>
      <c r="AF1745" s="209"/>
      <c r="AG1745" s="209"/>
      <c r="AH1745" s="209"/>
      <c r="AI1745" s="209"/>
      <c r="AJ1745" s="209"/>
      <c r="AK1745" s="209"/>
      <c r="AL1745" s="209"/>
      <c r="AM1745" s="209"/>
      <c r="AN1745" s="209"/>
      <c r="AO1745" s="209"/>
      <c r="AP1745" s="209"/>
      <c r="AQ1745" s="209"/>
      <c r="AR1745" s="209"/>
      <c r="AS1745" s="209"/>
      <c r="AT1745" s="209"/>
      <c r="AU1745" s="209"/>
      <c r="AV1745" s="209"/>
      <c r="AW1745" s="209"/>
      <c r="AX1745" s="209"/>
      <c r="AY1745" s="209"/>
      <c r="AZ1745" s="209"/>
      <c r="BA1745" s="209"/>
      <c r="BB1745" s="209"/>
      <c r="BC1745" s="209"/>
      <c r="BD1745" s="209"/>
      <c r="BE1745" s="209"/>
      <c r="BF1745" s="209"/>
      <c r="BG1745" s="209"/>
      <c r="BH1745" s="209"/>
      <c r="BI1745" s="209"/>
      <c r="BJ1745" s="209"/>
      <c r="BK1745" s="209"/>
      <c r="BL1745" s="209"/>
      <c r="BM1745" s="209"/>
      <c r="BN1745" s="209"/>
      <c r="BO1745" s="209"/>
      <c r="BP1745" s="209"/>
      <c r="BQ1745" s="209"/>
      <c r="BR1745" s="209"/>
      <c r="BS1745" s="209"/>
      <c r="BT1745" s="209"/>
      <c r="BU1745" s="209"/>
      <c r="BV1745" s="209"/>
      <c r="BW1745" s="209"/>
      <c r="BX1745" s="209"/>
      <c r="BY1745" s="209"/>
      <c r="BZ1745" s="209"/>
      <c r="CA1745" s="209"/>
      <c r="CB1745" s="209"/>
      <c r="CC1745" s="209"/>
      <c r="CD1745" s="209"/>
      <c r="CE1745" s="209"/>
      <c r="CF1745" s="209"/>
      <c r="CG1745" s="209"/>
      <c r="CH1745" s="209"/>
      <c r="CI1745" s="209"/>
      <c r="CJ1745" s="209"/>
      <c r="CK1745" s="209"/>
      <c r="CL1745" s="209"/>
      <c r="CM1745" s="209"/>
      <c r="CN1745" s="209"/>
      <c r="CO1745" s="209"/>
      <c r="CP1745" s="209"/>
      <c r="CQ1745" s="209"/>
      <c r="CR1745" s="209"/>
      <c r="CS1745" s="209"/>
      <c r="CT1745" s="209"/>
      <c r="CU1745" s="209"/>
      <c r="CV1745" s="209"/>
      <c r="CW1745" s="209"/>
      <c r="CX1745" s="209"/>
      <c r="CY1745" s="209"/>
      <c r="CZ1745" s="209"/>
      <c r="DA1745" s="209"/>
      <c r="DB1745" s="209"/>
      <c r="DC1745" s="209"/>
      <c r="DD1745" s="209"/>
      <c r="DE1745" s="209"/>
      <c r="DF1745" s="209"/>
      <c r="DG1745" s="209"/>
      <c r="DH1745" s="209"/>
      <c r="DI1745" s="209"/>
      <c r="DJ1745" s="209"/>
      <c r="DK1745" s="209"/>
      <c r="DL1745" s="209"/>
      <c r="DM1745" s="209"/>
      <c r="DN1745" s="209"/>
      <c r="DO1745" s="209"/>
      <c r="DP1745" s="209"/>
      <c r="DQ1745" s="209"/>
      <c r="DR1745" s="209"/>
      <c r="DS1745" s="209"/>
      <c r="DT1745" s="209"/>
      <c r="DU1745" s="209"/>
      <c r="DV1745" s="209"/>
      <c r="DW1745" s="209"/>
      <c r="DX1745" s="209"/>
      <c r="DY1745" s="209"/>
      <c r="DZ1745" s="209"/>
      <c r="EA1745" s="209"/>
      <c r="EB1745" s="209"/>
      <c r="EC1745" s="209"/>
      <c r="ED1745" s="209"/>
      <c r="EE1745" s="209"/>
      <c r="EF1745" s="209"/>
      <c r="EG1745" s="209"/>
      <c r="EH1745" s="209"/>
      <c r="EI1745" s="209"/>
      <c r="EJ1745" s="209"/>
      <c r="EK1745" s="209"/>
      <c r="EL1745" s="209"/>
      <c r="EM1745" s="209"/>
      <c r="EN1745" s="209"/>
      <c r="EO1745" s="209"/>
      <c r="EP1745" s="209"/>
      <c r="EQ1745" s="209"/>
      <c r="ER1745" s="209"/>
      <c r="ES1745" s="209"/>
      <c r="ET1745" s="209"/>
      <c r="EU1745" s="209"/>
      <c r="EV1745" s="209"/>
      <c r="EW1745" s="209"/>
      <c r="EX1745" s="209"/>
      <c r="EY1745" s="209"/>
      <c r="EZ1745" s="209"/>
      <c r="FA1745" s="209"/>
      <c r="FB1745" s="209"/>
      <c r="FC1745" s="209"/>
      <c r="FD1745" s="209"/>
      <c r="FE1745" s="209"/>
      <c r="FF1745" s="209"/>
      <c r="FG1745" s="209"/>
      <c r="FH1745" s="209"/>
      <c r="FI1745" s="209"/>
      <c r="FJ1745" s="209"/>
      <c r="FK1745" s="209"/>
      <c r="FL1745" s="209"/>
      <c r="FM1745" s="209"/>
      <c r="FN1745" s="209"/>
      <c r="FO1745" s="209"/>
      <c r="FP1745" s="209"/>
      <c r="FQ1745" s="209"/>
      <c r="FR1745" s="209"/>
      <c r="FS1745" s="209"/>
      <c r="FT1745" s="209"/>
      <c r="FU1745" s="209"/>
      <c r="FV1745" s="209"/>
      <c r="FW1745" s="209"/>
      <c r="FX1745" s="209"/>
      <c r="FY1745" s="209"/>
      <c r="FZ1745" s="209"/>
      <c r="GA1745" s="209"/>
      <c r="GB1745" s="209"/>
      <c r="GC1745" s="209"/>
      <c r="GD1745" s="209"/>
      <c r="GE1745" s="209"/>
      <c r="GF1745" s="209"/>
      <c r="GG1745" s="209"/>
      <c r="GH1745" s="209"/>
      <c r="GI1745" s="209"/>
    </row>
    <row r="1746" spans="1:191">
      <c r="A1746" s="232"/>
      <c r="B1746" s="196"/>
      <c r="C1746" s="200"/>
      <c r="D1746" s="201"/>
      <c r="E1746" s="80" t="s">
        <v>103</v>
      </c>
      <c r="F1746" s="18" t="s">
        <v>398</v>
      </c>
      <c r="G1746" s="18"/>
      <c r="H1746" s="10" t="s">
        <v>394</v>
      </c>
      <c r="I1746" s="206">
        <f t="shared" si="366"/>
        <v>46701</v>
      </c>
      <c r="J1746" s="206">
        <f t="shared" si="366"/>
        <v>115378.8</v>
      </c>
      <c r="K1746" s="206">
        <f t="shared" si="366"/>
        <v>184056.7</v>
      </c>
      <c r="L1746" s="207">
        <f>SUM(L1747)</f>
        <v>274711.5</v>
      </c>
      <c r="M1746" s="41">
        <f t="shared" si="363"/>
        <v>17</v>
      </c>
      <c r="N1746" s="41">
        <f t="shared" si="364"/>
        <v>42</v>
      </c>
      <c r="O1746" s="41">
        <f t="shared" si="365"/>
        <v>67</v>
      </c>
      <c r="P1746" s="15"/>
      <c r="Q1746" s="15"/>
      <c r="R1746" s="167"/>
      <c r="S1746" s="15"/>
      <c r="T1746" s="15"/>
      <c r="U1746" s="4">
        <f t="shared" si="360"/>
        <v>274711.5</v>
      </c>
      <c r="AA1746" s="209"/>
      <c r="AB1746" s="209"/>
      <c r="AC1746" s="209"/>
      <c r="AD1746" s="209"/>
      <c r="AE1746" s="209"/>
      <c r="AF1746" s="209"/>
      <c r="AG1746" s="209"/>
      <c r="AH1746" s="209"/>
      <c r="AI1746" s="209"/>
      <c r="AJ1746" s="209"/>
      <c r="AK1746" s="209"/>
      <c r="AL1746" s="209"/>
      <c r="AM1746" s="209"/>
      <c r="AN1746" s="209"/>
      <c r="AO1746" s="209"/>
      <c r="AP1746" s="209"/>
      <c r="AQ1746" s="209"/>
      <c r="AR1746" s="209"/>
      <c r="AS1746" s="209"/>
      <c r="AT1746" s="209"/>
      <c r="AU1746" s="209"/>
      <c r="AV1746" s="209"/>
      <c r="AW1746" s="209"/>
      <c r="AX1746" s="209"/>
      <c r="AY1746" s="209"/>
      <c r="AZ1746" s="209"/>
      <c r="BA1746" s="209"/>
      <c r="BB1746" s="209"/>
      <c r="BC1746" s="209"/>
      <c r="BD1746" s="209"/>
      <c r="BE1746" s="209"/>
      <c r="BF1746" s="209"/>
      <c r="BG1746" s="209"/>
      <c r="BH1746" s="209"/>
      <c r="BI1746" s="209"/>
      <c r="BJ1746" s="209"/>
      <c r="BK1746" s="209"/>
      <c r="BL1746" s="209"/>
      <c r="BM1746" s="209"/>
      <c r="BN1746" s="209"/>
      <c r="BO1746" s="209"/>
      <c r="BP1746" s="209"/>
      <c r="BQ1746" s="209"/>
      <c r="BR1746" s="209"/>
      <c r="BS1746" s="209"/>
      <c r="BT1746" s="209"/>
      <c r="BU1746" s="209"/>
      <c r="BV1746" s="209"/>
      <c r="BW1746" s="209"/>
      <c r="BX1746" s="209"/>
      <c r="BY1746" s="209"/>
      <c r="BZ1746" s="209"/>
      <c r="CA1746" s="209"/>
      <c r="CB1746" s="209"/>
      <c r="CC1746" s="209"/>
      <c r="CD1746" s="209"/>
      <c r="CE1746" s="209"/>
      <c r="CF1746" s="209"/>
      <c r="CG1746" s="209"/>
      <c r="CH1746" s="209"/>
      <c r="CI1746" s="209"/>
      <c r="CJ1746" s="209"/>
      <c r="CK1746" s="209"/>
      <c r="CL1746" s="209"/>
      <c r="CM1746" s="209"/>
      <c r="CN1746" s="209"/>
      <c r="CO1746" s="209"/>
      <c r="CP1746" s="209"/>
      <c r="CQ1746" s="209"/>
      <c r="CR1746" s="209"/>
      <c r="CS1746" s="209"/>
      <c r="CT1746" s="209"/>
      <c r="CU1746" s="209"/>
      <c r="CV1746" s="209"/>
      <c r="CW1746" s="209"/>
      <c r="CX1746" s="209"/>
      <c r="CY1746" s="209"/>
      <c r="CZ1746" s="209"/>
      <c r="DA1746" s="209"/>
      <c r="DB1746" s="209"/>
      <c r="DC1746" s="209"/>
      <c r="DD1746" s="209"/>
      <c r="DE1746" s="209"/>
      <c r="DF1746" s="209"/>
      <c r="DG1746" s="209"/>
      <c r="DH1746" s="209"/>
      <c r="DI1746" s="209"/>
      <c r="DJ1746" s="209"/>
      <c r="DK1746" s="209"/>
      <c r="DL1746" s="209"/>
      <c r="DM1746" s="209"/>
      <c r="DN1746" s="209"/>
      <c r="DO1746" s="209"/>
      <c r="DP1746" s="209"/>
      <c r="DQ1746" s="209"/>
      <c r="DR1746" s="209"/>
      <c r="DS1746" s="209"/>
      <c r="DT1746" s="209"/>
      <c r="DU1746" s="209"/>
      <c r="DV1746" s="209"/>
      <c r="DW1746" s="209"/>
      <c r="DX1746" s="209"/>
      <c r="DY1746" s="209"/>
      <c r="DZ1746" s="209"/>
      <c r="EA1746" s="209"/>
      <c r="EB1746" s="209"/>
      <c r="EC1746" s="209"/>
      <c r="ED1746" s="209"/>
      <c r="EE1746" s="209"/>
      <c r="EF1746" s="209"/>
      <c r="EG1746" s="209"/>
      <c r="EH1746" s="209"/>
      <c r="EI1746" s="209"/>
      <c r="EJ1746" s="209"/>
      <c r="EK1746" s="209"/>
      <c r="EL1746" s="209"/>
      <c r="EM1746" s="209"/>
      <c r="EN1746" s="209"/>
      <c r="EO1746" s="209"/>
      <c r="EP1746" s="209"/>
      <c r="EQ1746" s="209"/>
      <c r="ER1746" s="209"/>
      <c r="ES1746" s="209"/>
      <c r="ET1746" s="209"/>
      <c r="EU1746" s="209"/>
      <c r="EV1746" s="209"/>
      <c r="EW1746" s="209"/>
      <c r="EX1746" s="209"/>
      <c r="EY1746" s="209"/>
      <c r="EZ1746" s="209"/>
      <c r="FA1746" s="209"/>
      <c r="FB1746" s="209"/>
      <c r="FC1746" s="209"/>
      <c r="FD1746" s="209"/>
      <c r="FE1746" s="209"/>
      <c r="FF1746" s="209"/>
      <c r="FG1746" s="209"/>
      <c r="FH1746" s="209"/>
      <c r="FI1746" s="209"/>
      <c r="FJ1746" s="209"/>
      <c r="FK1746" s="209"/>
      <c r="FL1746" s="209"/>
      <c r="FM1746" s="209"/>
      <c r="FN1746" s="209"/>
      <c r="FO1746" s="209"/>
      <c r="FP1746" s="209"/>
      <c r="FQ1746" s="209"/>
      <c r="FR1746" s="209"/>
      <c r="FS1746" s="209"/>
      <c r="FT1746" s="209"/>
      <c r="FU1746" s="209"/>
      <c r="FV1746" s="209"/>
      <c r="FW1746" s="209"/>
      <c r="FX1746" s="209"/>
      <c r="FY1746" s="209"/>
      <c r="FZ1746" s="209"/>
      <c r="GA1746" s="209"/>
      <c r="GB1746" s="209"/>
      <c r="GC1746" s="209"/>
      <c r="GD1746" s="209"/>
      <c r="GE1746" s="209"/>
      <c r="GF1746" s="209"/>
      <c r="GG1746" s="209"/>
      <c r="GH1746" s="209"/>
      <c r="GI1746" s="209"/>
    </row>
    <row r="1747" spans="1:191" hidden="1">
      <c r="A1747" s="69"/>
      <c r="B1747" s="53"/>
      <c r="C1747" s="56"/>
      <c r="D1747" s="57"/>
      <c r="E1747" s="16" t="s">
        <v>513</v>
      </c>
      <c r="F1747" s="10">
        <v>4239</v>
      </c>
      <c r="G1747" s="10"/>
      <c r="H1747" s="10"/>
      <c r="I1747" s="8">
        <f>ROUND(L1747*0.17,1)</f>
        <v>46701</v>
      </c>
      <c r="J1747" s="8">
        <f>ROUND(L1747*0.42,1)</f>
        <v>115378.8</v>
      </c>
      <c r="K1747" s="8">
        <f>ROUND(L1747*0.67,1)</f>
        <v>184056.7</v>
      </c>
      <c r="L1747" s="7">
        <v>274711.5</v>
      </c>
      <c r="M1747" s="41">
        <f t="shared" si="363"/>
        <v>17</v>
      </c>
      <c r="N1747" s="41">
        <f t="shared" si="364"/>
        <v>42</v>
      </c>
      <c r="O1747" s="41">
        <f t="shared" si="365"/>
        <v>67</v>
      </c>
      <c r="P1747" s="15"/>
      <c r="Q1747" s="15"/>
      <c r="R1747" s="167"/>
      <c r="S1747" s="15"/>
      <c r="T1747" s="15"/>
      <c r="U1747" s="4">
        <f t="shared" si="360"/>
        <v>274711.5</v>
      </c>
    </row>
    <row r="1748" spans="1:191">
      <c r="A1748" s="232"/>
      <c r="B1748" s="196"/>
      <c r="C1748" s="200"/>
      <c r="D1748" s="238" t="s">
        <v>286</v>
      </c>
      <c r="E1748" s="226" t="s">
        <v>540</v>
      </c>
      <c r="F1748" s="19"/>
      <c r="G1748" s="19"/>
      <c r="H1748" s="10" t="s">
        <v>394</v>
      </c>
      <c r="I1748" s="205">
        <f t="shared" si="366"/>
        <v>2924</v>
      </c>
      <c r="J1748" s="205">
        <f t="shared" si="366"/>
        <v>7224</v>
      </c>
      <c r="K1748" s="205">
        <f t="shared" si="366"/>
        <v>11524</v>
      </c>
      <c r="L1748" s="205">
        <f>SUM(L1749)</f>
        <v>17200</v>
      </c>
      <c r="M1748" s="41">
        <f t="shared" si="363"/>
        <v>17</v>
      </c>
      <c r="N1748" s="41">
        <f t="shared" si="364"/>
        <v>42</v>
      </c>
      <c r="O1748" s="41">
        <f t="shared" si="365"/>
        <v>67</v>
      </c>
      <c r="P1748" s="14"/>
      <c r="Q1748" s="14"/>
      <c r="R1748" s="167"/>
      <c r="S1748" s="14"/>
      <c r="T1748" s="14"/>
      <c r="U1748" s="4">
        <f t="shared" si="360"/>
        <v>17200</v>
      </c>
      <c r="W1748" s="43" t="s">
        <v>394</v>
      </c>
      <c r="AA1748" s="209"/>
      <c r="AB1748" s="209"/>
      <c r="AC1748" s="209"/>
      <c r="AD1748" s="209"/>
      <c r="AE1748" s="209"/>
      <c r="AF1748" s="209"/>
      <c r="AG1748" s="209"/>
      <c r="AH1748" s="209"/>
      <c r="AI1748" s="209"/>
      <c r="AJ1748" s="209"/>
      <c r="AK1748" s="209"/>
      <c r="AL1748" s="209"/>
      <c r="AM1748" s="209"/>
      <c r="AN1748" s="209"/>
      <c r="AO1748" s="209"/>
      <c r="AP1748" s="209"/>
      <c r="AQ1748" s="209"/>
      <c r="AR1748" s="209"/>
      <c r="AS1748" s="209"/>
      <c r="AT1748" s="209"/>
      <c r="AU1748" s="209"/>
      <c r="AV1748" s="209"/>
      <c r="AW1748" s="209"/>
      <c r="AX1748" s="209"/>
      <c r="AY1748" s="209"/>
      <c r="AZ1748" s="209"/>
      <c r="BA1748" s="209"/>
      <c r="BB1748" s="209"/>
      <c r="BC1748" s="209"/>
      <c r="BD1748" s="209"/>
      <c r="BE1748" s="209"/>
      <c r="BF1748" s="209"/>
      <c r="BG1748" s="209"/>
      <c r="BH1748" s="209"/>
      <c r="BI1748" s="209"/>
      <c r="BJ1748" s="209"/>
      <c r="BK1748" s="209"/>
      <c r="BL1748" s="209"/>
      <c r="BM1748" s="209"/>
      <c r="BN1748" s="209"/>
      <c r="BO1748" s="209"/>
      <c r="BP1748" s="209"/>
      <c r="BQ1748" s="209"/>
      <c r="BR1748" s="209"/>
      <c r="BS1748" s="209"/>
      <c r="BT1748" s="209"/>
      <c r="BU1748" s="209"/>
      <c r="BV1748" s="209"/>
      <c r="BW1748" s="209"/>
      <c r="BX1748" s="209"/>
      <c r="BY1748" s="209"/>
      <c r="BZ1748" s="209"/>
      <c r="CA1748" s="209"/>
      <c r="CB1748" s="209"/>
      <c r="CC1748" s="209"/>
      <c r="CD1748" s="209"/>
      <c r="CE1748" s="209"/>
      <c r="CF1748" s="209"/>
      <c r="CG1748" s="209"/>
      <c r="CH1748" s="209"/>
      <c r="CI1748" s="209"/>
      <c r="CJ1748" s="209"/>
      <c r="CK1748" s="209"/>
      <c r="CL1748" s="209"/>
      <c r="CM1748" s="209"/>
      <c r="CN1748" s="209"/>
      <c r="CO1748" s="209"/>
      <c r="CP1748" s="209"/>
      <c r="CQ1748" s="209"/>
      <c r="CR1748" s="209"/>
      <c r="CS1748" s="209"/>
      <c r="CT1748" s="209"/>
      <c r="CU1748" s="209"/>
      <c r="CV1748" s="209"/>
      <c r="CW1748" s="209"/>
      <c r="CX1748" s="209"/>
      <c r="CY1748" s="209"/>
      <c r="CZ1748" s="209"/>
      <c r="DA1748" s="209"/>
      <c r="DB1748" s="209"/>
      <c r="DC1748" s="209"/>
      <c r="DD1748" s="209"/>
      <c r="DE1748" s="209"/>
      <c r="DF1748" s="209"/>
      <c r="DG1748" s="209"/>
      <c r="DH1748" s="209"/>
      <c r="DI1748" s="209"/>
      <c r="DJ1748" s="209"/>
      <c r="DK1748" s="209"/>
      <c r="DL1748" s="209"/>
      <c r="DM1748" s="209"/>
      <c r="DN1748" s="209"/>
      <c r="DO1748" s="209"/>
      <c r="DP1748" s="209"/>
      <c r="DQ1748" s="209"/>
      <c r="DR1748" s="209"/>
      <c r="DS1748" s="209"/>
      <c r="DT1748" s="209"/>
      <c r="DU1748" s="209"/>
      <c r="DV1748" s="209"/>
      <c r="DW1748" s="209"/>
      <c r="DX1748" s="209"/>
      <c r="DY1748" s="209"/>
      <c r="DZ1748" s="209"/>
      <c r="EA1748" s="209"/>
      <c r="EB1748" s="209"/>
      <c r="EC1748" s="209"/>
      <c r="ED1748" s="209"/>
      <c r="EE1748" s="209"/>
      <c r="EF1748" s="209"/>
      <c r="EG1748" s="209"/>
      <c r="EH1748" s="209"/>
      <c r="EI1748" s="209"/>
      <c r="EJ1748" s="209"/>
      <c r="EK1748" s="209"/>
      <c r="EL1748" s="209"/>
      <c r="EM1748" s="209"/>
      <c r="EN1748" s="209"/>
      <c r="EO1748" s="209"/>
      <c r="EP1748" s="209"/>
      <c r="EQ1748" s="209"/>
      <c r="ER1748" s="209"/>
      <c r="ES1748" s="209"/>
      <c r="ET1748" s="209"/>
      <c r="EU1748" s="209"/>
      <c r="EV1748" s="209"/>
      <c r="EW1748" s="209"/>
      <c r="EX1748" s="209"/>
      <c r="EY1748" s="209"/>
      <c r="EZ1748" s="209"/>
      <c r="FA1748" s="209"/>
      <c r="FB1748" s="209"/>
      <c r="FC1748" s="209"/>
      <c r="FD1748" s="209"/>
      <c r="FE1748" s="209"/>
      <c r="FF1748" s="209"/>
      <c r="FG1748" s="209"/>
      <c r="FH1748" s="209"/>
      <c r="FI1748" s="209"/>
      <c r="FJ1748" s="209"/>
      <c r="FK1748" s="209"/>
      <c r="FL1748" s="209"/>
      <c r="FM1748" s="209"/>
      <c r="FN1748" s="209"/>
      <c r="FO1748" s="209"/>
      <c r="FP1748" s="209"/>
      <c r="FQ1748" s="209"/>
      <c r="FR1748" s="209"/>
      <c r="FS1748" s="209"/>
      <c r="FT1748" s="209"/>
      <c r="FU1748" s="209"/>
      <c r="FV1748" s="209"/>
      <c r="FW1748" s="209"/>
      <c r="FX1748" s="209"/>
      <c r="FY1748" s="209"/>
      <c r="FZ1748" s="209"/>
      <c r="GA1748" s="209"/>
      <c r="GB1748" s="209"/>
      <c r="GC1748" s="209"/>
      <c r="GD1748" s="209"/>
      <c r="GE1748" s="209"/>
      <c r="GF1748" s="209"/>
      <c r="GG1748" s="209"/>
      <c r="GH1748" s="209"/>
      <c r="GI1748" s="209"/>
    </row>
    <row r="1749" spans="1:191">
      <c r="A1749" s="232"/>
      <c r="B1749" s="196"/>
      <c r="C1749" s="200"/>
      <c r="D1749" s="201"/>
      <c r="E1749" s="80" t="s">
        <v>103</v>
      </c>
      <c r="F1749" s="18" t="s">
        <v>398</v>
      </c>
      <c r="G1749" s="18"/>
      <c r="H1749" s="10" t="s">
        <v>394</v>
      </c>
      <c r="I1749" s="206">
        <f t="shared" si="366"/>
        <v>2924</v>
      </c>
      <c r="J1749" s="206">
        <f t="shared" si="366"/>
        <v>7224</v>
      </c>
      <c r="K1749" s="206">
        <f t="shared" si="366"/>
        <v>11524</v>
      </c>
      <c r="L1749" s="207">
        <f>SUM(L1750)</f>
        <v>17200</v>
      </c>
      <c r="M1749" s="41">
        <f t="shared" si="363"/>
        <v>17</v>
      </c>
      <c r="N1749" s="41">
        <f t="shared" si="364"/>
        <v>42</v>
      </c>
      <c r="O1749" s="41">
        <f t="shared" si="365"/>
        <v>67</v>
      </c>
      <c r="P1749" s="15"/>
      <c r="Q1749" s="15"/>
      <c r="R1749" s="167"/>
      <c r="S1749" s="15"/>
      <c r="T1749" s="15"/>
      <c r="U1749" s="4">
        <f t="shared" si="360"/>
        <v>17200</v>
      </c>
      <c r="AA1749" s="209"/>
      <c r="AB1749" s="209"/>
      <c r="AC1749" s="209"/>
      <c r="AD1749" s="209"/>
      <c r="AE1749" s="209"/>
      <c r="AF1749" s="209"/>
      <c r="AG1749" s="209"/>
      <c r="AH1749" s="209"/>
      <c r="AI1749" s="209"/>
      <c r="AJ1749" s="209"/>
      <c r="AK1749" s="209"/>
      <c r="AL1749" s="209"/>
      <c r="AM1749" s="209"/>
      <c r="AN1749" s="209"/>
      <c r="AO1749" s="209"/>
      <c r="AP1749" s="209"/>
      <c r="AQ1749" s="209"/>
      <c r="AR1749" s="209"/>
      <c r="AS1749" s="209"/>
      <c r="AT1749" s="209"/>
      <c r="AU1749" s="209"/>
      <c r="AV1749" s="209"/>
      <c r="AW1749" s="209"/>
      <c r="AX1749" s="209"/>
      <c r="AY1749" s="209"/>
      <c r="AZ1749" s="209"/>
      <c r="BA1749" s="209"/>
      <c r="BB1749" s="209"/>
      <c r="BC1749" s="209"/>
      <c r="BD1749" s="209"/>
      <c r="BE1749" s="209"/>
      <c r="BF1749" s="209"/>
      <c r="BG1749" s="209"/>
      <c r="BH1749" s="209"/>
      <c r="BI1749" s="209"/>
      <c r="BJ1749" s="209"/>
      <c r="BK1749" s="209"/>
      <c r="BL1749" s="209"/>
      <c r="BM1749" s="209"/>
      <c r="BN1749" s="209"/>
      <c r="BO1749" s="209"/>
      <c r="BP1749" s="209"/>
      <c r="BQ1749" s="209"/>
      <c r="BR1749" s="209"/>
      <c r="BS1749" s="209"/>
      <c r="BT1749" s="209"/>
      <c r="BU1749" s="209"/>
      <c r="BV1749" s="209"/>
      <c r="BW1749" s="209"/>
      <c r="BX1749" s="209"/>
      <c r="BY1749" s="209"/>
      <c r="BZ1749" s="209"/>
      <c r="CA1749" s="209"/>
      <c r="CB1749" s="209"/>
      <c r="CC1749" s="209"/>
      <c r="CD1749" s="209"/>
      <c r="CE1749" s="209"/>
      <c r="CF1749" s="209"/>
      <c r="CG1749" s="209"/>
      <c r="CH1749" s="209"/>
      <c r="CI1749" s="209"/>
      <c r="CJ1749" s="209"/>
      <c r="CK1749" s="209"/>
      <c r="CL1749" s="209"/>
      <c r="CM1749" s="209"/>
      <c r="CN1749" s="209"/>
      <c r="CO1749" s="209"/>
      <c r="CP1749" s="209"/>
      <c r="CQ1749" s="209"/>
      <c r="CR1749" s="209"/>
      <c r="CS1749" s="209"/>
      <c r="CT1749" s="209"/>
      <c r="CU1749" s="209"/>
      <c r="CV1749" s="209"/>
      <c r="CW1749" s="209"/>
      <c r="CX1749" s="209"/>
      <c r="CY1749" s="209"/>
      <c r="CZ1749" s="209"/>
      <c r="DA1749" s="209"/>
      <c r="DB1749" s="209"/>
      <c r="DC1749" s="209"/>
      <c r="DD1749" s="209"/>
      <c r="DE1749" s="209"/>
      <c r="DF1749" s="209"/>
      <c r="DG1749" s="209"/>
      <c r="DH1749" s="209"/>
      <c r="DI1749" s="209"/>
      <c r="DJ1749" s="209"/>
      <c r="DK1749" s="209"/>
      <c r="DL1749" s="209"/>
      <c r="DM1749" s="209"/>
      <c r="DN1749" s="209"/>
      <c r="DO1749" s="209"/>
      <c r="DP1749" s="209"/>
      <c r="DQ1749" s="209"/>
      <c r="DR1749" s="209"/>
      <c r="DS1749" s="209"/>
      <c r="DT1749" s="209"/>
      <c r="DU1749" s="209"/>
      <c r="DV1749" s="209"/>
      <c r="DW1749" s="209"/>
      <c r="DX1749" s="209"/>
      <c r="DY1749" s="209"/>
      <c r="DZ1749" s="209"/>
      <c r="EA1749" s="209"/>
      <c r="EB1749" s="209"/>
      <c r="EC1749" s="209"/>
      <c r="ED1749" s="209"/>
      <c r="EE1749" s="209"/>
      <c r="EF1749" s="209"/>
      <c r="EG1749" s="209"/>
      <c r="EH1749" s="209"/>
      <c r="EI1749" s="209"/>
      <c r="EJ1749" s="209"/>
      <c r="EK1749" s="209"/>
      <c r="EL1749" s="209"/>
      <c r="EM1749" s="209"/>
      <c r="EN1749" s="209"/>
      <c r="EO1749" s="209"/>
      <c r="EP1749" s="209"/>
      <c r="EQ1749" s="209"/>
      <c r="ER1749" s="209"/>
      <c r="ES1749" s="209"/>
      <c r="ET1749" s="209"/>
      <c r="EU1749" s="209"/>
      <c r="EV1749" s="209"/>
      <c r="EW1749" s="209"/>
      <c r="EX1749" s="209"/>
      <c r="EY1749" s="209"/>
      <c r="EZ1749" s="209"/>
      <c r="FA1749" s="209"/>
      <c r="FB1749" s="209"/>
      <c r="FC1749" s="209"/>
      <c r="FD1749" s="209"/>
      <c r="FE1749" s="209"/>
      <c r="FF1749" s="209"/>
      <c r="FG1749" s="209"/>
      <c r="FH1749" s="209"/>
      <c r="FI1749" s="209"/>
      <c r="FJ1749" s="209"/>
      <c r="FK1749" s="209"/>
      <c r="FL1749" s="209"/>
      <c r="FM1749" s="209"/>
      <c r="FN1749" s="209"/>
      <c r="FO1749" s="209"/>
      <c r="FP1749" s="209"/>
      <c r="FQ1749" s="209"/>
      <c r="FR1749" s="209"/>
      <c r="FS1749" s="209"/>
      <c r="FT1749" s="209"/>
      <c r="FU1749" s="209"/>
      <c r="FV1749" s="209"/>
      <c r="FW1749" s="209"/>
      <c r="FX1749" s="209"/>
      <c r="FY1749" s="209"/>
      <c r="FZ1749" s="209"/>
      <c r="GA1749" s="209"/>
      <c r="GB1749" s="209"/>
      <c r="GC1749" s="209"/>
      <c r="GD1749" s="209"/>
      <c r="GE1749" s="209"/>
      <c r="GF1749" s="209"/>
      <c r="GG1749" s="209"/>
      <c r="GH1749" s="209"/>
      <c r="GI1749" s="209"/>
    </row>
    <row r="1750" spans="1:191" hidden="1">
      <c r="A1750" s="69"/>
      <c r="B1750" s="53"/>
      <c r="C1750" s="56"/>
      <c r="D1750" s="57"/>
      <c r="E1750" s="16" t="s">
        <v>513</v>
      </c>
      <c r="F1750" s="10">
        <v>4239</v>
      </c>
      <c r="G1750" s="10"/>
      <c r="H1750" s="10"/>
      <c r="I1750" s="7">
        <f>ROUND(L1750*0.17,1)</f>
        <v>2924</v>
      </c>
      <c r="J1750" s="7">
        <f>ROUND(L1750*0.42,1)</f>
        <v>7224</v>
      </c>
      <c r="K1750" s="7">
        <f>ROUND(L1750*0.67,1)</f>
        <v>11524</v>
      </c>
      <c r="L1750" s="7">
        <v>17200</v>
      </c>
      <c r="M1750" s="41">
        <f t="shared" si="363"/>
        <v>17</v>
      </c>
      <c r="N1750" s="41">
        <f t="shared" si="364"/>
        <v>42</v>
      </c>
      <c r="O1750" s="41">
        <f t="shared" si="365"/>
        <v>67</v>
      </c>
      <c r="P1750" s="15"/>
      <c r="Q1750" s="15"/>
      <c r="R1750" s="167"/>
      <c r="S1750" s="15"/>
      <c r="T1750" s="15"/>
      <c r="U1750" s="4">
        <f t="shared" ref="U1750:U1781" si="367">SUM(L1750-T1750)</f>
        <v>17200</v>
      </c>
    </row>
    <row r="1751" spans="1:191" ht="21" customHeight="1">
      <c r="A1751" s="232"/>
      <c r="B1751" s="196"/>
      <c r="C1751" s="200"/>
      <c r="D1751" s="238" t="s">
        <v>287</v>
      </c>
      <c r="E1751" s="226" t="s">
        <v>541</v>
      </c>
      <c r="F1751" s="19"/>
      <c r="G1751" s="19"/>
      <c r="H1751" s="10" t="s">
        <v>394</v>
      </c>
      <c r="I1751" s="205">
        <f t="shared" si="366"/>
        <v>57327.5</v>
      </c>
      <c r="J1751" s="205">
        <f t="shared" si="366"/>
        <v>141632.6</v>
      </c>
      <c r="K1751" s="205">
        <f t="shared" si="366"/>
        <v>225937.7</v>
      </c>
      <c r="L1751" s="205">
        <f>SUM(L1752)</f>
        <v>337220.5</v>
      </c>
      <c r="M1751" s="41">
        <f t="shared" si="363"/>
        <v>17</v>
      </c>
      <c r="N1751" s="41">
        <f t="shared" si="364"/>
        <v>42</v>
      </c>
      <c r="O1751" s="41">
        <f t="shared" si="365"/>
        <v>67</v>
      </c>
      <c r="P1751" s="14"/>
      <c r="Q1751" s="14"/>
      <c r="R1751" s="167"/>
      <c r="S1751" s="14"/>
      <c r="T1751" s="14"/>
      <c r="U1751" s="4">
        <f t="shared" si="367"/>
        <v>337220.5</v>
      </c>
      <c r="W1751" s="43" t="s">
        <v>394</v>
      </c>
      <c r="AA1751" s="209"/>
      <c r="AB1751" s="209"/>
      <c r="AC1751" s="209"/>
      <c r="AD1751" s="209"/>
      <c r="AE1751" s="209"/>
      <c r="AF1751" s="209"/>
      <c r="AG1751" s="209"/>
      <c r="AH1751" s="209"/>
      <c r="AI1751" s="209"/>
      <c r="AJ1751" s="209"/>
      <c r="AK1751" s="209"/>
      <c r="AL1751" s="209"/>
      <c r="AM1751" s="209"/>
      <c r="AN1751" s="209"/>
      <c r="AO1751" s="209"/>
      <c r="AP1751" s="209"/>
      <c r="AQ1751" s="209"/>
      <c r="AR1751" s="209"/>
      <c r="AS1751" s="209"/>
      <c r="AT1751" s="209"/>
      <c r="AU1751" s="209"/>
      <c r="AV1751" s="209"/>
      <c r="AW1751" s="209"/>
      <c r="AX1751" s="209"/>
      <c r="AY1751" s="209"/>
      <c r="AZ1751" s="209"/>
      <c r="BA1751" s="209"/>
      <c r="BB1751" s="209"/>
      <c r="BC1751" s="209"/>
      <c r="BD1751" s="209"/>
      <c r="BE1751" s="209"/>
      <c r="BF1751" s="209"/>
      <c r="BG1751" s="209"/>
      <c r="BH1751" s="209"/>
      <c r="BI1751" s="209"/>
      <c r="BJ1751" s="209"/>
      <c r="BK1751" s="209"/>
      <c r="BL1751" s="209"/>
      <c r="BM1751" s="209"/>
      <c r="BN1751" s="209"/>
      <c r="BO1751" s="209"/>
      <c r="BP1751" s="209"/>
      <c r="BQ1751" s="209"/>
      <c r="BR1751" s="209"/>
      <c r="BS1751" s="209"/>
      <c r="BT1751" s="209"/>
      <c r="BU1751" s="209"/>
      <c r="BV1751" s="209"/>
      <c r="BW1751" s="209"/>
      <c r="BX1751" s="209"/>
      <c r="BY1751" s="209"/>
      <c r="BZ1751" s="209"/>
      <c r="CA1751" s="209"/>
      <c r="CB1751" s="209"/>
      <c r="CC1751" s="209"/>
      <c r="CD1751" s="209"/>
      <c r="CE1751" s="209"/>
      <c r="CF1751" s="209"/>
      <c r="CG1751" s="209"/>
      <c r="CH1751" s="209"/>
      <c r="CI1751" s="209"/>
      <c r="CJ1751" s="209"/>
      <c r="CK1751" s="209"/>
      <c r="CL1751" s="209"/>
      <c r="CM1751" s="209"/>
      <c r="CN1751" s="209"/>
      <c r="CO1751" s="209"/>
      <c r="CP1751" s="209"/>
      <c r="CQ1751" s="209"/>
      <c r="CR1751" s="209"/>
      <c r="CS1751" s="209"/>
      <c r="CT1751" s="209"/>
      <c r="CU1751" s="209"/>
      <c r="CV1751" s="209"/>
      <c r="CW1751" s="209"/>
      <c r="CX1751" s="209"/>
      <c r="CY1751" s="209"/>
      <c r="CZ1751" s="209"/>
      <c r="DA1751" s="209"/>
      <c r="DB1751" s="209"/>
      <c r="DC1751" s="209"/>
      <c r="DD1751" s="209"/>
      <c r="DE1751" s="209"/>
      <c r="DF1751" s="209"/>
      <c r="DG1751" s="209"/>
      <c r="DH1751" s="209"/>
      <c r="DI1751" s="209"/>
      <c r="DJ1751" s="209"/>
      <c r="DK1751" s="209"/>
      <c r="DL1751" s="209"/>
      <c r="DM1751" s="209"/>
      <c r="DN1751" s="209"/>
      <c r="DO1751" s="209"/>
      <c r="DP1751" s="209"/>
      <c r="DQ1751" s="209"/>
      <c r="DR1751" s="209"/>
      <c r="DS1751" s="209"/>
      <c r="DT1751" s="209"/>
      <c r="DU1751" s="209"/>
      <c r="DV1751" s="209"/>
      <c r="DW1751" s="209"/>
      <c r="DX1751" s="209"/>
      <c r="DY1751" s="209"/>
      <c r="DZ1751" s="209"/>
      <c r="EA1751" s="209"/>
      <c r="EB1751" s="209"/>
      <c r="EC1751" s="209"/>
      <c r="ED1751" s="209"/>
      <c r="EE1751" s="209"/>
      <c r="EF1751" s="209"/>
      <c r="EG1751" s="209"/>
      <c r="EH1751" s="209"/>
      <c r="EI1751" s="209"/>
      <c r="EJ1751" s="209"/>
      <c r="EK1751" s="209"/>
      <c r="EL1751" s="209"/>
      <c r="EM1751" s="209"/>
      <c r="EN1751" s="209"/>
      <c r="EO1751" s="209"/>
      <c r="EP1751" s="209"/>
      <c r="EQ1751" s="209"/>
      <c r="ER1751" s="209"/>
      <c r="ES1751" s="209"/>
      <c r="ET1751" s="209"/>
      <c r="EU1751" s="209"/>
      <c r="EV1751" s="209"/>
      <c r="EW1751" s="209"/>
      <c r="EX1751" s="209"/>
      <c r="EY1751" s="209"/>
      <c r="EZ1751" s="209"/>
      <c r="FA1751" s="209"/>
      <c r="FB1751" s="209"/>
      <c r="FC1751" s="209"/>
      <c r="FD1751" s="209"/>
      <c r="FE1751" s="209"/>
      <c r="FF1751" s="209"/>
      <c r="FG1751" s="209"/>
      <c r="FH1751" s="209"/>
      <c r="FI1751" s="209"/>
      <c r="FJ1751" s="209"/>
      <c r="FK1751" s="209"/>
      <c r="FL1751" s="209"/>
      <c r="FM1751" s="209"/>
      <c r="FN1751" s="209"/>
      <c r="FO1751" s="209"/>
      <c r="FP1751" s="209"/>
      <c r="FQ1751" s="209"/>
      <c r="FR1751" s="209"/>
      <c r="FS1751" s="209"/>
      <c r="FT1751" s="209"/>
      <c r="FU1751" s="209"/>
      <c r="FV1751" s="209"/>
      <c r="FW1751" s="209"/>
      <c r="FX1751" s="209"/>
      <c r="FY1751" s="209"/>
      <c r="FZ1751" s="209"/>
      <c r="GA1751" s="209"/>
      <c r="GB1751" s="209"/>
      <c r="GC1751" s="209"/>
      <c r="GD1751" s="209"/>
      <c r="GE1751" s="209"/>
      <c r="GF1751" s="209"/>
      <c r="GG1751" s="209"/>
      <c r="GH1751" s="209"/>
      <c r="GI1751" s="209"/>
    </row>
    <row r="1752" spans="1:191">
      <c r="A1752" s="232"/>
      <c r="B1752" s="196"/>
      <c r="C1752" s="200"/>
      <c r="D1752" s="201"/>
      <c r="E1752" s="80" t="s">
        <v>103</v>
      </c>
      <c r="F1752" s="18" t="s">
        <v>398</v>
      </c>
      <c r="G1752" s="18"/>
      <c r="H1752" s="10" t="s">
        <v>394</v>
      </c>
      <c r="I1752" s="206">
        <f t="shared" si="366"/>
        <v>57327.5</v>
      </c>
      <c r="J1752" s="206">
        <f t="shared" si="366"/>
        <v>141632.6</v>
      </c>
      <c r="K1752" s="206">
        <f t="shared" si="366"/>
        <v>225937.7</v>
      </c>
      <c r="L1752" s="207">
        <f>SUM(L1753)</f>
        <v>337220.5</v>
      </c>
      <c r="M1752" s="41">
        <f t="shared" si="363"/>
        <v>17</v>
      </c>
      <c r="N1752" s="41">
        <f t="shared" si="364"/>
        <v>42</v>
      </c>
      <c r="O1752" s="41">
        <f t="shared" si="365"/>
        <v>67</v>
      </c>
      <c r="P1752" s="15"/>
      <c r="Q1752" s="15"/>
      <c r="R1752" s="167"/>
      <c r="S1752" s="15"/>
      <c r="T1752" s="15"/>
      <c r="U1752" s="4">
        <f t="shared" si="367"/>
        <v>337220.5</v>
      </c>
      <c r="AA1752" s="209"/>
      <c r="AB1752" s="209"/>
      <c r="AC1752" s="209"/>
      <c r="AD1752" s="209"/>
      <c r="AE1752" s="209"/>
      <c r="AF1752" s="209"/>
      <c r="AG1752" s="209"/>
      <c r="AH1752" s="209"/>
      <c r="AI1752" s="209"/>
      <c r="AJ1752" s="209"/>
      <c r="AK1752" s="209"/>
      <c r="AL1752" s="209"/>
      <c r="AM1752" s="209"/>
      <c r="AN1752" s="209"/>
      <c r="AO1752" s="209"/>
      <c r="AP1752" s="209"/>
      <c r="AQ1752" s="209"/>
      <c r="AR1752" s="209"/>
      <c r="AS1752" s="209"/>
      <c r="AT1752" s="209"/>
      <c r="AU1752" s="209"/>
      <c r="AV1752" s="209"/>
      <c r="AW1752" s="209"/>
      <c r="AX1752" s="209"/>
      <c r="AY1752" s="209"/>
      <c r="AZ1752" s="209"/>
      <c r="BA1752" s="209"/>
      <c r="BB1752" s="209"/>
      <c r="BC1752" s="209"/>
      <c r="BD1752" s="209"/>
      <c r="BE1752" s="209"/>
      <c r="BF1752" s="209"/>
      <c r="BG1752" s="209"/>
      <c r="BH1752" s="209"/>
      <c r="BI1752" s="209"/>
      <c r="BJ1752" s="209"/>
      <c r="BK1752" s="209"/>
      <c r="BL1752" s="209"/>
      <c r="BM1752" s="209"/>
      <c r="BN1752" s="209"/>
      <c r="BO1752" s="209"/>
      <c r="BP1752" s="209"/>
      <c r="BQ1752" s="209"/>
      <c r="BR1752" s="209"/>
      <c r="BS1752" s="209"/>
      <c r="BT1752" s="209"/>
      <c r="BU1752" s="209"/>
      <c r="BV1752" s="209"/>
      <c r="BW1752" s="209"/>
      <c r="BX1752" s="209"/>
      <c r="BY1752" s="209"/>
      <c r="BZ1752" s="209"/>
      <c r="CA1752" s="209"/>
      <c r="CB1752" s="209"/>
      <c r="CC1752" s="209"/>
      <c r="CD1752" s="209"/>
      <c r="CE1752" s="209"/>
      <c r="CF1752" s="209"/>
      <c r="CG1752" s="209"/>
      <c r="CH1752" s="209"/>
      <c r="CI1752" s="209"/>
      <c r="CJ1752" s="209"/>
      <c r="CK1752" s="209"/>
      <c r="CL1752" s="209"/>
      <c r="CM1752" s="209"/>
      <c r="CN1752" s="209"/>
      <c r="CO1752" s="209"/>
      <c r="CP1752" s="209"/>
      <c r="CQ1752" s="209"/>
      <c r="CR1752" s="209"/>
      <c r="CS1752" s="209"/>
      <c r="CT1752" s="209"/>
      <c r="CU1752" s="209"/>
      <c r="CV1752" s="209"/>
      <c r="CW1752" s="209"/>
      <c r="CX1752" s="209"/>
      <c r="CY1752" s="209"/>
      <c r="CZ1752" s="209"/>
      <c r="DA1752" s="209"/>
      <c r="DB1752" s="209"/>
      <c r="DC1752" s="209"/>
      <c r="DD1752" s="209"/>
      <c r="DE1752" s="209"/>
      <c r="DF1752" s="209"/>
      <c r="DG1752" s="209"/>
      <c r="DH1752" s="209"/>
      <c r="DI1752" s="209"/>
      <c r="DJ1752" s="209"/>
      <c r="DK1752" s="209"/>
      <c r="DL1752" s="209"/>
      <c r="DM1752" s="209"/>
      <c r="DN1752" s="209"/>
      <c r="DO1752" s="209"/>
      <c r="DP1752" s="209"/>
      <c r="DQ1752" s="209"/>
      <c r="DR1752" s="209"/>
      <c r="DS1752" s="209"/>
      <c r="DT1752" s="209"/>
      <c r="DU1752" s="209"/>
      <c r="DV1752" s="209"/>
      <c r="DW1752" s="209"/>
      <c r="DX1752" s="209"/>
      <c r="DY1752" s="209"/>
      <c r="DZ1752" s="209"/>
      <c r="EA1752" s="209"/>
      <c r="EB1752" s="209"/>
      <c r="EC1752" s="209"/>
      <c r="ED1752" s="209"/>
      <c r="EE1752" s="209"/>
      <c r="EF1752" s="209"/>
      <c r="EG1752" s="209"/>
      <c r="EH1752" s="209"/>
      <c r="EI1752" s="209"/>
      <c r="EJ1752" s="209"/>
      <c r="EK1752" s="209"/>
      <c r="EL1752" s="209"/>
      <c r="EM1752" s="209"/>
      <c r="EN1752" s="209"/>
      <c r="EO1752" s="209"/>
      <c r="EP1752" s="209"/>
      <c r="EQ1752" s="209"/>
      <c r="ER1752" s="209"/>
      <c r="ES1752" s="209"/>
      <c r="ET1752" s="209"/>
      <c r="EU1752" s="209"/>
      <c r="EV1752" s="209"/>
      <c r="EW1752" s="209"/>
      <c r="EX1752" s="209"/>
      <c r="EY1752" s="209"/>
      <c r="EZ1752" s="209"/>
      <c r="FA1752" s="209"/>
      <c r="FB1752" s="209"/>
      <c r="FC1752" s="209"/>
      <c r="FD1752" s="209"/>
      <c r="FE1752" s="209"/>
      <c r="FF1752" s="209"/>
      <c r="FG1752" s="209"/>
      <c r="FH1752" s="209"/>
      <c r="FI1752" s="209"/>
      <c r="FJ1752" s="209"/>
      <c r="FK1752" s="209"/>
      <c r="FL1752" s="209"/>
      <c r="FM1752" s="209"/>
      <c r="FN1752" s="209"/>
      <c r="FO1752" s="209"/>
      <c r="FP1752" s="209"/>
      <c r="FQ1752" s="209"/>
      <c r="FR1752" s="209"/>
      <c r="FS1752" s="209"/>
      <c r="FT1752" s="209"/>
      <c r="FU1752" s="209"/>
      <c r="FV1752" s="209"/>
      <c r="FW1752" s="209"/>
      <c r="FX1752" s="209"/>
      <c r="FY1752" s="209"/>
      <c r="FZ1752" s="209"/>
      <c r="GA1752" s="209"/>
      <c r="GB1752" s="209"/>
      <c r="GC1752" s="209"/>
      <c r="GD1752" s="209"/>
      <c r="GE1752" s="209"/>
      <c r="GF1752" s="209"/>
      <c r="GG1752" s="209"/>
      <c r="GH1752" s="209"/>
      <c r="GI1752" s="209"/>
    </row>
    <row r="1753" spans="1:191" hidden="1">
      <c r="A1753" s="69"/>
      <c r="B1753" s="53"/>
      <c r="C1753" s="56"/>
      <c r="D1753" s="57"/>
      <c r="E1753" s="16" t="s">
        <v>513</v>
      </c>
      <c r="F1753" s="10">
        <v>4239</v>
      </c>
      <c r="G1753" s="10"/>
      <c r="H1753" s="10"/>
      <c r="I1753" s="7">
        <f>ROUND(L1753*0.17,1)</f>
        <v>57327.5</v>
      </c>
      <c r="J1753" s="7">
        <f>ROUND(L1753*0.42,1)</f>
        <v>141632.6</v>
      </c>
      <c r="K1753" s="7">
        <f>ROUND(L1753*0.67,1)</f>
        <v>225937.7</v>
      </c>
      <c r="L1753" s="7">
        <v>337220.5</v>
      </c>
      <c r="M1753" s="41">
        <f t="shared" si="363"/>
        <v>17</v>
      </c>
      <c r="N1753" s="41">
        <f t="shared" si="364"/>
        <v>42</v>
      </c>
      <c r="O1753" s="41">
        <f t="shared" si="365"/>
        <v>67</v>
      </c>
      <c r="P1753" s="15"/>
      <c r="Q1753" s="15"/>
      <c r="R1753" s="167"/>
      <c r="S1753" s="15"/>
      <c r="T1753" s="15"/>
      <c r="U1753" s="4">
        <f t="shared" si="367"/>
        <v>337220.5</v>
      </c>
    </row>
    <row r="1754" spans="1:191">
      <c r="A1754" s="192"/>
      <c r="B1754" s="193" t="s">
        <v>393</v>
      </c>
      <c r="C1754" s="200"/>
      <c r="D1754" s="188" t="s">
        <v>346</v>
      </c>
      <c r="E1754" s="194" t="s">
        <v>76</v>
      </c>
      <c r="F1754" s="89"/>
      <c r="G1754" s="89"/>
      <c r="H1754" s="10" t="s">
        <v>394</v>
      </c>
      <c r="I1754" s="202">
        <f>SUM(I1755,I1762,I1778)</f>
        <v>720524.40000000014</v>
      </c>
      <c r="J1754" s="202">
        <f>SUM(J1755,J1762,J1778)</f>
        <v>1780119.2</v>
      </c>
      <c r="K1754" s="202">
        <f>SUM(K1755,K1762,K1778)</f>
        <v>2839714.2</v>
      </c>
      <c r="L1754" s="203">
        <f>SUM(L1755,L1762,L1778)</f>
        <v>4238379.4000000004</v>
      </c>
      <c r="M1754" s="41">
        <f t="shared" si="363"/>
        <v>17</v>
      </c>
      <c r="N1754" s="41">
        <f t="shared" si="364"/>
        <v>42</v>
      </c>
      <c r="O1754" s="41">
        <f t="shared" si="365"/>
        <v>67</v>
      </c>
      <c r="P1754" s="120"/>
      <c r="Q1754" s="120"/>
      <c r="R1754" s="167"/>
      <c r="S1754" s="120"/>
      <c r="T1754" s="120"/>
      <c r="U1754" s="4">
        <f t="shared" si="367"/>
        <v>4238379.4000000004</v>
      </c>
      <c r="W1754" s="43" t="s">
        <v>394</v>
      </c>
      <c r="AA1754" s="209"/>
      <c r="AB1754" s="209"/>
      <c r="AC1754" s="209"/>
      <c r="AD1754" s="209"/>
      <c r="AE1754" s="209"/>
      <c r="AF1754" s="209"/>
      <c r="AG1754" s="209"/>
      <c r="AH1754" s="209"/>
      <c r="AI1754" s="209"/>
      <c r="AJ1754" s="209"/>
      <c r="AK1754" s="209"/>
      <c r="AL1754" s="209"/>
      <c r="AM1754" s="209"/>
      <c r="AN1754" s="209"/>
      <c r="AO1754" s="209"/>
      <c r="AP1754" s="209"/>
      <c r="AQ1754" s="209"/>
      <c r="AR1754" s="209"/>
      <c r="AS1754" s="209"/>
      <c r="AT1754" s="209"/>
      <c r="AU1754" s="209"/>
      <c r="AV1754" s="209"/>
      <c r="AW1754" s="209"/>
      <c r="AX1754" s="209"/>
      <c r="AY1754" s="209"/>
      <c r="AZ1754" s="209"/>
      <c r="BA1754" s="209"/>
      <c r="BB1754" s="209"/>
      <c r="BC1754" s="209"/>
      <c r="BD1754" s="209"/>
      <c r="BE1754" s="209"/>
      <c r="BF1754" s="209"/>
      <c r="BG1754" s="209"/>
      <c r="BH1754" s="209"/>
      <c r="BI1754" s="209"/>
      <c r="BJ1754" s="209"/>
      <c r="BK1754" s="209"/>
      <c r="BL1754" s="209"/>
      <c r="BM1754" s="209"/>
      <c r="BN1754" s="209"/>
      <c r="BO1754" s="209"/>
      <c r="BP1754" s="209"/>
      <c r="BQ1754" s="209"/>
      <c r="BR1754" s="209"/>
      <c r="BS1754" s="209"/>
      <c r="BT1754" s="209"/>
      <c r="BU1754" s="209"/>
      <c r="BV1754" s="209"/>
      <c r="BW1754" s="209"/>
      <c r="BX1754" s="209"/>
      <c r="BY1754" s="209"/>
      <c r="BZ1754" s="209"/>
      <c r="CA1754" s="209"/>
      <c r="CB1754" s="209"/>
      <c r="CC1754" s="209"/>
      <c r="CD1754" s="209"/>
      <c r="CE1754" s="209"/>
      <c r="CF1754" s="209"/>
      <c r="CG1754" s="209"/>
      <c r="CH1754" s="209"/>
      <c r="CI1754" s="209"/>
      <c r="CJ1754" s="209"/>
      <c r="CK1754" s="209"/>
      <c r="CL1754" s="209"/>
      <c r="CM1754" s="209"/>
      <c r="CN1754" s="209"/>
      <c r="CO1754" s="209"/>
      <c r="CP1754" s="209"/>
      <c r="CQ1754" s="209"/>
      <c r="CR1754" s="209"/>
      <c r="CS1754" s="209"/>
      <c r="CT1754" s="209"/>
      <c r="CU1754" s="209"/>
      <c r="CV1754" s="209"/>
      <c r="CW1754" s="209"/>
      <c r="CX1754" s="209"/>
      <c r="CY1754" s="209"/>
      <c r="CZ1754" s="209"/>
      <c r="DA1754" s="209"/>
      <c r="DB1754" s="209"/>
      <c r="DC1754" s="209"/>
      <c r="DD1754" s="209"/>
      <c r="DE1754" s="209"/>
      <c r="DF1754" s="209"/>
      <c r="DG1754" s="209"/>
      <c r="DH1754" s="209"/>
      <c r="DI1754" s="209"/>
      <c r="DJ1754" s="209"/>
      <c r="DK1754" s="209"/>
      <c r="DL1754" s="209"/>
      <c r="DM1754" s="209"/>
      <c r="DN1754" s="209"/>
      <c r="DO1754" s="209"/>
      <c r="DP1754" s="209"/>
      <c r="DQ1754" s="209"/>
      <c r="DR1754" s="209"/>
      <c r="DS1754" s="209"/>
      <c r="DT1754" s="209"/>
      <c r="DU1754" s="209"/>
      <c r="DV1754" s="209"/>
      <c r="DW1754" s="209"/>
      <c r="DX1754" s="209"/>
      <c r="DY1754" s="209"/>
      <c r="DZ1754" s="209"/>
      <c r="EA1754" s="209"/>
      <c r="EB1754" s="209"/>
      <c r="EC1754" s="209"/>
      <c r="ED1754" s="209"/>
      <c r="EE1754" s="209"/>
      <c r="EF1754" s="209"/>
      <c r="EG1754" s="209"/>
      <c r="EH1754" s="209"/>
      <c r="EI1754" s="209"/>
      <c r="EJ1754" s="209"/>
      <c r="EK1754" s="209"/>
      <c r="EL1754" s="209"/>
      <c r="EM1754" s="209"/>
      <c r="EN1754" s="209"/>
      <c r="EO1754" s="209"/>
      <c r="EP1754" s="209"/>
      <c r="EQ1754" s="209"/>
      <c r="ER1754" s="209"/>
      <c r="ES1754" s="209"/>
      <c r="ET1754" s="209"/>
      <c r="EU1754" s="209"/>
      <c r="EV1754" s="209"/>
      <c r="EW1754" s="209"/>
      <c r="EX1754" s="209"/>
      <c r="EY1754" s="209"/>
      <c r="EZ1754" s="209"/>
      <c r="FA1754" s="209"/>
      <c r="FB1754" s="209"/>
      <c r="FC1754" s="209"/>
      <c r="FD1754" s="209"/>
      <c r="FE1754" s="209"/>
      <c r="FF1754" s="209"/>
      <c r="FG1754" s="209"/>
      <c r="FH1754" s="209"/>
      <c r="FI1754" s="209"/>
      <c r="FJ1754" s="209"/>
      <c r="FK1754" s="209"/>
      <c r="FL1754" s="209"/>
      <c r="FM1754" s="209"/>
      <c r="FN1754" s="209"/>
      <c r="FO1754" s="209"/>
      <c r="FP1754" s="209"/>
      <c r="FQ1754" s="209"/>
      <c r="FR1754" s="209"/>
      <c r="FS1754" s="209"/>
      <c r="FT1754" s="209"/>
      <c r="FU1754" s="209"/>
      <c r="FV1754" s="209"/>
      <c r="FW1754" s="209"/>
      <c r="FX1754" s="209"/>
      <c r="FY1754" s="209"/>
      <c r="FZ1754" s="209"/>
      <c r="GA1754" s="209"/>
      <c r="GB1754" s="209"/>
      <c r="GC1754" s="209"/>
      <c r="GD1754" s="209"/>
      <c r="GE1754" s="209"/>
      <c r="GF1754" s="209"/>
      <c r="GG1754" s="209"/>
      <c r="GH1754" s="209"/>
      <c r="GI1754" s="209"/>
    </row>
    <row r="1755" spans="1:191" ht="33">
      <c r="A1755" s="232"/>
      <c r="B1755" s="196"/>
      <c r="C1755" s="197" t="s">
        <v>525</v>
      </c>
      <c r="D1755" s="198" t="s">
        <v>347</v>
      </c>
      <c r="E1755" s="199" t="s">
        <v>77</v>
      </c>
      <c r="F1755" s="13"/>
      <c r="G1755" s="13"/>
      <c r="H1755" s="10" t="s">
        <v>394</v>
      </c>
      <c r="I1755" s="204">
        <f>SUM(I1756,I1759)</f>
        <v>359726.9</v>
      </c>
      <c r="J1755" s="204">
        <f>SUM(J1756,J1759)</f>
        <v>888737.1</v>
      </c>
      <c r="K1755" s="204">
        <f>SUM(K1756,K1759)</f>
        <v>1417747.2000000002</v>
      </c>
      <c r="L1755" s="205">
        <f>SUM(L1756,L1759)</f>
        <v>2116040.7000000002</v>
      </c>
      <c r="M1755" s="41">
        <f t="shared" si="363"/>
        <v>17</v>
      </c>
      <c r="N1755" s="41">
        <f t="shared" si="364"/>
        <v>42</v>
      </c>
      <c r="O1755" s="41">
        <f t="shared" si="365"/>
        <v>67</v>
      </c>
      <c r="P1755" s="14"/>
      <c r="Q1755" s="14"/>
      <c r="R1755" s="167"/>
      <c r="S1755" s="14"/>
      <c r="T1755" s="14"/>
      <c r="U1755" s="4">
        <f t="shared" si="367"/>
        <v>2116040.7000000002</v>
      </c>
      <c r="AA1755" s="209"/>
      <c r="AB1755" s="209"/>
      <c r="AC1755" s="209"/>
      <c r="AD1755" s="209"/>
      <c r="AE1755" s="209"/>
      <c r="AF1755" s="209"/>
      <c r="AG1755" s="209"/>
      <c r="AH1755" s="209"/>
      <c r="AI1755" s="209"/>
      <c r="AJ1755" s="209"/>
      <c r="AK1755" s="209"/>
      <c r="AL1755" s="209"/>
      <c r="AM1755" s="209"/>
      <c r="AN1755" s="209"/>
      <c r="AO1755" s="209"/>
      <c r="AP1755" s="209"/>
      <c r="AQ1755" s="209"/>
      <c r="AR1755" s="209"/>
      <c r="AS1755" s="209"/>
      <c r="AT1755" s="209"/>
      <c r="AU1755" s="209"/>
      <c r="AV1755" s="209"/>
      <c r="AW1755" s="209"/>
      <c r="AX1755" s="209"/>
      <c r="AY1755" s="209"/>
      <c r="AZ1755" s="209"/>
      <c r="BA1755" s="209"/>
      <c r="BB1755" s="209"/>
      <c r="BC1755" s="209"/>
      <c r="BD1755" s="209"/>
      <c r="BE1755" s="209"/>
      <c r="BF1755" s="209"/>
      <c r="BG1755" s="209"/>
      <c r="BH1755" s="209"/>
      <c r="BI1755" s="209"/>
      <c r="BJ1755" s="209"/>
      <c r="BK1755" s="209"/>
      <c r="BL1755" s="209"/>
      <c r="BM1755" s="209"/>
      <c r="BN1755" s="209"/>
      <c r="BO1755" s="209"/>
      <c r="BP1755" s="209"/>
      <c r="BQ1755" s="209"/>
      <c r="BR1755" s="209"/>
      <c r="BS1755" s="209"/>
      <c r="BT1755" s="209"/>
      <c r="BU1755" s="209"/>
      <c r="BV1755" s="209"/>
      <c r="BW1755" s="209"/>
      <c r="BX1755" s="209"/>
      <c r="BY1755" s="209"/>
      <c r="BZ1755" s="209"/>
      <c r="CA1755" s="209"/>
      <c r="CB1755" s="209"/>
      <c r="CC1755" s="209"/>
      <c r="CD1755" s="209"/>
      <c r="CE1755" s="209"/>
      <c r="CF1755" s="209"/>
      <c r="CG1755" s="209"/>
      <c r="CH1755" s="209"/>
      <c r="CI1755" s="209"/>
      <c r="CJ1755" s="209"/>
      <c r="CK1755" s="209"/>
      <c r="CL1755" s="209"/>
      <c r="CM1755" s="209"/>
      <c r="CN1755" s="209"/>
      <c r="CO1755" s="209"/>
      <c r="CP1755" s="209"/>
      <c r="CQ1755" s="209"/>
      <c r="CR1755" s="209"/>
      <c r="CS1755" s="209"/>
      <c r="CT1755" s="209"/>
      <c r="CU1755" s="209"/>
      <c r="CV1755" s="209"/>
      <c r="CW1755" s="209"/>
      <c r="CX1755" s="209"/>
      <c r="CY1755" s="209"/>
      <c r="CZ1755" s="209"/>
      <c r="DA1755" s="209"/>
      <c r="DB1755" s="209"/>
      <c r="DC1755" s="209"/>
      <c r="DD1755" s="209"/>
      <c r="DE1755" s="209"/>
      <c r="DF1755" s="209"/>
      <c r="DG1755" s="209"/>
      <c r="DH1755" s="209"/>
      <c r="DI1755" s="209"/>
      <c r="DJ1755" s="209"/>
      <c r="DK1755" s="209"/>
      <c r="DL1755" s="209"/>
      <c r="DM1755" s="209"/>
      <c r="DN1755" s="209"/>
      <c r="DO1755" s="209"/>
      <c r="DP1755" s="209"/>
      <c r="DQ1755" s="209"/>
      <c r="DR1755" s="209"/>
      <c r="DS1755" s="209"/>
      <c r="DT1755" s="209"/>
      <c r="DU1755" s="209"/>
      <c r="DV1755" s="209"/>
      <c r="DW1755" s="209"/>
      <c r="DX1755" s="209"/>
      <c r="DY1755" s="209"/>
      <c r="DZ1755" s="209"/>
      <c r="EA1755" s="209"/>
      <c r="EB1755" s="209"/>
      <c r="EC1755" s="209"/>
      <c r="ED1755" s="209"/>
      <c r="EE1755" s="209"/>
      <c r="EF1755" s="209"/>
      <c r="EG1755" s="209"/>
      <c r="EH1755" s="209"/>
      <c r="EI1755" s="209"/>
      <c r="EJ1755" s="209"/>
      <c r="EK1755" s="209"/>
      <c r="EL1755" s="209"/>
      <c r="EM1755" s="209"/>
      <c r="EN1755" s="209"/>
      <c r="EO1755" s="209"/>
      <c r="EP1755" s="209"/>
      <c r="EQ1755" s="209"/>
      <c r="ER1755" s="209"/>
      <c r="ES1755" s="209"/>
      <c r="ET1755" s="209"/>
      <c r="EU1755" s="209"/>
      <c r="EV1755" s="209"/>
      <c r="EW1755" s="209"/>
      <c r="EX1755" s="209"/>
      <c r="EY1755" s="209"/>
      <c r="EZ1755" s="209"/>
      <c r="FA1755" s="209"/>
      <c r="FB1755" s="209"/>
      <c r="FC1755" s="209"/>
      <c r="FD1755" s="209"/>
      <c r="FE1755" s="209"/>
      <c r="FF1755" s="209"/>
      <c r="FG1755" s="209"/>
      <c r="FH1755" s="209"/>
      <c r="FI1755" s="209"/>
      <c r="FJ1755" s="209"/>
      <c r="FK1755" s="209"/>
      <c r="FL1755" s="209"/>
      <c r="FM1755" s="209"/>
      <c r="FN1755" s="209"/>
      <c r="FO1755" s="209"/>
      <c r="FP1755" s="209"/>
      <c r="FQ1755" s="209"/>
      <c r="FR1755" s="209"/>
      <c r="FS1755" s="209"/>
      <c r="FT1755" s="209"/>
      <c r="FU1755" s="209"/>
      <c r="FV1755" s="209"/>
      <c r="FW1755" s="209"/>
      <c r="FX1755" s="209"/>
      <c r="FY1755" s="209"/>
      <c r="FZ1755" s="209"/>
      <c r="GA1755" s="209"/>
      <c r="GB1755" s="209"/>
      <c r="GC1755" s="209"/>
      <c r="GD1755" s="209"/>
      <c r="GE1755" s="209"/>
      <c r="GF1755" s="209"/>
      <c r="GG1755" s="209"/>
      <c r="GH1755" s="209"/>
      <c r="GI1755" s="209"/>
    </row>
    <row r="1756" spans="1:191" ht="33.75" customHeight="1">
      <c r="A1756" s="232"/>
      <c r="B1756" s="196"/>
      <c r="C1756" s="200"/>
      <c r="D1756" s="201" t="s">
        <v>280</v>
      </c>
      <c r="E1756" s="81" t="s">
        <v>252</v>
      </c>
      <c r="F1756" s="19"/>
      <c r="G1756" s="19"/>
      <c r="H1756" s="10" t="s">
        <v>394</v>
      </c>
      <c r="I1756" s="205">
        <f>SUM(I1757)</f>
        <v>25501.7</v>
      </c>
      <c r="J1756" s="205">
        <f>SUM(J1757)</f>
        <v>63004.2</v>
      </c>
      <c r="K1756" s="205">
        <f>SUM(K1757)</f>
        <v>100506.6</v>
      </c>
      <c r="L1756" s="205">
        <f>SUM(L1757)</f>
        <v>150009.9</v>
      </c>
      <c r="M1756" s="41">
        <f t="shared" si="363"/>
        <v>17</v>
      </c>
      <c r="N1756" s="41">
        <f t="shared" si="364"/>
        <v>42</v>
      </c>
      <c r="O1756" s="41">
        <f t="shared" si="365"/>
        <v>67</v>
      </c>
      <c r="P1756" s="14"/>
      <c r="Q1756" s="14"/>
      <c r="R1756" s="167"/>
      <c r="S1756" s="14"/>
      <c r="T1756" s="14"/>
      <c r="U1756" s="4">
        <f t="shared" si="367"/>
        <v>150009.9</v>
      </c>
      <c r="W1756" s="43" t="s">
        <v>394</v>
      </c>
      <c r="AA1756" s="209"/>
      <c r="AB1756" s="209"/>
      <c r="AC1756" s="209"/>
      <c r="AD1756" s="209"/>
      <c r="AE1756" s="209"/>
      <c r="AF1756" s="209"/>
      <c r="AG1756" s="209"/>
      <c r="AH1756" s="209"/>
      <c r="AI1756" s="209"/>
      <c r="AJ1756" s="209"/>
      <c r="AK1756" s="209"/>
      <c r="AL1756" s="209"/>
      <c r="AM1756" s="209"/>
      <c r="AN1756" s="209"/>
      <c r="AO1756" s="209"/>
      <c r="AP1756" s="209"/>
      <c r="AQ1756" s="209"/>
      <c r="AR1756" s="209"/>
      <c r="AS1756" s="209"/>
      <c r="AT1756" s="209"/>
      <c r="AU1756" s="209"/>
      <c r="AV1756" s="209"/>
      <c r="AW1756" s="209"/>
      <c r="AX1756" s="209"/>
      <c r="AY1756" s="209"/>
      <c r="AZ1756" s="209"/>
      <c r="BA1756" s="209"/>
      <c r="BB1756" s="209"/>
      <c r="BC1756" s="209"/>
      <c r="BD1756" s="209"/>
      <c r="BE1756" s="209"/>
      <c r="BF1756" s="209"/>
      <c r="BG1756" s="209"/>
      <c r="BH1756" s="209"/>
      <c r="BI1756" s="209"/>
      <c r="BJ1756" s="209"/>
      <c r="BK1756" s="209"/>
      <c r="BL1756" s="209"/>
      <c r="BM1756" s="209"/>
      <c r="BN1756" s="209"/>
      <c r="BO1756" s="209"/>
      <c r="BP1756" s="209"/>
      <c r="BQ1756" s="209"/>
      <c r="BR1756" s="209"/>
      <c r="BS1756" s="209"/>
      <c r="BT1756" s="209"/>
      <c r="BU1756" s="209"/>
      <c r="BV1756" s="209"/>
      <c r="BW1756" s="209"/>
      <c r="BX1756" s="209"/>
      <c r="BY1756" s="209"/>
      <c r="BZ1756" s="209"/>
      <c r="CA1756" s="209"/>
      <c r="CB1756" s="209"/>
      <c r="CC1756" s="209"/>
      <c r="CD1756" s="209"/>
      <c r="CE1756" s="209"/>
      <c r="CF1756" s="209"/>
      <c r="CG1756" s="209"/>
      <c r="CH1756" s="209"/>
      <c r="CI1756" s="209"/>
      <c r="CJ1756" s="209"/>
      <c r="CK1756" s="209"/>
      <c r="CL1756" s="209"/>
      <c r="CM1756" s="209"/>
      <c r="CN1756" s="209"/>
      <c r="CO1756" s="209"/>
      <c r="CP1756" s="209"/>
      <c r="CQ1756" s="209"/>
      <c r="CR1756" s="209"/>
      <c r="CS1756" s="209"/>
      <c r="CT1756" s="209"/>
      <c r="CU1756" s="209"/>
      <c r="CV1756" s="209"/>
      <c r="CW1756" s="209"/>
      <c r="CX1756" s="209"/>
      <c r="CY1756" s="209"/>
      <c r="CZ1756" s="209"/>
      <c r="DA1756" s="209"/>
      <c r="DB1756" s="209"/>
      <c r="DC1756" s="209"/>
      <c r="DD1756" s="209"/>
      <c r="DE1756" s="209"/>
      <c r="DF1756" s="209"/>
      <c r="DG1756" s="209"/>
      <c r="DH1756" s="209"/>
      <c r="DI1756" s="209"/>
      <c r="DJ1756" s="209"/>
      <c r="DK1756" s="209"/>
      <c r="DL1756" s="209"/>
      <c r="DM1756" s="209"/>
      <c r="DN1756" s="209"/>
      <c r="DO1756" s="209"/>
      <c r="DP1756" s="209"/>
      <c r="DQ1756" s="209"/>
      <c r="DR1756" s="209"/>
      <c r="DS1756" s="209"/>
      <c r="DT1756" s="209"/>
      <c r="DU1756" s="209"/>
      <c r="DV1756" s="209"/>
      <c r="DW1756" s="209"/>
      <c r="DX1756" s="209"/>
      <c r="DY1756" s="209"/>
      <c r="DZ1756" s="209"/>
      <c r="EA1756" s="209"/>
      <c r="EB1756" s="209"/>
      <c r="EC1756" s="209"/>
      <c r="ED1756" s="209"/>
      <c r="EE1756" s="209"/>
      <c r="EF1756" s="209"/>
      <c r="EG1756" s="209"/>
      <c r="EH1756" s="209"/>
      <c r="EI1756" s="209"/>
      <c r="EJ1756" s="209"/>
      <c r="EK1756" s="209"/>
      <c r="EL1756" s="209"/>
      <c r="EM1756" s="209"/>
      <c r="EN1756" s="209"/>
      <c r="EO1756" s="209"/>
      <c r="EP1756" s="209"/>
      <c r="EQ1756" s="209"/>
      <c r="ER1756" s="209"/>
      <c r="ES1756" s="209"/>
      <c r="ET1756" s="209"/>
      <c r="EU1756" s="209"/>
      <c r="EV1756" s="209"/>
      <c r="EW1756" s="209"/>
      <c r="EX1756" s="209"/>
      <c r="EY1756" s="209"/>
      <c r="EZ1756" s="209"/>
      <c r="FA1756" s="209"/>
      <c r="FB1756" s="209"/>
      <c r="FC1756" s="209"/>
      <c r="FD1756" s="209"/>
      <c r="FE1756" s="209"/>
      <c r="FF1756" s="209"/>
      <c r="FG1756" s="209"/>
      <c r="FH1756" s="209"/>
      <c r="FI1756" s="209"/>
      <c r="FJ1756" s="209"/>
      <c r="FK1756" s="209"/>
      <c r="FL1756" s="209"/>
      <c r="FM1756" s="209"/>
      <c r="FN1756" s="209"/>
      <c r="FO1756" s="209"/>
      <c r="FP1756" s="209"/>
      <c r="FQ1756" s="209"/>
      <c r="FR1756" s="209"/>
      <c r="FS1756" s="209"/>
      <c r="FT1756" s="209"/>
      <c r="FU1756" s="209"/>
      <c r="FV1756" s="209"/>
      <c r="FW1756" s="209"/>
      <c r="FX1756" s="209"/>
      <c r="FY1756" s="209"/>
      <c r="FZ1756" s="209"/>
      <c r="GA1756" s="209"/>
      <c r="GB1756" s="209"/>
      <c r="GC1756" s="209"/>
      <c r="GD1756" s="209"/>
      <c r="GE1756" s="209"/>
      <c r="GF1756" s="209"/>
      <c r="GG1756" s="209"/>
      <c r="GH1756" s="209"/>
      <c r="GI1756" s="209"/>
    </row>
    <row r="1757" spans="1:191" ht="21.75" customHeight="1">
      <c r="A1757" s="232"/>
      <c r="B1757" s="196"/>
      <c r="C1757" s="200"/>
      <c r="D1757" s="201"/>
      <c r="E1757" s="80" t="s">
        <v>103</v>
      </c>
      <c r="F1757" s="18" t="s">
        <v>398</v>
      </c>
      <c r="G1757" s="18"/>
      <c r="H1757" s="10" t="s">
        <v>394</v>
      </c>
      <c r="I1757" s="206">
        <f>SUM(I1758:I1758)</f>
        <v>25501.7</v>
      </c>
      <c r="J1757" s="206">
        <f>SUM(J1758:J1758)</f>
        <v>63004.2</v>
      </c>
      <c r="K1757" s="206">
        <f>SUM(K1758:K1758)</f>
        <v>100506.6</v>
      </c>
      <c r="L1757" s="207">
        <f>SUM(L1758:L1758)</f>
        <v>150009.9</v>
      </c>
      <c r="M1757" s="41">
        <f t="shared" si="363"/>
        <v>17</v>
      </c>
      <c r="N1757" s="41">
        <f t="shared" si="364"/>
        <v>42</v>
      </c>
      <c r="O1757" s="41">
        <f t="shared" si="365"/>
        <v>67</v>
      </c>
      <c r="P1757" s="15"/>
      <c r="Q1757" s="15"/>
      <c r="R1757" s="167"/>
      <c r="S1757" s="15"/>
      <c r="T1757" s="15"/>
      <c r="U1757" s="4">
        <f t="shared" si="367"/>
        <v>150009.9</v>
      </c>
      <c r="AA1757" s="209"/>
      <c r="AB1757" s="209"/>
      <c r="AC1757" s="209"/>
      <c r="AD1757" s="209"/>
      <c r="AE1757" s="209"/>
      <c r="AF1757" s="209"/>
      <c r="AG1757" s="209"/>
      <c r="AH1757" s="209"/>
      <c r="AI1757" s="209"/>
      <c r="AJ1757" s="209"/>
      <c r="AK1757" s="209"/>
      <c r="AL1757" s="209"/>
      <c r="AM1757" s="209"/>
      <c r="AN1757" s="209"/>
      <c r="AO1757" s="209"/>
      <c r="AP1757" s="209"/>
      <c r="AQ1757" s="209"/>
      <c r="AR1757" s="209"/>
      <c r="AS1757" s="209"/>
      <c r="AT1757" s="209"/>
      <c r="AU1757" s="209"/>
      <c r="AV1757" s="209"/>
      <c r="AW1757" s="209"/>
      <c r="AX1757" s="209"/>
      <c r="AY1757" s="209"/>
      <c r="AZ1757" s="209"/>
      <c r="BA1757" s="209"/>
      <c r="BB1757" s="209"/>
      <c r="BC1757" s="209"/>
      <c r="BD1757" s="209"/>
      <c r="BE1757" s="209"/>
      <c r="BF1757" s="209"/>
      <c r="BG1757" s="209"/>
      <c r="BH1757" s="209"/>
      <c r="BI1757" s="209"/>
      <c r="BJ1757" s="209"/>
      <c r="BK1757" s="209"/>
      <c r="BL1757" s="209"/>
      <c r="BM1757" s="209"/>
      <c r="BN1757" s="209"/>
      <c r="BO1757" s="209"/>
      <c r="BP1757" s="209"/>
      <c r="BQ1757" s="209"/>
      <c r="BR1757" s="209"/>
      <c r="BS1757" s="209"/>
      <c r="BT1757" s="209"/>
      <c r="BU1757" s="209"/>
      <c r="BV1757" s="209"/>
      <c r="BW1757" s="209"/>
      <c r="BX1757" s="209"/>
      <c r="BY1757" s="209"/>
      <c r="BZ1757" s="209"/>
      <c r="CA1757" s="209"/>
      <c r="CB1757" s="209"/>
      <c r="CC1757" s="209"/>
      <c r="CD1757" s="209"/>
      <c r="CE1757" s="209"/>
      <c r="CF1757" s="209"/>
      <c r="CG1757" s="209"/>
      <c r="CH1757" s="209"/>
      <c r="CI1757" s="209"/>
      <c r="CJ1757" s="209"/>
      <c r="CK1757" s="209"/>
      <c r="CL1757" s="209"/>
      <c r="CM1757" s="209"/>
      <c r="CN1757" s="209"/>
      <c r="CO1757" s="209"/>
      <c r="CP1757" s="209"/>
      <c r="CQ1757" s="209"/>
      <c r="CR1757" s="209"/>
      <c r="CS1757" s="209"/>
      <c r="CT1757" s="209"/>
      <c r="CU1757" s="209"/>
      <c r="CV1757" s="209"/>
      <c r="CW1757" s="209"/>
      <c r="CX1757" s="209"/>
      <c r="CY1757" s="209"/>
      <c r="CZ1757" s="209"/>
      <c r="DA1757" s="209"/>
      <c r="DB1757" s="209"/>
      <c r="DC1757" s="209"/>
      <c r="DD1757" s="209"/>
      <c r="DE1757" s="209"/>
      <c r="DF1757" s="209"/>
      <c r="DG1757" s="209"/>
      <c r="DH1757" s="209"/>
      <c r="DI1757" s="209"/>
      <c r="DJ1757" s="209"/>
      <c r="DK1757" s="209"/>
      <c r="DL1757" s="209"/>
      <c r="DM1757" s="209"/>
      <c r="DN1757" s="209"/>
      <c r="DO1757" s="209"/>
      <c r="DP1757" s="209"/>
      <c r="DQ1757" s="209"/>
      <c r="DR1757" s="209"/>
      <c r="DS1757" s="209"/>
      <c r="DT1757" s="209"/>
      <c r="DU1757" s="209"/>
      <c r="DV1757" s="209"/>
      <c r="DW1757" s="209"/>
      <c r="DX1757" s="209"/>
      <c r="DY1757" s="209"/>
      <c r="DZ1757" s="209"/>
      <c r="EA1757" s="209"/>
      <c r="EB1757" s="209"/>
      <c r="EC1757" s="209"/>
      <c r="ED1757" s="209"/>
      <c r="EE1757" s="209"/>
      <c r="EF1757" s="209"/>
      <c r="EG1757" s="209"/>
      <c r="EH1757" s="209"/>
      <c r="EI1757" s="209"/>
      <c r="EJ1757" s="209"/>
      <c r="EK1757" s="209"/>
      <c r="EL1757" s="209"/>
      <c r="EM1757" s="209"/>
      <c r="EN1757" s="209"/>
      <c r="EO1757" s="209"/>
      <c r="EP1757" s="209"/>
      <c r="EQ1757" s="209"/>
      <c r="ER1757" s="209"/>
      <c r="ES1757" s="209"/>
      <c r="ET1757" s="209"/>
      <c r="EU1757" s="209"/>
      <c r="EV1757" s="209"/>
      <c r="EW1757" s="209"/>
      <c r="EX1757" s="209"/>
      <c r="EY1757" s="209"/>
      <c r="EZ1757" s="209"/>
      <c r="FA1757" s="209"/>
      <c r="FB1757" s="209"/>
      <c r="FC1757" s="209"/>
      <c r="FD1757" s="209"/>
      <c r="FE1757" s="209"/>
      <c r="FF1757" s="209"/>
      <c r="FG1757" s="209"/>
      <c r="FH1757" s="209"/>
      <c r="FI1757" s="209"/>
      <c r="FJ1757" s="209"/>
      <c r="FK1757" s="209"/>
      <c r="FL1757" s="209"/>
      <c r="FM1757" s="209"/>
      <c r="FN1757" s="209"/>
      <c r="FO1757" s="209"/>
      <c r="FP1757" s="209"/>
      <c r="FQ1757" s="209"/>
      <c r="FR1757" s="209"/>
      <c r="FS1757" s="209"/>
      <c r="FT1757" s="209"/>
      <c r="FU1757" s="209"/>
      <c r="FV1757" s="209"/>
      <c r="FW1757" s="209"/>
      <c r="FX1757" s="209"/>
      <c r="FY1757" s="209"/>
      <c r="FZ1757" s="209"/>
      <c r="GA1757" s="209"/>
      <c r="GB1757" s="209"/>
      <c r="GC1757" s="209"/>
      <c r="GD1757" s="209"/>
      <c r="GE1757" s="209"/>
      <c r="GF1757" s="209"/>
      <c r="GG1757" s="209"/>
      <c r="GH1757" s="209"/>
      <c r="GI1757" s="209"/>
    </row>
    <row r="1758" spans="1:191" ht="27" hidden="1">
      <c r="A1758" s="69"/>
      <c r="B1758" s="53"/>
      <c r="C1758" s="56"/>
      <c r="D1758" s="57"/>
      <c r="E1758" s="16" t="s">
        <v>504</v>
      </c>
      <c r="F1758" s="10">
        <v>4511</v>
      </c>
      <c r="G1758" s="10"/>
      <c r="H1758" s="10"/>
      <c r="I1758" s="8">
        <f>ROUND(L1758*0.17,1)</f>
        <v>25501.7</v>
      </c>
      <c r="J1758" s="8">
        <f>ROUND(L1758*0.42,1)</f>
        <v>63004.2</v>
      </c>
      <c r="K1758" s="8">
        <f>ROUND(L1758*0.67,1)</f>
        <v>100506.6</v>
      </c>
      <c r="L1758" s="7">
        <v>150009.9</v>
      </c>
      <c r="M1758" s="41">
        <f t="shared" si="363"/>
        <v>17</v>
      </c>
      <c r="N1758" s="41">
        <f t="shared" si="364"/>
        <v>42</v>
      </c>
      <c r="O1758" s="41">
        <f t="shared" si="365"/>
        <v>67</v>
      </c>
      <c r="P1758" s="15"/>
      <c r="Q1758" s="15"/>
      <c r="R1758" s="167"/>
      <c r="S1758" s="15"/>
      <c r="T1758" s="15"/>
      <c r="U1758" s="4">
        <f t="shared" si="367"/>
        <v>150009.9</v>
      </c>
    </row>
    <row r="1759" spans="1:191" ht="39.75" customHeight="1">
      <c r="A1759" s="232"/>
      <c r="B1759" s="196"/>
      <c r="C1759" s="200"/>
      <c r="D1759" s="201" t="s">
        <v>284</v>
      </c>
      <c r="E1759" s="81" t="s">
        <v>650</v>
      </c>
      <c r="F1759" s="19"/>
      <c r="G1759" s="19"/>
      <c r="H1759" s="10" t="s">
        <v>394</v>
      </c>
      <c r="I1759" s="205">
        <f t="shared" ref="I1759:K1760" si="368">SUM(I1760)</f>
        <v>334225.2</v>
      </c>
      <c r="J1759" s="205">
        <f t="shared" si="368"/>
        <v>825732.9</v>
      </c>
      <c r="K1759" s="205">
        <f t="shared" si="368"/>
        <v>1317240.6000000001</v>
      </c>
      <c r="L1759" s="205">
        <f>SUM(L1760)</f>
        <v>1966030.8</v>
      </c>
      <c r="M1759" s="41">
        <f t="shared" si="363"/>
        <v>17</v>
      </c>
      <c r="N1759" s="41">
        <f t="shared" si="364"/>
        <v>42</v>
      </c>
      <c r="O1759" s="41">
        <f t="shared" si="365"/>
        <v>67</v>
      </c>
      <c r="P1759" s="14"/>
      <c r="Q1759" s="14"/>
      <c r="R1759" s="167"/>
      <c r="S1759" s="14"/>
      <c r="T1759" s="14"/>
      <c r="U1759" s="4">
        <f t="shared" si="367"/>
        <v>1966030.8</v>
      </c>
      <c r="W1759" s="43" t="s">
        <v>394</v>
      </c>
      <c r="AA1759" s="209"/>
      <c r="AB1759" s="209"/>
      <c r="AC1759" s="209"/>
      <c r="AD1759" s="209"/>
      <c r="AE1759" s="209"/>
      <c r="AF1759" s="209"/>
      <c r="AG1759" s="209"/>
      <c r="AH1759" s="209"/>
      <c r="AI1759" s="209"/>
      <c r="AJ1759" s="209"/>
      <c r="AK1759" s="209"/>
      <c r="AL1759" s="209"/>
      <c r="AM1759" s="209"/>
      <c r="AN1759" s="209"/>
      <c r="AO1759" s="209"/>
      <c r="AP1759" s="209"/>
      <c r="AQ1759" s="209"/>
      <c r="AR1759" s="209"/>
      <c r="AS1759" s="209"/>
      <c r="AT1759" s="209"/>
      <c r="AU1759" s="209"/>
      <c r="AV1759" s="209"/>
      <c r="AW1759" s="209"/>
      <c r="AX1759" s="209"/>
      <c r="AY1759" s="209"/>
      <c r="AZ1759" s="209"/>
      <c r="BA1759" s="209"/>
      <c r="BB1759" s="209"/>
      <c r="BC1759" s="209"/>
      <c r="BD1759" s="209"/>
      <c r="BE1759" s="209"/>
      <c r="BF1759" s="209"/>
      <c r="BG1759" s="209"/>
      <c r="BH1759" s="209"/>
      <c r="BI1759" s="209"/>
      <c r="BJ1759" s="209"/>
      <c r="BK1759" s="209"/>
      <c r="BL1759" s="209"/>
      <c r="BM1759" s="209"/>
      <c r="BN1759" s="209"/>
      <c r="BO1759" s="209"/>
      <c r="BP1759" s="209"/>
      <c r="BQ1759" s="209"/>
      <c r="BR1759" s="209"/>
      <c r="BS1759" s="209"/>
      <c r="BT1759" s="209"/>
      <c r="BU1759" s="209"/>
      <c r="BV1759" s="209"/>
      <c r="BW1759" s="209"/>
      <c r="BX1759" s="209"/>
      <c r="BY1759" s="209"/>
      <c r="BZ1759" s="209"/>
      <c r="CA1759" s="209"/>
      <c r="CB1759" s="209"/>
      <c r="CC1759" s="209"/>
      <c r="CD1759" s="209"/>
      <c r="CE1759" s="209"/>
      <c r="CF1759" s="209"/>
      <c r="CG1759" s="209"/>
      <c r="CH1759" s="209"/>
      <c r="CI1759" s="209"/>
      <c r="CJ1759" s="209"/>
      <c r="CK1759" s="209"/>
      <c r="CL1759" s="209"/>
      <c r="CM1759" s="209"/>
      <c r="CN1759" s="209"/>
      <c r="CO1759" s="209"/>
      <c r="CP1759" s="209"/>
      <c r="CQ1759" s="209"/>
      <c r="CR1759" s="209"/>
      <c r="CS1759" s="209"/>
      <c r="CT1759" s="209"/>
      <c r="CU1759" s="209"/>
      <c r="CV1759" s="209"/>
      <c r="CW1759" s="209"/>
      <c r="CX1759" s="209"/>
      <c r="CY1759" s="209"/>
      <c r="CZ1759" s="209"/>
      <c r="DA1759" s="209"/>
      <c r="DB1759" s="209"/>
      <c r="DC1759" s="209"/>
      <c r="DD1759" s="209"/>
      <c r="DE1759" s="209"/>
      <c r="DF1759" s="209"/>
      <c r="DG1759" s="209"/>
      <c r="DH1759" s="209"/>
      <c r="DI1759" s="209"/>
      <c r="DJ1759" s="209"/>
      <c r="DK1759" s="209"/>
      <c r="DL1759" s="209"/>
      <c r="DM1759" s="209"/>
      <c r="DN1759" s="209"/>
      <c r="DO1759" s="209"/>
      <c r="DP1759" s="209"/>
      <c r="DQ1759" s="209"/>
      <c r="DR1759" s="209"/>
      <c r="DS1759" s="209"/>
      <c r="DT1759" s="209"/>
      <c r="DU1759" s="209"/>
      <c r="DV1759" s="209"/>
      <c r="DW1759" s="209"/>
      <c r="DX1759" s="209"/>
      <c r="DY1759" s="209"/>
      <c r="DZ1759" s="209"/>
      <c r="EA1759" s="209"/>
      <c r="EB1759" s="209"/>
      <c r="EC1759" s="209"/>
      <c r="ED1759" s="209"/>
      <c r="EE1759" s="209"/>
      <c r="EF1759" s="209"/>
      <c r="EG1759" s="209"/>
      <c r="EH1759" s="209"/>
      <c r="EI1759" s="209"/>
      <c r="EJ1759" s="209"/>
      <c r="EK1759" s="209"/>
      <c r="EL1759" s="209"/>
      <c r="EM1759" s="209"/>
      <c r="EN1759" s="209"/>
      <c r="EO1759" s="209"/>
      <c r="EP1759" s="209"/>
      <c r="EQ1759" s="209"/>
      <c r="ER1759" s="209"/>
      <c r="ES1759" s="209"/>
      <c r="ET1759" s="209"/>
      <c r="EU1759" s="209"/>
      <c r="EV1759" s="209"/>
      <c r="EW1759" s="209"/>
      <c r="EX1759" s="209"/>
      <c r="EY1759" s="209"/>
      <c r="EZ1759" s="209"/>
      <c r="FA1759" s="209"/>
      <c r="FB1759" s="209"/>
      <c r="FC1759" s="209"/>
      <c r="FD1759" s="209"/>
      <c r="FE1759" s="209"/>
      <c r="FF1759" s="209"/>
      <c r="FG1759" s="209"/>
      <c r="FH1759" s="209"/>
      <c r="FI1759" s="209"/>
      <c r="FJ1759" s="209"/>
      <c r="FK1759" s="209"/>
      <c r="FL1759" s="209"/>
      <c r="FM1759" s="209"/>
      <c r="FN1759" s="209"/>
      <c r="FO1759" s="209"/>
      <c r="FP1759" s="209"/>
      <c r="FQ1759" s="209"/>
      <c r="FR1759" s="209"/>
      <c r="FS1759" s="209"/>
      <c r="FT1759" s="209"/>
      <c r="FU1759" s="209"/>
      <c r="FV1759" s="209"/>
      <c r="FW1759" s="209"/>
      <c r="FX1759" s="209"/>
      <c r="FY1759" s="209"/>
      <c r="FZ1759" s="209"/>
      <c r="GA1759" s="209"/>
      <c r="GB1759" s="209"/>
      <c r="GC1759" s="209"/>
      <c r="GD1759" s="209"/>
      <c r="GE1759" s="209"/>
      <c r="GF1759" s="209"/>
      <c r="GG1759" s="209"/>
      <c r="GH1759" s="209"/>
      <c r="GI1759" s="209"/>
    </row>
    <row r="1760" spans="1:191">
      <c r="A1760" s="232"/>
      <c r="B1760" s="196"/>
      <c r="C1760" s="200"/>
      <c r="D1760" s="201"/>
      <c r="E1760" s="80" t="s">
        <v>103</v>
      </c>
      <c r="F1760" s="18" t="s">
        <v>398</v>
      </c>
      <c r="G1760" s="18"/>
      <c r="H1760" s="10" t="s">
        <v>394</v>
      </c>
      <c r="I1760" s="206">
        <f t="shared" si="368"/>
        <v>334225.2</v>
      </c>
      <c r="J1760" s="206">
        <f t="shared" si="368"/>
        <v>825732.9</v>
      </c>
      <c r="K1760" s="206">
        <f t="shared" si="368"/>
        <v>1317240.6000000001</v>
      </c>
      <c r="L1760" s="207">
        <f>SUM(L1761)</f>
        <v>1966030.8</v>
      </c>
      <c r="M1760" s="41">
        <f t="shared" si="363"/>
        <v>17</v>
      </c>
      <c r="N1760" s="41">
        <f t="shared" si="364"/>
        <v>42</v>
      </c>
      <c r="O1760" s="41">
        <f t="shared" si="365"/>
        <v>67</v>
      </c>
      <c r="P1760" s="15"/>
      <c r="Q1760" s="15"/>
      <c r="R1760" s="167"/>
      <c r="S1760" s="15"/>
      <c r="T1760" s="15"/>
      <c r="U1760" s="4">
        <f t="shared" si="367"/>
        <v>1966030.8</v>
      </c>
      <c r="AA1760" s="209"/>
      <c r="AB1760" s="209"/>
      <c r="AC1760" s="209"/>
      <c r="AD1760" s="209"/>
      <c r="AE1760" s="209"/>
      <c r="AF1760" s="209"/>
      <c r="AG1760" s="209"/>
      <c r="AH1760" s="209"/>
      <c r="AI1760" s="209"/>
      <c r="AJ1760" s="209"/>
      <c r="AK1760" s="209"/>
      <c r="AL1760" s="209"/>
      <c r="AM1760" s="209"/>
      <c r="AN1760" s="209"/>
      <c r="AO1760" s="209"/>
      <c r="AP1760" s="209"/>
      <c r="AQ1760" s="209"/>
      <c r="AR1760" s="209"/>
      <c r="AS1760" s="209"/>
      <c r="AT1760" s="209"/>
      <c r="AU1760" s="209"/>
      <c r="AV1760" s="209"/>
      <c r="AW1760" s="209"/>
      <c r="AX1760" s="209"/>
      <c r="AY1760" s="209"/>
      <c r="AZ1760" s="209"/>
      <c r="BA1760" s="209"/>
      <c r="BB1760" s="209"/>
      <c r="BC1760" s="209"/>
      <c r="BD1760" s="209"/>
      <c r="BE1760" s="209"/>
      <c r="BF1760" s="209"/>
      <c r="BG1760" s="209"/>
      <c r="BH1760" s="209"/>
      <c r="BI1760" s="209"/>
      <c r="BJ1760" s="209"/>
      <c r="BK1760" s="209"/>
      <c r="BL1760" s="209"/>
      <c r="BM1760" s="209"/>
      <c r="BN1760" s="209"/>
      <c r="BO1760" s="209"/>
      <c r="BP1760" s="209"/>
      <c r="BQ1760" s="209"/>
      <c r="BR1760" s="209"/>
      <c r="BS1760" s="209"/>
      <c r="BT1760" s="209"/>
      <c r="BU1760" s="209"/>
      <c r="BV1760" s="209"/>
      <c r="BW1760" s="209"/>
      <c r="BX1760" s="209"/>
      <c r="BY1760" s="209"/>
      <c r="BZ1760" s="209"/>
      <c r="CA1760" s="209"/>
      <c r="CB1760" s="209"/>
      <c r="CC1760" s="209"/>
      <c r="CD1760" s="209"/>
      <c r="CE1760" s="209"/>
      <c r="CF1760" s="209"/>
      <c r="CG1760" s="209"/>
      <c r="CH1760" s="209"/>
      <c r="CI1760" s="209"/>
      <c r="CJ1760" s="209"/>
      <c r="CK1760" s="209"/>
      <c r="CL1760" s="209"/>
      <c r="CM1760" s="209"/>
      <c r="CN1760" s="209"/>
      <c r="CO1760" s="209"/>
      <c r="CP1760" s="209"/>
      <c r="CQ1760" s="209"/>
      <c r="CR1760" s="209"/>
      <c r="CS1760" s="209"/>
      <c r="CT1760" s="209"/>
      <c r="CU1760" s="209"/>
      <c r="CV1760" s="209"/>
      <c r="CW1760" s="209"/>
      <c r="CX1760" s="209"/>
      <c r="CY1760" s="209"/>
      <c r="CZ1760" s="209"/>
      <c r="DA1760" s="209"/>
      <c r="DB1760" s="209"/>
      <c r="DC1760" s="209"/>
      <c r="DD1760" s="209"/>
      <c r="DE1760" s="209"/>
      <c r="DF1760" s="209"/>
      <c r="DG1760" s="209"/>
      <c r="DH1760" s="209"/>
      <c r="DI1760" s="209"/>
      <c r="DJ1760" s="209"/>
      <c r="DK1760" s="209"/>
      <c r="DL1760" s="209"/>
      <c r="DM1760" s="209"/>
      <c r="DN1760" s="209"/>
      <c r="DO1760" s="209"/>
      <c r="DP1760" s="209"/>
      <c r="DQ1760" s="209"/>
      <c r="DR1760" s="209"/>
      <c r="DS1760" s="209"/>
      <c r="DT1760" s="209"/>
      <c r="DU1760" s="209"/>
      <c r="DV1760" s="209"/>
      <c r="DW1760" s="209"/>
      <c r="DX1760" s="209"/>
      <c r="DY1760" s="209"/>
      <c r="DZ1760" s="209"/>
      <c r="EA1760" s="209"/>
      <c r="EB1760" s="209"/>
      <c r="EC1760" s="209"/>
      <c r="ED1760" s="209"/>
      <c r="EE1760" s="209"/>
      <c r="EF1760" s="209"/>
      <c r="EG1760" s="209"/>
      <c r="EH1760" s="209"/>
      <c r="EI1760" s="209"/>
      <c r="EJ1760" s="209"/>
      <c r="EK1760" s="209"/>
      <c r="EL1760" s="209"/>
      <c r="EM1760" s="209"/>
      <c r="EN1760" s="209"/>
      <c r="EO1760" s="209"/>
      <c r="EP1760" s="209"/>
      <c r="EQ1760" s="209"/>
      <c r="ER1760" s="209"/>
      <c r="ES1760" s="209"/>
      <c r="ET1760" s="209"/>
      <c r="EU1760" s="209"/>
      <c r="EV1760" s="209"/>
      <c r="EW1760" s="209"/>
      <c r="EX1760" s="209"/>
      <c r="EY1760" s="209"/>
      <c r="EZ1760" s="209"/>
      <c r="FA1760" s="209"/>
      <c r="FB1760" s="209"/>
      <c r="FC1760" s="209"/>
      <c r="FD1760" s="209"/>
      <c r="FE1760" s="209"/>
      <c r="FF1760" s="209"/>
      <c r="FG1760" s="209"/>
      <c r="FH1760" s="209"/>
      <c r="FI1760" s="209"/>
      <c r="FJ1760" s="209"/>
      <c r="FK1760" s="209"/>
      <c r="FL1760" s="209"/>
      <c r="FM1760" s="209"/>
      <c r="FN1760" s="209"/>
      <c r="FO1760" s="209"/>
      <c r="FP1760" s="209"/>
      <c r="FQ1760" s="209"/>
      <c r="FR1760" s="209"/>
      <c r="FS1760" s="209"/>
      <c r="FT1760" s="209"/>
      <c r="FU1760" s="209"/>
      <c r="FV1760" s="209"/>
      <c r="FW1760" s="209"/>
      <c r="FX1760" s="209"/>
      <c r="FY1760" s="209"/>
      <c r="FZ1760" s="209"/>
      <c r="GA1760" s="209"/>
      <c r="GB1760" s="209"/>
      <c r="GC1760" s="209"/>
      <c r="GD1760" s="209"/>
      <c r="GE1760" s="209"/>
      <c r="GF1760" s="209"/>
      <c r="GG1760" s="209"/>
      <c r="GH1760" s="209"/>
      <c r="GI1760" s="209"/>
    </row>
    <row r="1761" spans="1:191" hidden="1">
      <c r="A1761" s="69"/>
      <c r="B1761" s="53"/>
      <c r="C1761" s="56"/>
      <c r="D1761" s="57"/>
      <c r="E1761" s="16" t="s">
        <v>513</v>
      </c>
      <c r="F1761" s="10">
        <v>4239</v>
      </c>
      <c r="G1761" s="10"/>
      <c r="H1761" s="10"/>
      <c r="I1761" s="8">
        <f>ROUND(L1761*0.17,1)</f>
        <v>334225.2</v>
      </c>
      <c r="J1761" s="8">
        <f>ROUND(L1761*0.42,1)</f>
        <v>825732.9</v>
      </c>
      <c r="K1761" s="8">
        <f>ROUND(L1761*0.67,1)</f>
        <v>1317240.6000000001</v>
      </c>
      <c r="L1761" s="7">
        <v>1966030.8</v>
      </c>
      <c r="M1761" s="41">
        <f t="shared" si="363"/>
        <v>17</v>
      </c>
      <c r="N1761" s="41">
        <f t="shared" si="364"/>
        <v>42</v>
      </c>
      <c r="O1761" s="41">
        <f t="shared" si="365"/>
        <v>67</v>
      </c>
      <c r="P1761" s="15"/>
      <c r="Q1761" s="15"/>
      <c r="R1761" s="167"/>
      <c r="S1761" s="15"/>
      <c r="T1761" s="15"/>
      <c r="U1761" s="4">
        <f t="shared" si="367"/>
        <v>1966030.8</v>
      </c>
    </row>
    <row r="1762" spans="1:191" ht="33">
      <c r="A1762" s="232"/>
      <c r="B1762" s="196"/>
      <c r="C1762" s="197" t="s">
        <v>526</v>
      </c>
      <c r="D1762" s="198" t="s">
        <v>348</v>
      </c>
      <c r="E1762" s="199" t="s">
        <v>78</v>
      </c>
      <c r="F1762" s="13"/>
      <c r="G1762" s="13"/>
      <c r="H1762" s="10" t="s">
        <v>394</v>
      </c>
      <c r="I1762" s="204">
        <f>SUM(I1763,I1766,I1769,I1772,I1775)</f>
        <v>125823.80000000002</v>
      </c>
      <c r="J1762" s="204">
        <f>SUM(J1763,J1766,J1769,J1772,J1775)</f>
        <v>310858.8</v>
      </c>
      <c r="K1762" s="204">
        <f>SUM(K1763,K1766,K1769,K1772,K1775)</f>
        <v>495894</v>
      </c>
      <c r="L1762" s="205">
        <f>SUM(L1763,L1766,L1769,L1772,L1775)</f>
        <v>740140.3</v>
      </c>
      <c r="M1762" s="41">
        <f t="shared" si="363"/>
        <v>17</v>
      </c>
      <c r="N1762" s="41">
        <f t="shared" si="364"/>
        <v>42</v>
      </c>
      <c r="O1762" s="41">
        <f t="shared" si="365"/>
        <v>67</v>
      </c>
      <c r="P1762" s="14"/>
      <c r="Q1762" s="14"/>
      <c r="R1762" s="167"/>
      <c r="S1762" s="14"/>
      <c r="T1762" s="14"/>
      <c r="U1762" s="4">
        <f t="shared" si="367"/>
        <v>740140.3</v>
      </c>
      <c r="AA1762" s="209"/>
      <c r="AB1762" s="209"/>
      <c r="AC1762" s="209"/>
      <c r="AD1762" s="209"/>
      <c r="AE1762" s="209"/>
      <c r="AF1762" s="209"/>
      <c r="AG1762" s="209"/>
      <c r="AH1762" s="209"/>
      <c r="AI1762" s="209"/>
      <c r="AJ1762" s="209"/>
      <c r="AK1762" s="209"/>
      <c r="AL1762" s="209"/>
      <c r="AM1762" s="209"/>
      <c r="AN1762" s="209"/>
      <c r="AO1762" s="209"/>
      <c r="AP1762" s="209"/>
      <c r="AQ1762" s="209"/>
      <c r="AR1762" s="209"/>
      <c r="AS1762" s="209"/>
      <c r="AT1762" s="209"/>
      <c r="AU1762" s="209"/>
      <c r="AV1762" s="209"/>
      <c r="AW1762" s="209"/>
      <c r="AX1762" s="209"/>
      <c r="AY1762" s="209"/>
      <c r="AZ1762" s="209"/>
      <c r="BA1762" s="209"/>
      <c r="BB1762" s="209"/>
      <c r="BC1762" s="209"/>
      <c r="BD1762" s="209"/>
      <c r="BE1762" s="209"/>
      <c r="BF1762" s="209"/>
      <c r="BG1762" s="209"/>
      <c r="BH1762" s="209"/>
      <c r="BI1762" s="209"/>
      <c r="BJ1762" s="209"/>
      <c r="BK1762" s="209"/>
      <c r="BL1762" s="209"/>
      <c r="BM1762" s="209"/>
      <c r="BN1762" s="209"/>
      <c r="BO1762" s="209"/>
      <c r="BP1762" s="209"/>
      <c r="BQ1762" s="209"/>
      <c r="BR1762" s="209"/>
      <c r="BS1762" s="209"/>
      <c r="BT1762" s="209"/>
      <c r="BU1762" s="209"/>
      <c r="BV1762" s="209"/>
      <c r="BW1762" s="209"/>
      <c r="BX1762" s="209"/>
      <c r="BY1762" s="209"/>
      <c r="BZ1762" s="209"/>
      <c r="CA1762" s="209"/>
      <c r="CB1762" s="209"/>
      <c r="CC1762" s="209"/>
      <c r="CD1762" s="209"/>
      <c r="CE1762" s="209"/>
      <c r="CF1762" s="209"/>
      <c r="CG1762" s="209"/>
      <c r="CH1762" s="209"/>
      <c r="CI1762" s="209"/>
      <c r="CJ1762" s="209"/>
      <c r="CK1762" s="209"/>
      <c r="CL1762" s="209"/>
      <c r="CM1762" s="209"/>
      <c r="CN1762" s="209"/>
      <c r="CO1762" s="209"/>
      <c r="CP1762" s="209"/>
      <c r="CQ1762" s="209"/>
      <c r="CR1762" s="209"/>
      <c r="CS1762" s="209"/>
      <c r="CT1762" s="209"/>
      <c r="CU1762" s="209"/>
      <c r="CV1762" s="209"/>
      <c r="CW1762" s="209"/>
      <c r="CX1762" s="209"/>
      <c r="CY1762" s="209"/>
      <c r="CZ1762" s="209"/>
      <c r="DA1762" s="209"/>
      <c r="DB1762" s="209"/>
      <c r="DC1762" s="209"/>
      <c r="DD1762" s="209"/>
      <c r="DE1762" s="209"/>
      <c r="DF1762" s="209"/>
      <c r="DG1762" s="209"/>
      <c r="DH1762" s="209"/>
      <c r="DI1762" s="209"/>
      <c r="DJ1762" s="209"/>
      <c r="DK1762" s="209"/>
      <c r="DL1762" s="209"/>
      <c r="DM1762" s="209"/>
      <c r="DN1762" s="209"/>
      <c r="DO1762" s="209"/>
      <c r="DP1762" s="209"/>
      <c r="DQ1762" s="209"/>
      <c r="DR1762" s="209"/>
      <c r="DS1762" s="209"/>
      <c r="DT1762" s="209"/>
      <c r="DU1762" s="209"/>
      <c r="DV1762" s="209"/>
      <c r="DW1762" s="209"/>
      <c r="DX1762" s="209"/>
      <c r="DY1762" s="209"/>
      <c r="DZ1762" s="209"/>
      <c r="EA1762" s="209"/>
      <c r="EB1762" s="209"/>
      <c r="EC1762" s="209"/>
      <c r="ED1762" s="209"/>
      <c r="EE1762" s="209"/>
      <c r="EF1762" s="209"/>
      <c r="EG1762" s="209"/>
      <c r="EH1762" s="209"/>
      <c r="EI1762" s="209"/>
      <c r="EJ1762" s="209"/>
      <c r="EK1762" s="209"/>
      <c r="EL1762" s="209"/>
      <c r="EM1762" s="209"/>
      <c r="EN1762" s="209"/>
      <c r="EO1762" s="209"/>
      <c r="EP1762" s="209"/>
      <c r="EQ1762" s="209"/>
      <c r="ER1762" s="209"/>
      <c r="ES1762" s="209"/>
      <c r="ET1762" s="209"/>
      <c r="EU1762" s="209"/>
      <c r="EV1762" s="209"/>
      <c r="EW1762" s="209"/>
      <c r="EX1762" s="209"/>
      <c r="EY1762" s="209"/>
      <c r="EZ1762" s="209"/>
      <c r="FA1762" s="209"/>
      <c r="FB1762" s="209"/>
      <c r="FC1762" s="209"/>
      <c r="FD1762" s="209"/>
      <c r="FE1762" s="209"/>
      <c r="FF1762" s="209"/>
      <c r="FG1762" s="209"/>
      <c r="FH1762" s="209"/>
      <c r="FI1762" s="209"/>
      <c r="FJ1762" s="209"/>
      <c r="FK1762" s="209"/>
      <c r="FL1762" s="209"/>
      <c r="FM1762" s="209"/>
      <c r="FN1762" s="209"/>
      <c r="FO1762" s="209"/>
      <c r="FP1762" s="209"/>
      <c r="FQ1762" s="209"/>
      <c r="FR1762" s="209"/>
      <c r="FS1762" s="209"/>
      <c r="FT1762" s="209"/>
      <c r="FU1762" s="209"/>
      <c r="FV1762" s="209"/>
      <c r="FW1762" s="209"/>
      <c r="FX1762" s="209"/>
      <c r="FY1762" s="209"/>
      <c r="FZ1762" s="209"/>
      <c r="GA1762" s="209"/>
      <c r="GB1762" s="209"/>
      <c r="GC1762" s="209"/>
      <c r="GD1762" s="209"/>
      <c r="GE1762" s="209"/>
      <c r="GF1762" s="209"/>
      <c r="GG1762" s="209"/>
      <c r="GH1762" s="209"/>
      <c r="GI1762" s="209"/>
    </row>
    <row r="1763" spans="1:191" ht="33">
      <c r="A1763" s="232"/>
      <c r="B1763" s="196"/>
      <c r="C1763" s="200"/>
      <c r="D1763" s="201" t="s">
        <v>280</v>
      </c>
      <c r="E1763" s="81" t="s">
        <v>80</v>
      </c>
      <c r="F1763" s="19"/>
      <c r="G1763" s="19"/>
      <c r="H1763" s="10" t="s">
        <v>394</v>
      </c>
      <c r="I1763" s="205">
        <f t="shared" ref="I1763:K1764" si="369">SUM(I1764)</f>
        <v>29340.6</v>
      </c>
      <c r="J1763" s="205">
        <f t="shared" si="369"/>
        <v>72488.600000000006</v>
      </c>
      <c r="K1763" s="205">
        <f t="shared" si="369"/>
        <v>115636.6</v>
      </c>
      <c r="L1763" s="205">
        <f>SUM(L1764)</f>
        <v>172592</v>
      </c>
      <c r="M1763" s="41">
        <f t="shared" si="363"/>
        <v>17</v>
      </c>
      <c r="N1763" s="41">
        <f t="shared" si="364"/>
        <v>42</v>
      </c>
      <c r="O1763" s="41">
        <f t="shared" si="365"/>
        <v>67</v>
      </c>
      <c r="P1763" s="14"/>
      <c r="Q1763" s="14"/>
      <c r="R1763" s="167"/>
      <c r="S1763" s="14"/>
      <c r="T1763" s="14"/>
      <c r="U1763" s="4">
        <f t="shared" si="367"/>
        <v>172592</v>
      </c>
      <c r="W1763" s="43" t="s">
        <v>394</v>
      </c>
      <c r="AA1763" s="209"/>
      <c r="AB1763" s="209"/>
      <c r="AC1763" s="209"/>
      <c r="AD1763" s="209"/>
      <c r="AE1763" s="209"/>
      <c r="AF1763" s="209"/>
      <c r="AG1763" s="209"/>
      <c r="AH1763" s="209"/>
      <c r="AI1763" s="209"/>
      <c r="AJ1763" s="209"/>
      <c r="AK1763" s="209"/>
      <c r="AL1763" s="209"/>
      <c r="AM1763" s="209"/>
      <c r="AN1763" s="209"/>
      <c r="AO1763" s="209"/>
      <c r="AP1763" s="209"/>
      <c r="AQ1763" s="209"/>
      <c r="AR1763" s="209"/>
      <c r="AS1763" s="209"/>
      <c r="AT1763" s="209"/>
      <c r="AU1763" s="209"/>
      <c r="AV1763" s="209"/>
      <c r="AW1763" s="209"/>
      <c r="AX1763" s="209"/>
      <c r="AY1763" s="209"/>
      <c r="AZ1763" s="209"/>
      <c r="BA1763" s="209"/>
      <c r="BB1763" s="209"/>
      <c r="BC1763" s="209"/>
      <c r="BD1763" s="209"/>
      <c r="BE1763" s="209"/>
      <c r="BF1763" s="209"/>
      <c r="BG1763" s="209"/>
      <c r="BH1763" s="209"/>
      <c r="BI1763" s="209"/>
      <c r="BJ1763" s="209"/>
      <c r="BK1763" s="209"/>
      <c r="BL1763" s="209"/>
      <c r="BM1763" s="209"/>
      <c r="BN1763" s="209"/>
      <c r="BO1763" s="209"/>
      <c r="BP1763" s="209"/>
      <c r="BQ1763" s="209"/>
      <c r="BR1763" s="209"/>
      <c r="BS1763" s="209"/>
      <c r="BT1763" s="209"/>
      <c r="BU1763" s="209"/>
      <c r="BV1763" s="209"/>
      <c r="BW1763" s="209"/>
      <c r="BX1763" s="209"/>
      <c r="BY1763" s="209"/>
      <c r="BZ1763" s="209"/>
      <c r="CA1763" s="209"/>
      <c r="CB1763" s="209"/>
      <c r="CC1763" s="209"/>
      <c r="CD1763" s="209"/>
      <c r="CE1763" s="209"/>
      <c r="CF1763" s="209"/>
      <c r="CG1763" s="209"/>
      <c r="CH1763" s="209"/>
      <c r="CI1763" s="209"/>
      <c r="CJ1763" s="209"/>
      <c r="CK1763" s="209"/>
      <c r="CL1763" s="209"/>
      <c r="CM1763" s="209"/>
      <c r="CN1763" s="209"/>
      <c r="CO1763" s="209"/>
      <c r="CP1763" s="209"/>
      <c r="CQ1763" s="209"/>
      <c r="CR1763" s="209"/>
      <c r="CS1763" s="209"/>
      <c r="CT1763" s="209"/>
      <c r="CU1763" s="209"/>
      <c r="CV1763" s="209"/>
      <c r="CW1763" s="209"/>
      <c r="CX1763" s="209"/>
      <c r="CY1763" s="209"/>
      <c r="CZ1763" s="209"/>
      <c r="DA1763" s="209"/>
      <c r="DB1763" s="209"/>
      <c r="DC1763" s="209"/>
      <c r="DD1763" s="209"/>
      <c r="DE1763" s="209"/>
      <c r="DF1763" s="209"/>
      <c r="DG1763" s="209"/>
      <c r="DH1763" s="209"/>
      <c r="DI1763" s="209"/>
      <c r="DJ1763" s="209"/>
      <c r="DK1763" s="209"/>
      <c r="DL1763" s="209"/>
      <c r="DM1763" s="209"/>
      <c r="DN1763" s="209"/>
      <c r="DO1763" s="209"/>
      <c r="DP1763" s="209"/>
      <c r="DQ1763" s="209"/>
      <c r="DR1763" s="209"/>
      <c r="DS1763" s="209"/>
      <c r="DT1763" s="209"/>
      <c r="DU1763" s="209"/>
      <c r="DV1763" s="209"/>
      <c r="DW1763" s="209"/>
      <c r="DX1763" s="209"/>
      <c r="DY1763" s="209"/>
      <c r="DZ1763" s="209"/>
      <c r="EA1763" s="209"/>
      <c r="EB1763" s="209"/>
      <c r="EC1763" s="209"/>
      <c r="ED1763" s="209"/>
      <c r="EE1763" s="209"/>
      <c r="EF1763" s="209"/>
      <c r="EG1763" s="209"/>
      <c r="EH1763" s="209"/>
      <c r="EI1763" s="209"/>
      <c r="EJ1763" s="209"/>
      <c r="EK1763" s="209"/>
      <c r="EL1763" s="209"/>
      <c r="EM1763" s="209"/>
      <c r="EN1763" s="209"/>
      <c r="EO1763" s="209"/>
      <c r="EP1763" s="209"/>
      <c r="EQ1763" s="209"/>
      <c r="ER1763" s="209"/>
      <c r="ES1763" s="209"/>
      <c r="ET1763" s="209"/>
      <c r="EU1763" s="209"/>
      <c r="EV1763" s="209"/>
      <c r="EW1763" s="209"/>
      <c r="EX1763" s="209"/>
      <c r="EY1763" s="209"/>
      <c r="EZ1763" s="209"/>
      <c r="FA1763" s="209"/>
      <c r="FB1763" s="209"/>
      <c r="FC1763" s="209"/>
      <c r="FD1763" s="209"/>
      <c r="FE1763" s="209"/>
      <c r="FF1763" s="209"/>
      <c r="FG1763" s="209"/>
      <c r="FH1763" s="209"/>
      <c r="FI1763" s="209"/>
      <c r="FJ1763" s="209"/>
      <c r="FK1763" s="209"/>
      <c r="FL1763" s="209"/>
      <c r="FM1763" s="209"/>
      <c r="FN1763" s="209"/>
      <c r="FO1763" s="209"/>
      <c r="FP1763" s="209"/>
      <c r="FQ1763" s="209"/>
      <c r="FR1763" s="209"/>
      <c r="FS1763" s="209"/>
      <c r="FT1763" s="209"/>
      <c r="FU1763" s="209"/>
      <c r="FV1763" s="209"/>
      <c r="FW1763" s="209"/>
      <c r="FX1763" s="209"/>
      <c r="FY1763" s="209"/>
      <c r="FZ1763" s="209"/>
      <c r="GA1763" s="209"/>
      <c r="GB1763" s="209"/>
      <c r="GC1763" s="209"/>
      <c r="GD1763" s="209"/>
      <c r="GE1763" s="209"/>
      <c r="GF1763" s="209"/>
      <c r="GG1763" s="209"/>
      <c r="GH1763" s="209"/>
      <c r="GI1763" s="209"/>
    </row>
    <row r="1764" spans="1:191">
      <c r="A1764" s="232"/>
      <c r="B1764" s="196"/>
      <c r="C1764" s="200"/>
      <c r="D1764" s="201"/>
      <c r="E1764" s="80" t="s">
        <v>103</v>
      </c>
      <c r="F1764" s="18" t="s">
        <v>398</v>
      </c>
      <c r="G1764" s="18"/>
      <c r="H1764" s="10" t="s">
        <v>394</v>
      </c>
      <c r="I1764" s="206">
        <f t="shared" si="369"/>
        <v>29340.6</v>
      </c>
      <c r="J1764" s="206">
        <f t="shared" si="369"/>
        <v>72488.600000000006</v>
      </c>
      <c r="K1764" s="206">
        <f t="shared" si="369"/>
        <v>115636.6</v>
      </c>
      <c r="L1764" s="207">
        <f>SUM(L1765)</f>
        <v>172592</v>
      </c>
      <c r="M1764" s="41">
        <f t="shared" si="363"/>
        <v>17</v>
      </c>
      <c r="N1764" s="41">
        <f t="shared" si="364"/>
        <v>42</v>
      </c>
      <c r="O1764" s="41">
        <f t="shared" si="365"/>
        <v>67</v>
      </c>
      <c r="P1764" s="15"/>
      <c r="Q1764" s="15"/>
      <c r="R1764" s="167"/>
      <c r="S1764" s="15"/>
      <c r="T1764" s="15"/>
      <c r="U1764" s="4">
        <f t="shared" si="367"/>
        <v>172592</v>
      </c>
      <c r="AA1764" s="209"/>
      <c r="AB1764" s="209"/>
      <c r="AC1764" s="209"/>
      <c r="AD1764" s="209"/>
      <c r="AE1764" s="209"/>
      <c r="AF1764" s="209"/>
      <c r="AG1764" s="209"/>
      <c r="AH1764" s="209"/>
      <c r="AI1764" s="209"/>
      <c r="AJ1764" s="209"/>
      <c r="AK1764" s="209"/>
      <c r="AL1764" s="209"/>
      <c r="AM1764" s="209"/>
      <c r="AN1764" s="209"/>
      <c r="AO1764" s="209"/>
      <c r="AP1764" s="209"/>
      <c r="AQ1764" s="209"/>
      <c r="AR1764" s="209"/>
      <c r="AS1764" s="209"/>
      <c r="AT1764" s="209"/>
      <c r="AU1764" s="209"/>
      <c r="AV1764" s="209"/>
      <c r="AW1764" s="209"/>
      <c r="AX1764" s="209"/>
      <c r="AY1764" s="209"/>
      <c r="AZ1764" s="209"/>
      <c r="BA1764" s="209"/>
      <c r="BB1764" s="209"/>
      <c r="BC1764" s="209"/>
      <c r="BD1764" s="209"/>
      <c r="BE1764" s="209"/>
      <c r="BF1764" s="209"/>
      <c r="BG1764" s="209"/>
      <c r="BH1764" s="209"/>
      <c r="BI1764" s="209"/>
      <c r="BJ1764" s="209"/>
      <c r="BK1764" s="209"/>
      <c r="BL1764" s="209"/>
      <c r="BM1764" s="209"/>
      <c r="BN1764" s="209"/>
      <c r="BO1764" s="209"/>
      <c r="BP1764" s="209"/>
      <c r="BQ1764" s="209"/>
      <c r="BR1764" s="209"/>
      <c r="BS1764" s="209"/>
      <c r="BT1764" s="209"/>
      <c r="BU1764" s="209"/>
      <c r="BV1764" s="209"/>
      <c r="BW1764" s="209"/>
      <c r="BX1764" s="209"/>
      <c r="BY1764" s="209"/>
      <c r="BZ1764" s="209"/>
      <c r="CA1764" s="209"/>
      <c r="CB1764" s="209"/>
      <c r="CC1764" s="209"/>
      <c r="CD1764" s="209"/>
      <c r="CE1764" s="209"/>
      <c r="CF1764" s="209"/>
      <c r="CG1764" s="209"/>
      <c r="CH1764" s="209"/>
      <c r="CI1764" s="209"/>
      <c r="CJ1764" s="209"/>
      <c r="CK1764" s="209"/>
      <c r="CL1764" s="209"/>
      <c r="CM1764" s="209"/>
      <c r="CN1764" s="209"/>
      <c r="CO1764" s="209"/>
      <c r="CP1764" s="209"/>
      <c r="CQ1764" s="209"/>
      <c r="CR1764" s="209"/>
      <c r="CS1764" s="209"/>
      <c r="CT1764" s="209"/>
      <c r="CU1764" s="209"/>
      <c r="CV1764" s="209"/>
      <c r="CW1764" s="209"/>
      <c r="CX1764" s="209"/>
      <c r="CY1764" s="209"/>
      <c r="CZ1764" s="209"/>
      <c r="DA1764" s="209"/>
      <c r="DB1764" s="209"/>
      <c r="DC1764" s="209"/>
      <c r="DD1764" s="209"/>
      <c r="DE1764" s="209"/>
      <c r="DF1764" s="209"/>
      <c r="DG1764" s="209"/>
      <c r="DH1764" s="209"/>
      <c r="DI1764" s="209"/>
      <c r="DJ1764" s="209"/>
      <c r="DK1764" s="209"/>
      <c r="DL1764" s="209"/>
      <c r="DM1764" s="209"/>
      <c r="DN1764" s="209"/>
      <c r="DO1764" s="209"/>
      <c r="DP1764" s="209"/>
      <c r="DQ1764" s="209"/>
      <c r="DR1764" s="209"/>
      <c r="DS1764" s="209"/>
      <c r="DT1764" s="209"/>
      <c r="DU1764" s="209"/>
      <c r="DV1764" s="209"/>
      <c r="DW1764" s="209"/>
      <c r="DX1764" s="209"/>
      <c r="DY1764" s="209"/>
      <c r="DZ1764" s="209"/>
      <c r="EA1764" s="209"/>
      <c r="EB1764" s="209"/>
      <c r="EC1764" s="209"/>
      <c r="ED1764" s="209"/>
      <c r="EE1764" s="209"/>
      <c r="EF1764" s="209"/>
      <c r="EG1764" s="209"/>
      <c r="EH1764" s="209"/>
      <c r="EI1764" s="209"/>
      <c r="EJ1764" s="209"/>
      <c r="EK1764" s="209"/>
      <c r="EL1764" s="209"/>
      <c r="EM1764" s="209"/>
      <c r="EN1764" s="209"/>
      <c r="EO1764" s="209"/>
      <c r="EP1764" s="209"/>
      <c r="EQ1764" s="209"/>
      <c r="ER1764" s="209"/>
      <c r="ES1764" s="209"/>
      <c r="ET1764" s="209"/>
      <c r="EU1764" s="209"/>
      <c r="EV1764" s="209"/>
      <c r="EW1764" s="209"/>
      <c r="EX1764" s="209"/>
      <c r="EY1764" s="209"/>
      <c r="EZ1764" s="209"/>
      <c r="FA1764" s="209"/>
      <c r="FB1764" s="209"/>
      <c r="FC1764" s="209"/>
      <c r="FD1764" s="209"/>
      <c r="FE1764" s="209"/>
      <c r="FF1764" s="209"/>
      <c r="FG1764" s="209"/>
      <c r="FH1764" s="209"/>
      <c r="FI1764" s="209"/>
      <c r="FJ1764" s="209"/>
      <c r="FK1764" s="209"/>
      <c r="FL1764" s="209"/>
      <c r="FM1764" s="209"/>
      <c r="FN1764" s="209"/>
      <c r="FO1764" s="209"/>
      <c r="FP1764" s="209"/>
      <c r="FQ1764" s="209"/>
      <c r="FR1764" s="209"/>
      <c r="FS1764" s="209"/>
      <c r="FT1764" s="209"/>
      <c r="FU1764" s="209"/>
      <c r="FV1764" s="209"/>
      <c r="FW1764" s="209"/>
      <c r="FX1764" s="209"/>
      <c r="FY1764" s="209"/>
      <c r="FZ1764" s="209"/>
      <c r="GA1764" s="209"/>
      <c r="GB1764" s="209"/>
      <c r="GC1764" s="209"/>
      <c r="GD1764" s="209"/>
      <c r="GE1764" s="209"/>
      <c r="GF1764" s="209"/>
      <c r="GG1764" s="209"/>
      <c r="GH1764" s="209"/>
      <c r="GI1764" s="209"/>
    </row>
    <row r="1765" spans="1:191" hidden="1">
      <c r="A1765" s="69"/>
      <c r="B1765" s="53"/>
      <c r="C1765" s="56"/>
      <c r="D1765" s="57"/>
      <c r="E1765" s="16" t="s">
        <v>513</v>
      </c>
      <c r="F1765" s="10">
        <v>4239</v>
      </c>
      <c r="G1765" s="10"/>
      <c r="H1765" s="10"/>
      <c r="I1765" s="8">
        <f>ROUND(L1765*0.17,1)</f>
        <v>29340.6</v>
      </c>
      <c r="J1765" s="8">
        <f>ROUND(L1765*0.42,1)</f>
        <v>72488.600000000006</v>
      </c>
      <c r="K1765" s="8">
        <f>ROUND(L1765*0.67,1)</f>
        <v>115636.6</v>
      </c>
      <c r="L1765" s="7">
        <v>172592</v>
      </c>
      <c r="M1765" s="41">
        <f t="shared" si="363"/>
        <v>17</v>
      </c>
      <c r="N1765" s="41">
        <f t="shared" si="364"/>
        <v>42</v>
      </c>
      <c r="O1765" s="41">
        <f t="shared" si="365"/>
        <v>67</v>
      </c>
      <c r="P1765" s="15"/>
      <c r="Q1765" s="15"/>
      <c r="R1765" s="167"/>
      <c r="S1765" s="15"/>
      <c r="T1765" s="15"/>
      <c r="U1765" s="4">
        <f t="shared" si="367"/>
        <v>172592</v>
      </c>
    </row>
    <row r="1766" spans="1:191" ht="49.5">
      <c r="A1766" s="232"/>
      <c r="B1766" s="196"/>
      <c r="C1766" s="200"/>
      <c r="D1766" s="201" t="s">
        <v>284</v>
      </c>
      <c r="E1766" s="81" t="s">
        <v>81</v>
      </c>
      <c r="F1766" s="19"/>
      <c r="G1766" s="19"/>
      <c r="H1766" s="10" t="s">
        <v>394</v>
      </c>
      <c r="I1766" s="205">
        <f t="shared" ref="I1766:K1767" si="370">SUM(I1767)</f>
        <v>11128.6</v>
      </c>
      <c r="J1766" s="205">
        <f t="shared" si="370"/>
        <v>27494.1</v>
      </c>
      <c r="K1766" s="205">
        <f t="shared" si="370"/>
        <v>43859.7</v>
      </c>
      <c r="L1766" s="205">
        <f>SUM(L1767)</f>
        <v>65462.2</v>
      </c>
      <c r="M1766" s="41">
        <f t="shared" si="363"/>
        <v>17</v>
      </c>
      <c r="N1766" s="41">
        <f t="shared" si="364"/>
        <v>42</v>
      </c>
      <c r="O1766" s="41">
        <f t="shared" si="365"/>
        <v>67</v>
      </c>
      <c r="P1766" s="14"/>
      <c r="Q1766" s="14"/>
      <c r="R1766" s="167"/>
      <c r="S1766" s="14"/>
      <c r="T1766" s="14"/>
      <c r="U1766" s="4">
        <f t="shared" si="367"/>
        <v>65462.2</v>
      </c>
      <c r="W1766" s="43" t="s">
        <v>394</v>
      </c>
      <c r="AA1766" s="209"/>
      <c r="AB1766" s="209"/>
      <c r="AC1766" s="209"/>
      <c r="AD1766" s="209"/>
      <c r="AE1766" s="209"/>
      <c r="AF1766" s="209"/>
      <c r="AG1766" s="209"/>
      <c r="AH1766" s="209"/>
      <c r="AI1766" s="209"/>
      <c r="AJ1766" s="209"/>
      <c r="AK1766" s="209"/>
      <c r="AL1766" s="209"/>
      <c r="AM1766" s="209"/>
      <c r="AN1766" s="209"/>
      <c r="AO1766" s="209"/>
      <c r="AP1766" s="209"/>
      <c r="AQ1766" s="209"/>
      <c r="AR1766" s="209"/>
      <c r="AS1766" s="209"/>
      <c r="AT1766" s="209"/>
      <c r="AU1766" s="209"/>
      <c r="AV1766" s="209"/>
      <c r="AW1766" s="209"/>
      <c r="AX1766" s="209"/>
      <c r="AY1766" s="209"/>
      <c r="AZ1766" s="209"/>
      <c r="BA1766" s="209"/>
      <c r="BB1766" s="209"/>
      <c r="BC1766" s="209"/>
      <c r="BD1766" s="209"/>
      <c r="BE1766" s="209"/>
      <c r="BF1766" s="209"/>
      <c r="BG1766" s="209"/>
      <c r="BH1766" s="209"/>
      <c r="BI1766" s="209"/>
      <c r="BJ1766" s="209"/>
      <c r="BK1766" s="209"/>
      <c r="BL1766" s="209"/>
      <c r="BM1766" s="209"/>
      <c r="BN1766" s="209"/>
      <c r="BO1766" s="209"/>
      <c r="BP1766" s="209"/>
      <c r="BQ1766" s="209"/>
      <c r="BR1766" s="209"/>
      <c r="BS1766" s="209"/>
      <c r="BT1766" s="209"/>
      <c r="BU1766" s="209"/>
      <c r="BV1766" s="209"/>
      <c r="BW1766" s="209"/>
      <c r="BX1766" s="209"/>
      <c r="BY1766" s="209"/>
      <c r="BZ1766" s="209"/>
      <c r="CA1766" s="209"/>
      <c r="CB1766" s="209"/>
      <c r="CC1766" s="209"/>
      <c r="CD1766" s="209"/>
      <c r="CE1766" s="209"/>
      <c r="CF1766" s="209"/>
      <c r="CG1766" s="209"/>
      <c r="CH1766" s="209"/>
      <c r="CI1766" s="209"/>
      <c r="CJ1766" s="209"/>
      <c r="CK1766" s="209"/>
      <c r="CL1766" s="209"/>
      <c r="CM1766" s="209"/>
      <c r="CN1766" s="209"/>
      <c r="CO1766" s="209"/>
      <c r="CP1766" s="209"/>
      <c r="CQ1766" s="209"/>
      <c r="CR1766" s="209"/>
      <c r="CS1766" s="209"/>
      <c r="CT1766" s="209"/>
      <c r="CU1766" s="209"/>
      <c r="CV1766" s="209"/>
      <c r="CW1766" s="209"/>
      <c r="CX1766" s="209"/>
      <c r="CY1766" s="209"/>
      <c r="CZ1766" s="209"/>
      <c r="DA1766" s="209"/>
      <c r="DB1766" s="209"/>
      <c r="DC1766" s="209"/>
      <c r="DD1766" s="209"/>
      <c r="DE1766" s="209"/>
      <c r="DF1766" s="209"/>
      <c r="DG1766" s="209"/>
      <c r="DH1766" s="209"/>
      <c r="DI1766" s="209"/>
      <c r="DJ1766" s="209"/>
      <c r="DK1766" s="209"/>
      <c r="DL1766" s="209"/>
      <c r="DM1766" s="209"/>
      <c r="DN1766" s="209"/>
      <c r="DO1766" s="209"/>
      <c r="DP1766" s="209"/>
      <c r="DQ1766" s="209"/>
      <c r="DR1766" s="209"/>
      <c r="DS1766" s="209"/>
      <c r="DT1766" s="209"/>
      <c r="DU1766" s="209"/>
      <c r="DV1766" s="209"/>
      <c r="DW1766" s="209"/>
      <c r="DX1766" s="209"/>
      <c r="DY1766" s="209"/>
      <c r="DZ1766" s="209"/>
      <c r="EA1766" s="209"/>
      <c r="EB1766" s="209"/>
      <c r="EC1766" s="209"/>
      <c r="ED1766" s="209"/>
      <c r="EE1766" s="209"/>
      <c r="EF1766" s="209"/>
      <c r="EG1766" s="209"/>
      <c r="EH1766" s="209"/>
      <c r="EI1766" s="209"/>
      <c r="EJ1766" s="209"/>
      <c r="EK1766" s="209"/>
      <c r="EL1766" s="209"/>
      <c r="EM1766" s="209"/>
      <c r="EN1766" s="209"/>
      <c r="EO1766" s="209"/>
      <c r="EP1766" s="209"/>
      <c r="EQ1766" s="209"/>
      <c r="ER1766" s="209"/>
      <c r="ES1766" s="209"/>
      <c r="ET1766" s="209"/>
      <c r="EU1766" s="209"/>
      <c r="EV1766" s="209"/>
      <c r="EW1766" s="209"/>
      <c r="EX1766" s="209"/>
      <c r="EY1766" s="209"/>
      <c r="EZ1766" s="209"/>
      <c r="FA1766" s="209"/>
      <c r="FB1766" s="209"/>
      <c r="FC1766" s="209"/>
      <c r="FD1766" s="209"/>
      <c r="FE1766" s="209"/>
      <c r="FF1766" s="209"/>
      <c r="FG1766" s="209"/>
      <c r="FH1766" s="209"/>
      <c r="FI1766" s="209"/>
      <c r="FJ1766" s="209"/>
      <c r="FK1766" s="209"/>
      <c r="FL1766" s="209"/>
      <c r="FM1766" s="209"/>
      <c r="FN1766" s="209"/>
      <c r="FO1766" s="209"/>
      <c r="FP1766" s="209"/>
      <c r="FQ1766" s="209"/>
      <c r="FR1766" s="209"/>
      <c r="FS1766" s="209"/>
      <c r="FT1766" s="209"/>
      <c r="FU1766" s="209"/>
      <c r="FV1766" s="209"/>
      <c r="FW1766" s="209"/>
      <c r="FX1766" s="209"/>
      <c r="FY1766" s="209"/>
      <c r="FZ1766" s="209"/>
      <c r="GA1766" s="209"/>
      <c r="GB1766" s="209"/>
      <c r="GC1766" s="209"/>
      <c r="GD1766" s="209"/>
      <c r="GE1766" s="209"/>
      <c r="GF1766" s="209"/>
      <c r="GG1766" s="209"/>
      <c r="GH1766" s="209"/>
      <c r="GI1766" s="209"/>
    </row>
    <row r="1767" spans="1:191">
      <c r="A1767" s="232"/>
      <c r="B1767" s="196"/>
      <c r="C1767" s="200"/>
      <c r="D1767" s="201"/>
      <c r="E1767" s="80" t="s">
        <v>103</v>
      </c>
      <c r="F1767" s="18" t="s">
        <v>398</v>
      </c>
      <c r="G1767" s="18"/>
      <c r="H1767" s="10" t="s">
        <v>394</v>
      </c>
      <c r="I1767" s="206">
        <f t="shared" si="370"/>
        <v>11128.6</v>
      </c>
      <c r="J1767" s="206">
        <f t="shared" si="370"/>
        <v>27494.1</v>
      </c>
      <c r="K1767" s="206">
        <f t="shared" si="370"/>
        <v>43859.7</v>
      </c>
      <c r="L1767" s="207">
        <f>SUM(L1768)</f>
        <v>65462.2</v>
      </c>
      <c r="M1767" s="41">
        <f t="shared" si="363"/>
        <v>17</v>
      </c>
      <c r="N1767" s="41">
        <f t="shared" si="364"/>
        <v>42</v>
      </c>
      <c r="O1767" s="41">
        <f t="shared" si="365"/>
        <v>67</v>
      </c>
      <c r="P1767" s="15"/>
      <c r="Q1767" s="15"/>
      <c r="R1767" s="167"/>
      <c r="S1767" s="15"/>
      <c r="T1767" s="15"/>
      <c r="U1767" s="4">
        <f t="shared" si="367"/>
        <v>65462.2</v>
      </c>
      <c r="AA1767" s="209"/>
      <c r="AB1767" s="209"/>
      <c r="AC1767" s="209"/>
      <c r="AD1767" s="209"/>
      <c r="AE1767" s="209"/>
      <c r="AF1767" s="209"/>
      <c r="AG1767" s="209"/>
      <c r="AH1767" s="209"/>
      <c r="AI1767" s="209"/>
      <c r="AJ1767" s="209"/>
      <c r="AK1767" s="209"/>
      <c r="AL1767" s="209"/>
      <c r="AM1767" s="209"/>
      <c r="AN1767" s="209"/>
      <c r="AO1767" s="209"/>
      <c r="AP1767" s="209"/>
      <c r="AQ1767" s="209"/>
      <c r="AR1767" s="209"/>
      <c r="AS1767" s="209"/>
      <c r="AT1767" s="209"/>
      <c r="AU1767" s="209"/>
      <c r="AV1767" s="209"/>
      <c r="AW1767" s="209"/>
      <c r="AX1767" s="209"/>
      <c r="AY1767" s="209"/>
      <c r="AZ1767" s="209"/>
      <c r="BA1767" s="209"/>
      <c r="BB1767" s="209"/>
      <c r="BC1767" s="209"/>
      <c r="BD1767" s="209"/>
      <c r="BE1767" s="209"/>
      <c r="BF1767" s="209"/>
      <c r="BG1767" s="209"/>
      <c r="BH1767" s="209"/>
      <c r="BI1767" s="209"/>
      <c r="BJ1767" s="209"/>
      <c r="BK1767" s="209"/>
      <c r="BL1767" s="209"/>
      <c r="BM1767" s="209"/>
      <c r="BN1767" s="209"/>
      <c r="BO1767" s="209"/>
      <c r="BP1767" s="209"/>
      <c r="BQ1767" s="209"/>
      <c r="BR1767" s="209"/>
      <c r="BS1767" s="209"/>
      <c r="BT1767" s="209"/>
      <c r="BU1767" s="209"/>
      <c r="BV1767" s="209"/>
      <c r="BW1767" s="209"/>
      <c r="BX1767" s="209"/>
      <c r="BY1767" s="209"/>
      <c r="BZ1767" s="209"/>
      <c r="CA1767" s="209"/>
      <c r="CB1767" s="209"/>
      <c r="CC1767" s="209"/>
      <c r="CD1767" s="209"/>
      <c r="CE1767" s="209"/>
      <c r="CF1767" s="209"/>
      <c r="CG1767" s="209"/>
      <c r="CH1767" s="209"/>
      <c r="CI1767" s="209"/>
      <c r="CJ1767" s="209"/>
      <c r="CK1767" s="209"/>
      <c r="CL1767" s="209"/>
      <c r="CM1767" s="209"/>
      <c r="CN1767" s="209"/>
      <c r="CO1767" s="209"/>
      <c r="CP1767" s="209"/>
      <c r="CQ1767" s="209"/>
      <c r="CR1767" s="209"/>
      <c r="CS1767" s="209"/>
      <c r="CT1767" s="209"/>
      <c r="CU1767" s="209"/>
      <c r="CV1767" s="209"/>
      <c r="CW1767" s="209"/>
      <c r="CX1767" s="209"/>
      <c r="CY1767" s="209"/>
      <c r="CZ1767" s="209"/>
      <c r="DA1767" s="209"/>
      <c r="DB1767" s="209"/>
      <c r="DC1767" s="209"/>
      <c r="DD1767" s="209"/>
      <c r="DE1767" s="209"/>
      <c r="DF1767" s="209"/>
      <c r="DG1767" s="209"/>
      <c r="DH1767" s="209"/>
      <c r="DI1767" s="209"/>
      <c r="DJ1767" s="209"/>
      <c r="DK1767" s="209"/>
      <c r="DL1767" s="209"/>
      <c r="DM1767" s="209"/>
      <c r="DN1767" s="209"/>
      <c r="DO1767" s="209"/>
      <c r="DP1767" s="209"/>
      <c r="DQ1767" s="209"/>
      <c r="DR1767" s="209"/>
      <c r="DS1767" s="209"/>
      <c r="DT1767" s="209"/>
      <c r="DU1767" s="209"/>
      <c r="DV1767" s="209"/>
      <c r="DW1767" s="209"/>
      <c r="DX1767" s="209"/>
      <c r="DY1767" s="209"/>
      <c r="DZ1767" s="209"/>
      <c r="EA1767" s="209"/>
      <c r="EB1767" s="209"/>
      <c r="EC1767" s="209"/>
      <c r="ED1767" s="209"/>
      <c r="EE1767" s="209"/>
      <c r="EF1767" s="209"/>
      <c r="EG1767" s="209"/>
      <c r="EH1767" s="209"/>
      <c r="EI1767" s="209"/>
      <c r="EJ1767" s="209"/>
      <c r="EK1767" s="209"/>
      <c r="EL1767" s="209"/>
      <c r="EM1767" s="209"/>
      <c r="EN1767" s="209"/>
      <c r="EO1767" s="209"/>
      <c r="EP1767" s="209"/>
      <c r="EQ1767" s="209"/>
      <c r="ER1767" s="209"/>
      <c r="ES1767" s="209"/>
      <c r="ET1767" s="209"/>
      <c r="EU1767" s="209"/>
      <c r="EV1767" s="209"/>
      <c r="EW1767" s="209"/>
      <c r="EX1767" s="209"/>
      <c r="EY1767" s="209"/>
      <c r="EZ1767" s="209"/>
      <c r="FA1767" s="209"/>
      <c r="FB1767" s="209"/>
      <c r="FC1767" s="209"/>
      <c r="FD1767" s="209"/>
      <c r="FE1767" s="209"/>
      <c r="FF1767" s="209"/>
      <c r="FG1767" s="209"/>
      <c r="FH1767" s="209"/>
      <c r="FI1767" s="209"/>
      <c r="FJ1767" s="209"/>
      <c r="FK1767" s="209"/>
      <c r="FL1767" s="209"/>
      <c r="FM1767" s="209"/>
      <c r="FN1767" s="209"/>
      <c r="FO1767" s="209"/>
      <c r="FP1767" s="209"/>
      <c r="FQ1767" s="209"/>
      <c r="FR1767" s="209"/>
      <c r="FS1767" s="209"/>
      <c r="FT1767" s="209"/>
      <c r="FU1767" s="209"/>
      <c r="FV1767" s="209"/>
      <c r="FW1767" s="209"/>
      <c r="FX1767" s="209"/>
      <c r="FY1767" s="209"/>
      <c r="FZ1767" s="209"/>
      <c r="GA1767" s="209"/>
      <c r="GB1767" s="209"/>
      <c r="GC1767" s="209"/>
      <c r="GD1767" s="209"/>
      <c r="GE1767" s="209"/>
      <c r="GF1767" s="209"/>
      <c r="GG1767" s="209"/>
      <c r="GH1767" s="209"/>
      <c r="GI1767" s="209"/>
    </row>
    <row r="1768" spans="1:191" hidden="1">
      <c r="A1768" s="69"/>
      <c r="B1768" s="53"/>
      <c r="C1768" s="56"/>
      <c r="D1768" s="57"/>
      <c r="E1768" s="16" t="s">
        <v>513</v>
      </c>
      <c r="F1768" s="10">
        <v>4239</v>
      </c>
      <c r="G1768" s="10"/>
      <c r="H1768" s="10"/>
      <c r="I1768" s="7">
        <f>ROUND(L1768*0.17,1)</f>
        <v>11128.6</v>
      </c>
      <c r="J1768" s="7">
        <f>ROUND(L1768*0.42,1)</f>
        <v>27494.1</v>
      </c>
      <c r="K1768" s="7">
        <f>ROUND(L1768*0.67,1)</f>
        <v>43859.7</v>
      </c>
      <c r="L1768" s="7">
        <v>65462.2</v>
      </c>
      <c r="M1768" s="41">
        <f t="shared" si="363"/>
        <v>17</v>
      </c>
      <c r="N1768" s="41">
        <f t="shared" si="364"/>
        <v>42</v>
      </c>
      <c r="O1768" s="41">
        <f t="shared" si="365"/>
        <v>67</v>
      </c>
      <c r="P1768" s="15"/>
      <c r="Q1768" s="15"/>
      <c r="R1768" s="167"/>
      <c r="S1768" s="15"/>
      <c r="T1768" s="15"/>
      <c r="U1768" s="4">
        <f t="shared" si="367"/>
        <v>65462.2</v>
      </c>
    </row>
    <row r="1769" spans="1:191" ht="33">
      <c r="A1769" s="232"/>
      <c r="B1769" s="196"/>
      <c r="C1769" s="200"/>
      <c r="D1769" s="201" t="s">
        <v>285</v>
      </c>
      <c r="E1769" s="81" t="s">
        <v>82</v>
      </c>
      <c r="F1769" s="19"/>
      <c r="G1769" s="19"/>
      <c r="H1769" s="10" t="s">
        <v>394</v>
      </c>
      <c r="I1769" s="205">
        <f t="shared" ref="I1769:K1770" si="371">SUM(I1770)</f>
        <v>29477.4</v>
      </c>
      <c r="J1769" s="205">
        <f t="shared" si="371"/>
        <v>72826.600000000006</v>
      </c>
      <c r="K1769" s="205">
        <f t="shared" si="371"/>
        <v>116175.8</v>
      </c>
      <c r="L1769" s="205">
        <f>SUM(L1770)</f>
        <v>173396.7</v>
      </c>
      <c r="M1769" s="41">
        <f t="shared" si="363"/>
        <v>17</v>
      </c>
      <c r="N1769" s="41">
        <f t="shared" si="364"/>
        <v>42</v>
      </c>
      <c r="O1769" s="41">
        <f t="shared" si="365"/>
        <v>67</v>
      </c>
      <c r="P1769" s="14"/>
      <c r="Q1769" s="14"/>
      <c r="R1769" s="167"/>
      <c r="S1769" s="14"/>
      <c r="T1769" s="14"/>
      <c r="U1769" s="4">
        <f t="shared" si="367"/>
        <v>173396.7</v>
      </c>
      <c r="W1769" s="43" t="s">
        <v>394</v>
      </c>
      <c r="AA1769" s="209"/>
      <c r="AB1769" s="209"/>
      <c r="AC1769" s="209"/>
      <c r="AD1769" s="209"/>
      <c r="AE1769" s="209"/>
      <c r="AF1769" s="209"/>
      <c r="AG1769" s="209"/>
      <c r="AH1769" s="209"/>
      <c r="AI1769" s="209"/>
      <c r="AJ1769" s="209"/>
      <c r="AK1769" s="209"/>
      <c r="AL1769" s="209"/>
      <c r="AM1769" s="209"/>
      <c r="AN1769" s="209"/>
      <c r="AO1769" s="209"/>
      <c r="AP1769" s="209"/>
      <c r="AQ1769" s="209"/>
      <c r="AR1769" s="209"/>
      <c r="AS1769" s="209"/>
      <c r="AT1769" s="209"/>
      <c r="AU1769" s="209"/>
      <c r="AV1769" s="209"/>
      <c r="AW1769" s="209"/>
      <c r="AX1769" s="209"/>
      <c r="AY1769" s="209"/>
      <c r="AZ1769" s="209"/>
      <c r="BA1769" s="209"/>
      <c r="BB1769" s="209"/>
      <c r="BC1769" s="209"/>
      <c r="BD1769" s="209"/>
      <c r="BE1769" s="209"/>
      <c r="BF1769" s="209"/>
      <c r="BG1769" s="209"/>
      <c r="BH1769" s="209"/>
      <c r="BI1769" s="209"/>
      <c r="BJ1769" s="209"/>
      <c r="BK1769" s="209"/>
      <c r="BL1769" s="209"/>
      <c r="BM1769" s="209"/>
      <c r="BN1769" s="209"/>
      <c r="BO1769" s="209"/>
      <c r="BP1769" s="209"/>
      <c r="BQ1769" s="209"/>
      <c r="BR1769" s="209"/>
      <c r="BS1769" s="209"/>
      <c r="BT1769" s="209"/>
      <c r="BU1769" s="209"/>
      <c r="BV1769" s="209"/>
      <c r="BW1769" s="209"/>
      <c r="BX1769" s="209"/>
      <c r="BY1769" s="209"/>
      <c r="BZ1769" s="209"/>
      <c r="CA1769" s="209"/>
      <c r="CB1769" s="209"/>
      <c r="CC1769" s="209"/>
      <c r="CD1769" s="209"/>
      <c r="CE1769" s="209"/>
      <c r="CF1769" s="209"/>
      <c r="CG1769" s="209"/>
      <c r="CH1769" s="209"/>
      <c r="CI1769" s="209"/>
      <c r="CJ1769" s="209"/>
      <c r="CK1769" s="209"/>
      <c r="CL1769" s="209"/>
      <c r="CM1769" s="209"/>
      <c r="CN1769" s="209"/>
      <c r="CO1769" s="209"/>
      <c r="CP1769" s="209"/>
      <c r="CQ1769" s="209"/>
      <c r="CR1769" s="209"/>
      <c r="CS1769" s="209"/>
      <c r="CT1769" s="209"/>
      <c r="CU1769" s="209"/>
      <c r="CV1769" s="209"/>
      <c r="CW1769" s="209"/>
      <c r="CX1769" s="209"/>
      <c r="CY1769" s="209"/>
      <c r="CZ1769" s="209"/>
      <c r="DA1769" s="209"/>
      <c r="DB1769" s="209"/>
      <c r="DC1769" s="209"/>
      <c r="DD1769" s="209"/>
      <c r="DE1769" s="209"/>
      <c r="DF1769" s="209"/>
      <c r="DG1769" s="209"/>
      <c r="DH1769" s="209"/>
      <c r="DI1769" s="209"/>
      <c r="DJ1769" s="209"/>
      <c r="DK1769" s="209"/>
      <c r="DL1769" s="209"/>
      <c r="DM1769" s="209"/>
      <c r="DN1769" s="209"/>
      <c r="DO1769" s="209"/>
      <c r="DP1769" s="209"/>
      <c r="DQ1769" s="209"/>
      <c r="DR1769" s="209"/>
      <c r="DS1769" s="209"/>
      <c r="DT1769" s="209"/>
      <c r="DU1769" s="209"/>
      <c r="DV1769" s="209"/>
      <c r="DW1769" s="209"/>
      <c r="DX1769" s="209"/>
      <c r="DY1769" s="209"/>
      <c r="DZ1769" s="209"/>
      <c r="EA1769" s="209"/>
      <c r="EB1769" s="209"/>
      <c r="EC1769" s="209"/>
      <c r="ED1769" s="209"/>
      <c r="EE1769" s="209"/>
      <c r="EF1769" s="209"/>
      <c r="EG1769" s="209"/>
      <c r="EH1769" s="209"/>
      <c r="EI1769" s="209"/>
      <c r="EJ1769" s="209"/>
      <c r="EK1769" s="209"/>
      <c r="EL1769" s="209"/>
      <c r="EM1769" s="209"/>
      <c r="EN1769" s="209"/>
      <c r="EO1769" s="209"/>
      <c r="EP1769" s="209"/>
      <c r="EQ1769" s="209"/>
      <c r="ER1769" s="209"/>
      <c r="ES1769" s="209"/>
      <c r="ET1769" s="209"/>
      <c r="EU1769" s="209"/>
      <c r="EV1769" s="209"/>
      <c r="EW1769" s="209"/>
      <c r="EX1769" s="209"/>
      <c r="EY1769" s="209"/>
      <c r="EZ1769" s="209"/>
      <c r="FA1769" s="209"/>
      <c r="FB1769" s="209"/>
      <c r="FC1769" s="209"/>
      <c r="FD1769" s="209"/>
      <c r="FE1769" s="209"/>
      <c r="FF1769" s="209"/>
      <c r="FG1769" s="209"/>
      <c r="FH1769" s="209"/>
      <c r="FI1769" s="209"/>
      <c r="FJ1769" s="209"/>
      <c r="FK1769" s="209"/>
      <c r="FL1769" s="209"/>
      <c r="FM1769" s="209"/>
      <c r="FN1769" s="209"/>
      <c r="FO1769" s="209"/>
      <c r="FP1769" s="209"/>
      <c r="FQ1769" s="209"/>
      <c r="FR1769" s="209"/>
      <c r="FS1769" s="209"/>
      <c r="FT1769" s="209"/>
      <c r="FU1769" s="209"/>
      <c r="FV1769" s="209"/>
      <c r="FW1769" s="209"/>
      <c r="FX1769" s="209"/>
      <c r="FY1769" s="209"/>
      <c r="FZ1769" s="209"/>
      <c r="GA1769" s="209"/>
      <c r="GB1769" s="209"/>
      <c r="GC1769" s="209"/>
      <c r="GD1769" s="209"/>
      <c r="GE1769" s="209"/>
      <c r="GF1769" s="209"/>
      <c r="GG1769" s="209"/>
      <c r="GH1769" s="209"/>
      <c r="GI1769" s="209"/>
    </row>
    <row r="1770" spans="1:191">
      <c r="A1770" s="232"/>
      <c r="B1770" s="196"/>
      <c r="C1770" s="200"/>
      <c r="D1770" s="201"/>
      <c r="E1770" s="80" t="s">
        <v>103</v>
      </c>
      <c r="F1770" s="18" t="s">
        <v>398</v>
      </c>
      <c r="G1770" s="18"/>
      <c r="H1770" s="10" t="s">
        <v>394</v>
      </c>
      <c r="I1770" s="206">
        <f t="shared" si="371"/>
        <v>29477.4</v>
      </c>
      <c r="J1770" s="206">
        <f t="shared" si="371"/>
        <v>72826.600000000006</v>
      </c>
      <c r="K1770" s="206">
        <f t="shared" si="371"/>
        <v>116175.8</v>
      </c>
      <c r="L1770" s="207">
        <f>SUM(L1771)</f>
        <v>173396.7</v>
      </c>
      <c r="M1770" s="41">
        <f t="shared" si="363"/>
        <v>17</v>
      </c>
      <c r="N1770" s="41">
        <f t="shared" si="364"/>
        <v>42</v>
      </c>
      <c r="O1770" s="41">
        <f t="shared" si="365"/>
        <v>67</v>
      </c>
      <c r="P1770" s="15"/>
      <c r="Q1770" s="15"/>
      <c r="R1770" s="167"/>
      <c r="S1770" s="15"/>
      <c r="T1770" s="15"/>
      <c r="U1770" s="4">
        <f t="shared" si="367"/>
        <v>173396.7</v>
      </c>
      <c r="AA1770" s="209"/>
      <c r="AB1770" s="209"/>
      <c r="AC1770" s="209"/>
      <c r="AD1770" s="209"/>
      <c r="AE1770" s="209"/>
      <c r="AF1770" s="209"/>
      <c r="AG1770" s="209"/>
      <c r="AH1770" s="209"/>
      <c r="AI1770" s="209"/>
      <c r="AJ1770" s="209"/>
      <c r="AK1770" s="209"/>
      <c r="AL1770" s="209"/>
      <c r="AM1770" s="209"/>
      <c r="AN1770" s="209"/>
      <c r="AO1770" s="209"/>
      <c r="AP1770" s="209"/>
      <c r="AQ1770" s="209"/>
      <c r="AR1770" s="209"/>
      <c r="AS1770" s="209"/>
      <c r="AT1770" s="209"/>
      <c r="AU1770" s="209"/>
      <c r="AV1770" s="209"/>
      <c r="AW1770" s="209"/>
      <c r="AX1770" s="209"/>
      <c r="AY1770" s="209"/>
      <c r="AZ1770" s="209"/>
      <c r="BA1770" s="209"/>
      <c r="BB1770" s="209"/>
      <c r="BC1770" s="209"/>
      <c r="BD1770" s="209"/>
      <c r="BE1770" s="209"/>
      <c r="BF1770" s="209"/>
      <c r="BG1770" s="209"/>
      <c r="BH1770" s="209"/>
      <c r="BI1770" s="209"/>
      <c r="BJ1770" s="209"/>
      <c r="BK1770" s="209"/>
      <c r="BL1770" s="209"/>
      <c r="BM1770" s="209"/>
      <c r="BN1770" s="209"/>
      <c r="BO1770" s="209"/>
      <c r="BP1770" s="209"/>
      <c r="BQ1770" s="209"/>
      <c r="BR1770" s="209"/>
      <c r="BS1770" s="209"/>
      <c r="BT1770" s="209"/>
      <c r="BU1770" s="209"/>
      <c r="BV1770" s="209"/>
      <c r="BW1770" s="209"/>
      <c r="BX1770" s="209"/>
      <c r="BY1770" s="209"/>
      <c r="BZ1770" s="209"/>
      <c r="CA1770" s="209"/>
      <c r="CB1770" s="209"/>
      <c r="CC1770" s="209"/>
      <c r="CD1770" s="209"/>
      <c r="CE1770" s="209"/>
      <c r="CF1770" s="209"/>
      <c r="CG1770" s="209"/>
      <c r="CH1770" s="209"/>
      <c r="CI1770" s="209"/>
      <c r="CJ1770" s="209"/>
      <c r="CK1770" s="209"/>
      <c r="CL1770" s="209"/>
      <c r="CM1770" s="209"/>
      <c r="CN1770" s="209"/>
      <c r="CO1770" s="209"/>
      <c r="CP1770" s="209"/>
      <c r="CQ1770" s="209"/>
      <c r="CR1770" s="209"/>
      <c r="CS1770" s="209"/>
      <c r="CT1770" s="209"/>
      <c r="CU1770" s="209"/>
      <c r="CV1770" s="209"/>
      <c r="CW1770" s="209"/>
      <c r="CX1770" s="209"/>
      <c r="CY1770" s="209"/>
      <c r="CZ1770" s="209"/>
      <c r="DA1770" s="209"/>
      <c r="DB1770" s="209"/>
      <c r="DC1770" s="209"/>
      <c r="DD1770" s="209"/>
      <c r="DE1770" s="209"/>
      <c r="DF1770" s="209"/>
      <c r="DG1770" s="209"/>
      <c r="DH1770" s="209"/>
      <c r="DI1770" s="209"/>
      <c r="DJ1770" s="209"/>
      <c r="DK1770" s="209"/>
      <c r="DL1770" s="209"/>
      <c r="DM1770" s="209"/>
      <c r="DN1770" s="209"/>
      <c r="DO1770" s="209"/>
      <c r="DP1770" s="209"/>
      <c r="DQ1770" s="209"/>
      <c r="DR1770" s="209"/>
      <c r="DS1770" s="209"/>
      <c r="DT1770" s="209"/>
      <c r="DU1770" s="209"/>
      <c r="DV1770" s="209"/>
      <c r="DW1770" s="209"/>
      <c r="DX1770" s="209"/>
      <c r="DY1770" s="209"/>
      <c r="DZ1770" s="209"/>
      <c r="EA1770" s="209"/>
      <c r="EB1770" s="209"/>
      <c r="EC1770" s="209"/>
      <c r="ED1770" s="209"/>
      <c r="EE1770" s="209"/>
      <c r="EF1770" s="209"/>
      <c r="EG1770" s="209"/>
      <c r="EH1770" s="209"/>
      <c r="EI1770" s="209"/>
      <c r="EJ1770" s="209"/>
      <c r="EK1770" s="209"/>
      <c r="EL1770" s="209"/>
      <c r="EM1770" s="209"/>
      <c r="EN1770" s="209"/>
      <c r="EO1770" s="209"/>
      <c r="EP1770" s="209"/>
      <c r="EQ1770" s="209"/>
      <c r="ER1770" s="209"/>
      <c r="ES1770" s="209"/>
      <c r="ET1770" s="209"/>
      <c r="EU1770" s="209"/>
      <c r="EV1770" s="209"/>
      <c r="EW1770" s="209"/>
      <c r="EX1770" s="209"/>
      <c r="EY1770" s="209"/>
      <c r="EZ1770" s="209"/>
      <c r="FA1770" s="209"/>
      <c r="FB1770" s="209"/>
      <c r="FC1770" s="209"/>
      <c r="FD1770" s="209"/>
      <c r="FE1770" s="209"/>
      <c r="FF1770" s="209"/>
      <c r="FG1770" s="209"/>
      <c r="FH1770" s="209"/>
      <c r="FI1770" s="209"/>
      <c r="FJ1770" s="209"/>
      <c r="FK1770" s="209"/>
      <c r="FL1770" s="209"/>
      <c r="FM1770" s="209"/>
      <c r="FN1770" s="209"/>
      <c r="FO1770" s="209"/>
      <c r="FP1770" s="209"/>
      <c r="FQ1770" s="209"/>
      <c r="FR1770" s="209"/>
      <c r="FS1770" s="209"/>
      <c r="FT1770" s="209"/>
      <c r="FU1770" s="209"/>
      <c r="FV1770" s="209"/>
      <c r="FW1770" s="209"/>
      <c r="FX1770" s="209"/>
      <c r="FY1770" s="209"/>
      <c r="FZ1770" s="209"/>
      <c r="GA1770" s="209"/>
      <c r="GB1770" s="209"/>
      <c r="GC1770" s="209"/>
      <c r="GD1770" s="209"/>
      <c r="GE1770" s="209"/>
      <c r="GF1770" s="209"/>
      <c r="GG1770" s="209"/>
      <c r="GH1770" s="209"/>
      <c r="GI1770" s="209"/>
    </row>
    <row r="1771" spans="1:191" hidden="1">
      <c r="A1771" s="69"/>
      <c r="B1771" s="53"/>
      <c r="C1771" s="56"/>
      <c r="D1771" s="57"/>
      <c r="E1771" s="16" t="s">
        <v>513</v>
      </c>
      <c r="F1771" s="10">
        <v>4239</v>
      </c>
      <c r="G1771" s="10"/>
      <c r="H1771" s="10"/>
      <c r="I1771" s="7">
        <f>ROUND(L1771*0.17,1)</f>
        <v>29477.4</v>
      </c>
      <c r="J1771" s="7">
        <f>ROUND(L1771*0.42,1)</f>
        <v>72826.600000000006</v>
      </c>
      <c r="K1771" s="7">
        <f>ROUND(L1771*0.67,1)</f>
        <v>116175.8</v>
      </c>
      <c r="L1771" s="7">
        <v>173396.7</v>
      </c>
      <c r="M1771" s="41">
        <f t="shared" si="363"/>
        <v>17</v>
      </c>
      <c r="N1771" s="41">
        <f t="shared" si="364"/>
        <v>42</v>
      </c>
      <c r="O1771" s="41">
        <f t="shared" si="365"/>
        <v>67</v>
      </c>
      <c r="P1771" s="15"/>
      <c r="Q1771" s="15"/>
      <c r="R1771" s="167"/>
      <c r="S1771" s="15"/>
      <c r="T1771" s="15"/>
      <c r="U1771" s="4">
        <f t="shared" si="367"/>
        <v>173396.7</v>
      </c>
    </row>
    <row r="1772" spans="1:191" ht="33">
      <c r="A1772" s="232"/>
      <c r="B1772" s="196"/>
      <c r="C1772" s="200"/>
      <c r="D1772" s="201" t="s">
        <v>286</v>
      </c>
      <c r="E1772" s="81" t="s">
        <v>83</v>
      </c>
      <c r="F1772" s="19"/>
      <c r="G1772" s="19"/>
      <c r="H1772" s="10" t="s">
        <v>394</v>
      </c>
      <c r="I1772" s="205">
        <f t="shared" ref="I1772:K1773" si="372">SUM(I1773)</f>
        <v>36672.1</v>
      </c>
      <c r="J1772" s="205">
        <f t="shared" si="372"/>
        <v>90601.7</v>
      </c>
      <c r="K1772" s="205">
        <f t="shared" si="372"/>
        <v>144531.29999999999</v>
      </c>
      <c r="L1772" s="205">
        <f>SUM(L1773)</f>
        <v>215718.39999999999</v>
      </c>
      <c r="M1772" s="41">
        <f t="shared" si="363"/>
        <v>17</v>
      </c>
      <c r="N1772" s="41">
        <f t="shared" si="364"/>
        <v>42</v>
      </c>
      <c r="O1772" s="41">
        <f t="shared" si="365"/>
        <v>67</v>
      </c>
      <c r="P1772" s="14"/>
      <c r="Q1772" s="14"/>
      <c r="R1772" s="167"/>
      <c r="S1772" s="14"/>
      <c r="T1772" s="14"/>
      <c r="U1772" s="4">
        <f t="shared" si="367"/>
        <v>215718.39999999999</v>
      </c>
      <c r="W1772" s="43" t="s">
        <v>394</v>
      </c>
      <c r="AA1772" s="209"/>
      <c r="AB1772" s="209"/>
      <c r="AC1772" s="209"/>
      <c r="AD1772" s="209"/>
      <c r="AE1772" s="209"/>
      <c r="AF1772" s="209"/>
      <c r="AG1772" s="209"/>
      <c r="AH1772" s="209"/>
      <c r="AI1772" s="209"/>
      <c r="AJ1772" s="209"/>
      <c r="AK1772" s="209"/>
      <c r="AL1772" s="209"/>
      <c r="AM1772" s="209"/>
      <c r="AN1772" s="209"/>
      <c r="AO1772" s="209"/>
      <c r="AP1772" s="209"/>
      <c r="AQ1772" s="209"/>
      <c r="AR1772" s="209"/>
      <c r="AS1772" s="209"/>
      <c r="AT1772" s="209"/>
      <c r="AU1772" s="209"/>
      <c r="AV1772" s="209"/>
      <c r="AW1772" s="209"/>
      <c r="AX1772" s="209"/>
      <c r="AY1772" s="209"/>
      <c r="AZ1772" s="209"/>
      <c r="BA1772" s="209"/>
      <c r="BB1772" s="209"/>
      <c r="BC1772" s="209"/>
      <c r="BD1772" s="209"/>
      <c r="BE1772" s="209"/>
      <c r="BF1772" s="209"/>
      <c r="BG1772" s="209"/>
      <c r="BH1772" s="209"/>
      <c r="BI1772" s="209"/>
      <c r="BJ1772" s="209"/>
      <c r="BK1772" s="209"/>
      <c r="BL1772" s="209"/>
      <c r="BM1772" s="209"/>
      <c r="BN1772" s="209"/>
      <c r="BO1772" s="209"/>
      <c r="BP1772" s="209"/>
      <c r="BQ1772" s="209"/>
      <c r="BR1772" s="209"/>
      <c r="BS1772" s="209"/>
      <c r="BT1772" s="209"/>
      <c r="BU1772" s="209"/>
      <c r="BV1772" s="209"/>
      <c r="BW1772" s="209"/>
      <c r="BX1772" s="209"/>
      <c r="BY1772" s="209"/>
      <c r="BZ1772" s="209"/>
      <c r="CA1772" s="209"/>
      <c r="CB1772" s="209"/>
      <c r="CC1772" s="209"/>
      <c r="CD1772" s="209"/>
      <c r="CE1772" s="209"/>
      <c r="CF1772" s="209"/>
      <c r="CG1772" s="209"/>
      <c r="CH1772" s="209"/>
      <c r="CI1772" s="209"/>
      <c r="CJ1772" s="209"/>
      <c r="CK1772" s="209"/>
      <c r="CL1772" s="209"/>
      <c r="CM1772" s="209"/>
      <c r="CN1772" s="209"/>
      <c r="CO1772" s="209"/>
      <c r="CP1772" s="209"/>
      <c r="CQ1772" s="209"/>
      <c r="CR1772" s="209"/>
      <c r="CS1772" s="209"/>
      <c r="CT1772" s="209"/>
      <c r="CU1772" s="209"/>
      <c r="CV1772" s="209"/>
      <c r="CW1772" s="209"/>
      <c r="CX1772" s="209"/>
      <c r="CY1772" s="209"/>
      <c r="CZ1772" s="209"/>
      <c r="DA1772" s="209"/>
      <c r="DB1772" s="209"/>
      <c r="DC1772" s="209"/>
      <c r="DD1772" s="209"/>
      <c r="DE1772" s="209"/>
      <c r="DF1772" s="209"/>
      <c r="DG1772" s="209"/>
      <c r="DH1772" s="209"/>
      <c r="DI1772" s="209"/>
      <c r="DJ1772" s="209"/>
      <c r="DK1772" s="209"/>
      <c r="DL1772" s="209"/>
      <c r="DM1772" s="209"/>
      <c r="DN1772" s="209"/>
      <c r="DO1772" s="209"/>
      <c r="DP1772" s="209"/>
      <c r="DQ1772" s="209"/>
      <c r="DR1772" s="209"/>
      <c r="DS1772" s="209"/>
      <c r="DT1772" s="209"/>
      <c r="DU1772" s="209"/>
      <c r="DV1772" s="209"/>
      <c r="DW1772" s="209"/>
      <c r="DX1772" s="209"/>
      <c r="DY1772" s="209"/>
      <c r="DZ1772" s="209"/>
      <c r="EA1772" s="209"/>
      <c r="EB1772" s="209"/>
      <c r="EC1772" s="209"/>
      <c r="ED1772" s="209"/>
      <c r="EE1772" s="209"/>
      <c r="EF1772" s="209"/>
      <c r="EG1772" s="209"/>
      <c r="EH1772" s="209"/>
      <c r="EI1772" s="209"/>
      <c r="EJ1772" s="209"/>
      <c r="EK1772" s="209"/>
      <c r="EL1772" s="209"/>
      <c r="EM1772" s="209"/>
      <c r="EN1772" s="209"/>
      <c r="EO1772" s="209"/>
      <c r="EP1772" s="209"/>
      <c r="EQ1772" s="209"/>
      <c r="ER1772" s="209"/>
      <c r="ES1772" s="209"/>
      <c r="ET1772" s="209"/>
      <c r="EU1772" s="209"/>
      <c r="EV1772" s="209"/>
      <c r="EW1772" s="209"/>
      <c r="EX1772" s="209"/>
      <c r="EY1772" s="209"/>
      <c r="EZ1772" s="209"/>
      <c r="FA1772" s="209"/>
      <c r="FB1772" s="209"/>
      <c r="FC1772" s="209"/>
      <c r="FD1772" s="209"/>
      <c r="FE1772" s="209"/>
      <c r="FF1772" s="209"/>
      <c r="FG1772" s="209"/>
      <c r="FH1772" s="209"/>
      <c r="FI1772" s="209"/>
      <c r="FJ1772" s="209"/>
      <c r="FK1772" s="209"/>
      <c r="FL1772" s="209"/>
      <c r="FM1772" s="209"/>
      <c r="FN1772" s="209"/>
      <c r="FO1772" s="209"/>
      <c r="FP1772" s="209"/>
      <c r="FQ1772" s="209"/>
      <c r="FR1772" s="209"/>
      <c r="FS1772" s="209"/>
      <c r="FT1772" s="209"/>
      <c r="FU1772" s="209"/>
      <c r="FV1772" s="209"/>
      <c r="FW1772" s="209"/>
      <c r="FX1772" s="209"/>
      <c r="FY1772" s="209"/>
      <c r="FZ1772" s="209"/>
      <c r="GA1772" s="209"/>
      <c r="GB1772" s="209"/>
      <c r="GC1772" s="209"/>
      <c r="GD1772" s="209"/>
      <c r="GE1772" s="209"/>
      <c r="GF1772" s="209"/>
      <c r="GG1772" s="209"/>
      <c r="GH1772" s="209"/>
      <c r="GI1772" s="209"/>
    </row>
    <row r="1773" spans="1:191">
      <c r="A1773" s="232"/>
      <c r="B1773" s="196"/>
      <c r="C1773" s="200"/>
      <c r="D1773" s="201"/>
      <c r="E1773" s="80" t="s">
        <v>103</v>
      </c>
      <c r="F1773" s="18" t="s">
        <v>398</v>
      </c>
      <c r="G1773" s="18"/>
      <c r="H1773" s="10" t="s">
        <v>394</v>
      </c>
      <c r="I1773" s="206">
        <f t="shared" si="372"/>
        <v>36672.1</v>
      </c>
      <c r="J1773" s="206">
        <f t="shared" si="372"/>
        <v>90601.7</v>
      </c>
      <c r="K1773" s="206">
        <f t="shared" si="372"/>
        <v>144531.29999999999</v>
      </c>
      <c r="L1773" s="207">
        <f>SUM(L1774)</f>
        <v>215718.39999999999</v>
      </c>
      <c r="M1773" s="41">
        <f t="shared" si="363"/>
        <v>17</v>
      </c>
      <c r="N1773" s="41">
        <f t="shared" si="364"/>
        <v>42</v>
      </c>
      <c r="O1773" s="41">
        <f t="shared" si="365"/>
        <v>67</v>
      </c>
      <c r="P1773" s="15"/>
      <c r="Q1773" s="15"/>
      <c r="R1773" s="167"/>
      <c r="S1773" s="15"/>
      <c r="T1773" s="15"/>
      <c r="U1773" s="4">
        <f t="shared" si="367"/>
        <v>215718.39999999999</v>
      </c>
      <c r="AA1773" s="209"/>
      <c r="AB1773" s="209"/>
      <c r="AC1773" s="209"/>
      <c r="AD1773" s="209"/>
      <c r="AE1773" s="209"/>
      <c r="AF1773" s="209"/>
      <c r="AG1773" s="209"/>
      <c r="AH1773" s="209"/>
      <c r="AI1773" s="209"/>
      <c r="AJ1773" s="209"/>
      <c r="AK1773" s="209"/>
      <c r="AL1773" s="209"/>
      <c r="AM1773" s="209"/>
      <c r="AN1773" s="209"/>
      <c r="AO1773" s="209"/>
      <c r="AP1773" s="209"/>
      <c r="AQ1773" s="209"/>
      <c r="AR1773" s="209"/>
      <c r="AS1773" s="209"/>
      <c r="AT1773" s="209"/>
      <c r="AU1773" s="209"/>
      <c r="AV1773" s="209"/>
      <c r="AW1773" s="209"/>
      <c r="AX1773" s="209"/>
      <c r="AY1773" s="209"/>
      <c r="AZ1773" s="209"/>
      <c r="BA1773" s="209"/>
      <c r="BB1773" s="209"/>
      <c r="BC1773" s="209"/>
      <c r="BD1773" s="209"/>
      <c r="BE1773" s="209"/>
      <c r="BF1773" s="209"/>
      <c r="BG1773" s="209"/>
      <c r="BH1773" s="209"/>
      <c r="BI1773" s="209"/>
      <c r="BJ1773" s="209"/>
      <c r="BK1773" s="209"/>
      <c r="BL1773" s="209"/>
      <c r="BM1773" s="209"/>
      <c r="BN1773" s="209"/>
      <c r="BO1773" s="209"/>
      <c r="BP1773" s="209"/>
      <c r="BQ1773" s="209"/>
      <c r="BR1773" s="209"/>
      <c r="BS1773" s="209"/>
      <c r="BT1773" s="209"/>
      <c r="BU1773" s="209"/>
      <c r="BV1773" s="209"/>
      <c r="BW1773" s="209"/>
      <c r="BX1773" s="209"/>
      <c r="BY1773" s="209"/>
      <c r="BZ1773" s="209"/>
      <c r="CA1773" s="209"/>
      <c r="CB1773" s="209"/>
      <c r="CC1773" s="209"/>
      <c r="CD1773" s="209"/>
      <c r="CE1773" s="209"/>
      <c r="CF1773" s="209"/>
      <c r="CG1773" s="209"/>
      <c r="CH1773" s="209"/>
      <c r="CI1773" s="209"/>
      <c r="CJ1773" s="209"/>
      <c r="CK1773" s="209"/>
      <c r="CL1773" s="209"/>
      <c r="CM1773" s="209"/>
      <c r="CN1773" s="209"/>
      <c r="CO1773" s="209"/>
      <c r="CP1773" s="209"/>
      <c r="CQ1773" s="209"/>
      <c r="CR1773" s="209"/>
      <c r="CS1773" s="209"/>
      <c r="CT1773" s="209"/>
      <c r="CU1773" s="209"/>
      <c r="CV1773" s="209"/>
      <c r="CW1773" s="209"/>
      <c r="CX1773" s="209"/>
      <c r="CY1773" s="209"/>
      <c r="CZ1773" s="209"/>
      <c r="DA1773" s="209"/>
      <c r="DB1773" s="209"/>
      <c r="DC1773" s="209"/>
      <c r="DD1773" s="209"/>
      <c r="DE1773" s="209"/>
      <c r="DF1773" s="209"/>
      <c r="DG1773" s="209"/>
      <c r="DH1773" s="209"/>
      <c r="DI1773" s="209"/>
      <c r="DJ1773" s="209"/>
      <c r="DK1773" s="209"/>
      <c r="DL1773" s="209"/>
      <c r="DM1773" s="209"/>
      <c r="DN1773" s="209"/>
      <c r="DO1773" s="209"/>
      <c r="DP1773" s="209"/>
      <c r="DQ1773" s="209"/>
      <c r="DR1773" s="209"/>
      <c r="DS1773" s="209"/>
      <c r="DT1773" s="209"/>
      <c r="DU1773" s="209"/>
      <c r="DV1773" s="209"/>
      <c r="DW1773" s="209"/>
      <c r="DX1773" s="209"/>
      <c r="DY1773" s="209"/>
      <c r="DZ1773" s="209"/>
      <c r="EA1773" s="209"/>
      <c r="EB1773" s="209"/>
      <c r="EC1773" s="209"/>
      <c r="ED1773" s="209"/>
      <c r="EE1773" s="209"/>
      <c r="EF1773" s="209"/>
      <c r="EG1773" s="209"/>
      <c r="EH1773" s="209"/>
      <c r="EI1773" s="209"/>
      <c r="EJ1773" s="209"/>
      <c r="EK1773" s="209"/>
      <c r="EL1773" s="209"/>
      <c r="EM1773" s="209"/>
      <c r="EN1773" s="209"/>
      <c r="EO1773" s="209"/>
      <c r="EP1773" s="209"/>
      <c r="EQ1773" s="209"/>
      <c r="ER1773" s="209"/>
      <c r="ES1773" s="209"/>
      <c r="ET1773" s="209"/>
      <c r="EU1773" s="209"/>
      <c r="EV1773" s="209"/>
      <c r="EW1773" s="209"/>
      <c r="EX1773" s="209"/>
      <c r="EY1773" s="209"/>
      <c r="EZ1773" s="209"/>
      <c r="FA1773" s="209"/>
      <c r="FB1773" s="209"/>
      <c r="FC1773" s="209"/>
      <c r="FD1773" s="209"/>
      <c r="FE1773" s="209"/>
      <c r="FF1773" s="209"/>
      <c r="FG1773" s="209"/>
      <c r="FH1773" s="209"/>
      <c r="FI1773" s="209"/>
      <c r="FJ1773" s="209"/>
      <c r="FK1773" s="209"/>
      <c r="FL1773" s="209"/>
      <c r="FM1773" s="209"/>
      <c r="FN1773" s="209"/>
      <c r="FO1773" s="209"/>
      <c r="FP1773" s="209"/>
      <c r="FQ1773" s="209"/>
      <c r="FR1773" s="209"/>
      <c r="FS1773" s="209"/>
      <c r="FT1773" s="209"/>
      <c r="FU1773" s="209"/>
      <c r="FV1773" s="209"/>
      <c r="FW1773" s="209"/>
      <c r="FX1773" s="209"/>
      <c r="FY1773" s="209"/>
      <c r="FZ1773" s="209"/>
      <c r="GA1773" s="209"/>
      <c r="GB1773" s="209"/>
      <c r="GC1773" s="209"/>
      <c r="GD1773" s="209"/>
      <c r="GE1773" s="209"/>
      <c r="GF1773" s="209"/>
      <c r="GG1773" s="209"/>
      <c r="GH1773" s="209"/>
      <c r="GI1773" s="209"/>
    </row>
    <row r="1774" spans="1:191" hidden="1">
      <c r="A1774" s="69"/>
      <c r="B1774" s="53"/>
      <c r="C1774" s="56"/>
      <c r="D1774" s="57"/>
      <c r="E1774" s="16" t="s">
        <v>513</v>
      </c>
      <c r="F1774" s="10">
        <v>4239</v>
      </c>
      <c r="G1774" s="10"/>
      <c r="H1774" s="10"/>
      <c r="I1774" s="8">
        <f>ROUND(L1774*0.17,1)</f>
        <v>36672.1</v>
      </c>
      <c r="J1774" s="8">
        <f>ROUND(L1774*0.42,1)</f>
        <v>90601.7</v>
      </c>
      <c r="K1774" s="8">
        <f>ROUND(L1774*0.67,1)</f>
        <v>144531.29999999999</v>
      </c>
      <c r="L1774" s="7">
        <v>215718.39999999999</v>
      </c>
      <c r="M1774" s="41">
        <f t="shared" si="363"/>
        <v>17</v>
      </c>
      <c r="N1774" s="41">
        <f t="shared" si="364"/>
        <v>42</v>
      </c>
      <c r="O1774" s="41">
        <f t="shared" si="365"/>
        <v>67</v>
      </c>
      <c r="P1774" s="15"/>
      <c r="Q1774" s="15"/>
      <c r="R1774" s="167"/>
      <c r="S1774" s="15"/>
      <c r="T1774" s="15"/>
      <c r="U1774" s="4">
        <f t="shared" si="367"/>
        <v>215718.39999999999</v>
      </c>
    </row>
    <row r="1775" spans="1:191" ht="33">
      <c r="A1775" s="232"/>
      <c r="B1775" s="196"/>
      <c r="C1775" s="200"/>
      <c r="D1775" s="201" t="s">
        <v>287</v>
      </c>
      <c r="E1775" s="81" t="s">
        <v>181</v>
      </c>
      <c r="F1775" s="19"/>
      <c r="G1775" s="19"/>
      <c r="H1775" s="10" t="s">
        <v>394</v>
      </c>
      <c r="I1775" s="205">
        <f t="shared" ref="I1775:K1776" si="373">SUM(I1776)</f>
        <v>19205.099999999999</v>
      </c>
      <c r="J1775" s="205">
        <f t="shared" si="373"/>
        <v>47447.8</v>
      </c>
      <c r="K1775" s="205">
        <f t="shared" si="373"/>
        <v>75690.600000000006</v>
      </c>
      <c r="L1775" s="205">
        <f>SUM(L1776)</f>
        <v>112971</v>
      </c>
      <c r="M1775" s="41">
        <f t="shared" si="363"/>
        <v>17</v>
      </c>
      <c r="N1775" s="41">
        <f t="shared" si="364"/>
        <v>42</v>
      </c>
      <c r="O1775" s="41">
        <f t="shared" si="365"/>
        <v>67</v>
      </c>
      <c r="P1775" s="14"/>
      <c r="Q1775" s="14"/>
      <c r="R1775" s="167"/>
      <c r="S1775" s="14"/>
      <c r="T1775" s="14"/>
      <c r="U1775" s="4">
        <f t="shared" si="367"/>
        <v>112971</v>
      </c>
      <c r="W1775" s="43" t="s">
        <v>394</v>
      </c>
      <c r="AA1775" s="209"/>
      <c r="AB1775" s="209"/>
      <c r="AC1775" s="209"/>
      <c r="AD1775" s="209"/>
      <c r="AE1775" s="209"/>
      <c r="AF1775" s="209"/>
      <c r="AG1775" s="209"/>
      <c r="AH1775" s="209"/>
      <c r="AI1775" s="209"/>
      <c r="AJ1775" s="209"/>
      <c r="AK1775" s="209"/>
      <c r="AL1775" s="209"/>
      <c r="AM1775" s="209"/>
      <c r="AN1775" s="209"/>
      <c r="AO1775" s="209"/>
      <c r="AP1775" s="209"/>
      <c r="AQ1775" s="209"/>
      <c r="AR1775" s="209"/>
      <c r="AS1775" s="209"/>
      <c r="AT1775" s="209"/>
      <c r="AU1775" s="209"/>
      <c r="AV1775" s="209"/>
      <c r="AW1775" s="209"/>
      <c r="AX1775" s="209"/>
      <c r="AY1775" s="209"/>
      <c r="AZ1775" s="209"/>
      <c r="BA1775" s="209"/>
      <c r="BB1775" s="209"/>
      <c r="BC1775" s="209"/>
      <c r="BD1775" s="209"/>
      <c r="BE1775" s="209"/>
      <c r="BF1775" s="209"/>
      <c r="BG1775" s="209"/>
      <c r="BH1775" s="209"/>
      <c r="BI1775" s="209"/>
      <c r="BJ1775" s="209"/>
      <c r="BK1775" s="209"/>
      <c r="BL1775" s="209"/>
      <c r="BM1775" s="209"/>
      <c r="BN1775" s="209"/>
      <c r="BO1775" s="209"/>
      <c r="BP1775" s="209"/>
      <c r="BQ1775" s="209"/>
      <c r="BR1775" s="209"/>
      <c r="BS1775" s="209"/>
      <c r="BT1775" s="209"/>
      <c r="BU1775" s="209"/>
      <c r="BV1775" s="209"/>
      <c r="BW1775" s="209"/>
      <c r="BX1775" s="209"/>
      <c r="BY1775" s="209"/>
      <c r="BZ1775" s="209"/>
      <c r="CA1775" s="209"/>
      <c r="CB1775" s="209"/>
      <c r="CC1775" s="209"/>
      <c r="CD1775" s="209"/>
      <c r="CE1775" s="209"/>
      <c r="CF1775" s="209"/>
      <c r="CG1775" s="209"/>
      <c r="CH1775" s="209"/>
      <c r="CI1775" s="209"/>
      <c r="CJ1775" s="209"/>
      <c r="CK1775" s="209"/>
      <c r="CL1775" s="209"/>
      <c r="CM1775" s="209"/>
      <c r="CN1775" s="209"/>
      <c r="CO1775" s="209"/>
      <c r="CP1775" s="209"/>
      <c r="CQ1775" s="209"/>
      <c r="CR1775" s="209"/>
      <c r="CS1775" s="209"/>
      <c r="CT1775" s="209"/>
      <c r="CU1775" s="209"/>
      <c r="CV1775" s="209"/>
      <c r="CW1775" s="209"/>
      <c r="CX1775" s="209"/>
      <c r="CY1775" s="209"/>
      <c r="CZ1775" s="209"/>
      <c r="DA1775" s="209"/>
      <c r="DB1775" s="209"/>
      <c r="DC1775" s="209"/>
      <c r="DD1775" s="209"/>
      <c r="DE1775" s="209"/>
      <c r="DF1775" s="209"/>
      <c r="DG1775" s="209"/>
      <c r="DH1775" s="209"/>
      <c r="DI1775" s="209"/>
      <c r="DJ1775" s="209"/>
      <c r="DK1775" s="209"/>
      <c r="DL1775" s="209"/>
      <c r="DM1775" s="209"/>
      <c r="DN1775" s="209"/>
      <c r="DO1775" s="209"/>
      <c r="DP1775" s="209"/>
      <c r="DQ1775" s="209"/>
      <c r="DR1775" s="209"/>
      <c r="DS1775" s="209"/>
      <c r="DT1775" s="209"/>
      <c r="DU1775" s="209"/>
      <c r="DV1775" s="209"/>
      <c r="DW1775" s="209"/>
      <c r="DX1775" s="209"/>
      <c r="DY1775" s="209"/>
      <c r="DZ1775" s="209"/>
      <c r="EA1775" s="209"/>
      <c r="EB1775" s="209"/>
      <c r="EC1775" s="209"/>
      <c r="ED1775" s="209"/>
      <c r="EE1775" s="209"/>
      <c r="EF1775" s="209"/>
      <c r="EG1775" s="209"/>
      <c r="EH1775" s="209"/>
      <c r="EI1775" s="209"/>
      <c r="EJ1775" s="209"/>
      <c r="EK1775" s="209"/>
      <c r="EL1775" s="209"/>
      <c r="EM1775" s="209"/>
      <c r="EN1775" s="209"/>
      <c r="EO1775" s="209"/>
      <c r="EP1775" s="209"/>
      <c r="EQ1775" s="209"/>
      <c r="ER1775" s="209"/>
      <c r="ES1775" s="209"/>
      <c r="ET1775" s="209"/>
      <c r="EU1775" s="209"/>
      <c r="EV1775" s="209"/>
      <c r="EW1775" s="209"/>
      <c r="EX1775" s="209"/>
      <c r="EY1775" s="209"/>
      <c r="EZ1775" s="209"/>
      <c r="FA1775" s="209"/>
      <c r="FB1775" s="209"/>
      <c r="FC1775" s="209"/>
      <c r="FD1775" s="209"/>
      <c r="FE1775" s="209"/>
      <c r="FF1775" s="209"/>
      <c r="FG1775" s="209"/>
      <c r="FH1775" s="209"/>
      <c r="FI1775" s="209"/>
      <c r="FJ1775" s="209"/>
      <c r="FK1775" s="209"/>
      <c r="FL1775" s="209"/>
      <c r="FM1775" s="209"/>
      <c r="FN1775" s="209"/>
      <c r="FO1775" s="209"/>
      <c r="FP1775" s="209"/>
      <c r="FQ1775" s="209"/>
      <c r="FR1775" s="209"/>
      <c r="FS1775" s="209"/>
      <c r="FT1775" s="209"/>
      <c r="FU1775" s="209"/>
      <c r="FV1775" s="209"/>
      <c r="FW1775" s="209"/>
      <c r="FX1775" s="209"/>
      <c r="FY1775" s="209"/>
      <c r="FZ1775" s="209"/>
      <c r="GA1775" s="209"/>
      <c r="GB1775" s="209"/>
      <c r="GC1775" s="209"/>
      <c r="GD1775" s="209"/>
      <c r="GE1775" s="209"/>
      <c r="GF1775" s="209"/>
      <c r="GG1775" s="209"/>
      <c r="GH1775" s="209"/>
      <c r="GI1775" s="209"/>
    </row>
    <row r="1776" spans="1:191">
      <c r="A1776" s="232"/>
      <c r="B1776" s="196"/>
      <c r="C1776" s="200"/>
      <c r="D1776" s="201"/>
      <c r="E1776" s="80" t="s">
        <v>103</v>
      </c>
      <c r="F1776" s="18" t="s">
        <v>398</v>
      </c>
      <c r="G1776" s="18"/>
      <c r="H1776" s="10" t="s">
        <v>394</v>
      </c>
      <c r="I1776" s="206">
        <f t="shared" si="373"/>
        <v>19205.099999999999</v>
      </c>
      <c r="J1776" s="206">
        <f t="shared" si="373"/>
        <v>47447.8</v>
      </c>
      <c r="K1776" s="206">
        <f t="shared" si="373"/>
        <v>75690.600000000006</v>
      </c>
      <c r="L1776" s="207">
        <f>SUM(L1777)</f>
        <v>112971</v>
      </c>
      <c r="M1776" s="41">
        <f t="shared" si="363"/>
        <v>17</v>
      </c>
      <c r="N1776" s="41">
        <f t="shared" si="364"/>
        <v>42</v>
      </c>
      <c r="O1776" s="41">
        <f t="shared" si="365"/>
        <v>67</v>
      </c>
      <c r="P1776" s="15"/>
      <c r="Q1776" s="15"/>
      <c r="R1776" s="167"/>
      <c r="S1776" s="15"/>
      <c r="T1776" s="15"/>
      <c r="U1776" s="4">
        <f t="shared" si="367"/>
        <v>112971</v>
      </c>
      <c r="AA1776" s="209"/>
      <c r="AB1776" s="209"/>
      <c r="AC1776" s="209"/>
      <c r="AD1776" s="209"/>
      <c r="AE1776" s="209"/>
      <c r="AF1776" s="209"/>
      <c r="AG1776" s="209"/>
      <c r="AH1776" s="209"/>
      <c r="AI1776" s="209"/>
      <c r="AJ1776" s="209"/>
      <c r="AK1776" s="209"/>
      <c r="AL1776" s="209"/>
      <c r="AM1776" s="209"/>
      <c r="AN1776" s="209"/>
      <c r="AO1776" s="209"/>
      <c r="AP1776" s="209"/>
      <c r="AQ1776" s="209"/>
      <c r="AR1776" s="209"/>
      <c r="AS1776" s="209"/>
      <c r="AT1776" s="209"/>
      <c r="AU1776" s="209"/>
      <c r="AV1776" s="209"/>
      <c r="AW1776" s="209"/>
      <c r="AX1776" s="209"/>
      <c r="AY1776" s="209"/>
      <c r="AZ1776" s="209"/>
      <c r="BA1776" s="209"/>
      <c r="BB1776" s="209"/>
      <c r="BC1776" s="209"/>
      <c r="BD1776" s="209"/>
      <c r="BE1776" s="209"/>
      <c r="BF1776" s="209"/>
      <c r="BG1776" s="209"/>
      <c r="BH1776" s="209"/>
      <c r="BI1776" s="209"/>
      <c r="BJ1776" s="209"/>
      <c r="BK1776" s="209"/>
      <c r="BL1776" s="209"/>
      <c r="BM1776" s="209"/>
      <c r="BN1776" s="209"/>
      <c r="BO1776" s="209"/>
      <c r="BP1776" s="209"/>
      <c r="BQ1776" s="209"/>
      <c r="BR1776" s="209"/>
      <c r="BS1776" s="209"/>
      <c r="BT1776" s="209"/>
      <c r="BU1776" s="209"/>
      <c r="BV1776" s="209"/>
      <c r="BW1776" s="209"/>
      <c r="BX1776" s="209"/>
      <c r="BY1776" s="209"/>
      <c r="BZ1776" s="209"/>
      <c r="CA1776" s="209"/>
      <c r="CB1776" s="209"/>
      <c r="CC1776" s="209"/>
      <c r="CD1776" s="209"/>
      <c r="CE1776" s="209"/>
      <c r="CF1776" s="209"/>
      <c r="CG1776" s="209"/>
      <c r="CH1776" s="209"/>
      <c r="CI1776" s="209"/>
      <c r="CJ1776" s="209"/>
      <c r="CK1776" s="209"/>
      <c r="CL1776" s="209"/>
      <c r="CM1776" s="209"/>
      <c r="CN1776" s="209"/>
      <c r="CO1776" s="209"/>
      <c r="CP1776" s="209"/>
      <c r="CQ1776" s="209"/>
      <c r="CR1776" s="209"/>
      <c r="CS1776" s="209"/>
      <c r="CT1776" s="209"/>
      <c r="CU1776" s="209"/>
      <c r="CV1776" s="209"/>
      <c r="CW1776" s="209"/>
      <c r="CX1776" s="209"/>
      <c r="CY1776" s="209"/>
      <c r="CZ1776" s="209"/>
      <c r="DA1776" s="209"/>
      <c r="DB1776" s="209"/>
      <c r="DC1776" s="209"/>
      <c r="DD1776" s="209"/>
      <c r="DE1776" s="209"/>
      <c r="DF1776" s="209"/>
      <c r="DG1776" s="209"/>
      <c r="DH1776" s="209"/>
      <c r="DI1776" s="209"/>
      <c r="DJ1776" s="209"/>
      <c r="DK1776" s="209"/>
      <c r="DL1776" s="209"/>
      <c r="DM1776" s="209"/>
      <c r="DN1776" s="209"/>
      <c r="DO1776" s="209"/>
      <c r="DP1776" s="209"/>
      <c r="DQ1776" s="209"/>
      <c r="DR1776" s="209"/>
      <c r="DS1776" s="209"/>
      <c r="DT1776" s="209"/>
      <c r="DU1776" s="209"/>
      <c r="DV1776" s="209"/>
      <c r="DW1776" s="209"/>
      <c r="DX1776" s="209"/>
      <c r="DY1776" s="209"/>
      <c r="DZ1776" s="209"/>
      <c r="EA1776" s="209"/>
      <c r="EB1776" s="209"/>
      <c r="EC1776" s="209"/>
      <c r="ED1776" s="209"/>
      <c r="EE1776" s="209"/>
      <c r="EF1776" s="209"/>
      <c r="EG1776" s="209"/>
      <c r="EH1776" s="209"/>
      <c r="EI1776" s="209"/>
      <c r="EJ1776" s="209"/>
      <c r="EK1776" s="209"/>
      <c r="EL1776" s="209"/>
      <c r="EM1776" s="209"/>
      <c r="EN1776" s="209"/>
      <c r="EO1776" s="209"/>
      <c r="EP1776" s="209"/>
      <c r="EQ1776" s="209"/>
      <c r="ER1776" s="209"/>
      <c r="ES1776" s="209"/>
      <c r="ET1776" s="209"/>
      <c r="EU1776" s="209"/>
      <c r="EV1776" s="209"/>
      <c r="EW1776" s="209"/>
      <c r="EX1776" s="209"/>
      <c r="EY1776" s="209"/>
      <c r="EZ1776" s="209"/>
      <c r="FA1776" s="209"/>
      <c r="FB1776" s="209"/>
      <c r="FC1776" s="209"/>
      <c r="FD1776" s="209"/>
      <c r="FE1776" s="209"/>
      <c r="FF1776" s="209"/>
      <c r="FG1776" s="209"/>
      <c r="FH1776" s="209"/>
      <c r="FI1776" s="209"/>
      <c r="FJ1776" s="209"/>
      <c r="FK1776" s="209"/>
      <c r="FL1776" s="209"/>
      <c r="FM1776" s="209"/>
      <c r="FN1776" s="209"/>
      <c r="FO1776" s="209"/>
      <c r="FP1776" s="209"/>
      <c r="FQ1776" s="209"/>
      <c r="FR1776" s="209"/>
      <c r="FS1776" s="209"/>
      <c r="FT1776" s="209"/>
      <c r="FU1776" s="209"/>
      <c r="FV1776" s="209"/>
      <c r="FW1776" s="209"/>
      <c r="FX1776" s="209"/>
      <c r="FY1776" s="209"/>
      <c r="FZ1776" s="209"/>
      <c r="GA1776" s="209"/>
      <c r="GB1776" s="209"/>
      <c r="GC1776" s="209"/>
      <c r="GD1776" s="209"/>
      <c r="GE1776" s="209"/>
      <c r="GF1776" s="209"/>
      <c r="GG1776" s="209"/>
      <c r="GH1776" s="209"/>
      <c r="GI1776" s="209"/>
    </row>
    <row r="1777" spans="1:191" hidden="1">
      <c r="A1777" s="69"/>
      <c r="B1777" s="53"/>
      <c r="C1777" s="56"/>
      <c r="D1777" s="57"/>
      <c r="E1777" s="16" t="s">
        <v>513</v>
      </c>
      <c r="F1777" s="10">
        <v>4239</v>
      </c>
      <c r="G1777" s="10"/>
      <c r="H1777" s="10"/>
      <c r="I1777" s="7">
        <f>ROUND(L1777*0.17,1)</f>
        <v>19205.099999999999</v>
      </c>
      <c r="J1777" s="7">
        <f>ROUND(L1777*0.42,1)</f>
        <v>47447.8</v>
      </c>
      <c r="K1777" s="7">
        <f>ROUND(L1777*0.67,1)</f>
        <v>75690.600000000006</v>
      </c>
      <c r="L1777" s="7">
        <v>112971</v>
      </c>
      <c r="M1777" s="41">
        <f t="shared" si="363"/>
        <v>17</v>
      </c>
      <c r="N1777" s="41">
        <f t="shared" si="364"/>
        <v>42</v>
      </c>
      <c r="O1777" s="41">
        <f t="shared" si="365"/>
        <v>67</v>
      </c>
      <c r="P1777" s="15"/>
      <c r="Q1777" s="15"/>
      <c r="R1777" s="167"/>
      <c r="S1777" s="15"/>
      <c r="T1777" s="15"/>
      <c r="U1777" s="4">
        <f t="shared" si="367"/>
        <v>112971</v>
      </c>
    </row>
    <row r="1778" spans="1:191" ht="33">
      <c r="A1778" s="232"/>
      <c r="B1778" s="196"/>
      <c r="C1778" s="197" t="s">
        <v>393</v>
      </c>
      <c r="D1778" s="198" t="s">
        <v>349</v>
      </c>
      <c r="E1778" s="199" t="s">
        <v>136</v>
      </c>
      <c r="F1778" s="13"/>
      <c r="G1778" s="13"/>
      <c r="H1778" s="10" t="s">
        <v>394</v>
      </c>
      <c r="I1778" s="205">
        <f>SUM(I1779+I1782)</f>
        <v>234973.7</v>
      </c>
      <c r="J1778" s="205">
        <f>SUM(J1779+J1782)</f>
        <v>580523.30000000005</v>
      </c>
      <c r="K1778" s="205">
        <f>SUM(K1779+K1782)</f>
        <v>926073</v>
      </c>
      <c r="L1778" s="205">
        <f>SUM(L1779+L1782)</f>
        <v>1382198.4</v>
      </c>
      <c r="M1778" s="41">
        <f t="shared" si="363"/>
        <v>17</v>
      </c>
      <c r="N1778" s="41">
        <f t="shared" si="364"/>
        <v>42</v>
      </c>
      <c r="O1778" s="41">
        <f t="shared" si="365"/>
        <v>67</v>
      </c>
      <c r="P1778" s="14"/>
      <c r="Q1778" s="14"/>
      <c r="R1778" s="167"/>
      <c r="S1778" s="14"/>
      <c r="T1778" s="14"/>
      <c r="U1778" s="4">
        <f t="shared" si="367"/>
        <v>1382198.4</v>
      </c>
      <c r="AA1778" s="209"/>
      <c r="AB1778" s="209"/>
      <c r="AC1778" s="209"/>
      <c r="AD1778" s="209"/>
      <c r="AE1778" s="209"/>
      <c r="AF1778" s="209"/>
      <c r="AG1778" s="209"/>
      <c r="AH1778" s="209"/>
      <c r="AI1778" s="209"/>
      <c r="AJ1778" s="209"/>
      <c r="AK1778" s="209"/>
      <c r="AL1778" s="209"/>
      <c r="AM1778" s="209"/>
      <c r="AN1778" s="209"/>
      <c r="AO1778" s="209"/>
      <c r="AP1778" s="209"/>
      <c r="AQ1778" s="209"/>
      <c r="AR1778" s="209"/>
      <c r="AS1778" s="209"/>
      <c r="AT1778" s="209"/>
      <c r="AU1778" s="209"/>
      <c r="AV1778" s="209"/>
      <c r="AW1778" s="209"/>
      <c r="AX1778" s="209"/>
      <c r="AY1778" s="209"/>
      <c r="AZ1778" s="209"/>
      <c r="BA1778" s="209"/>
      <c r="BB1778" s="209"/>
      <c r="BC1778" s="209"/>
      <c r="BD1778" s="209"/>
      <c r="BE1778" s="209"/>
      <c r="BF1778" s="209"/>
      <c r="BG1778" s="209"/>
      <c r="BH1778" s="209"/>
      <c r="BI1778" s="209"/>
      <c r="BJ1778" s="209"/>
      <c r="BK1778" s="209"/>
      <c r="BL1778" s="209"/>
      <c r="BM1778" s="209"/>
      <c r="BN1778" s="209"/>
      <c r="BO1778" s="209"/>
      <c r="BP1778" s="209"/>
      <c r="BQ1778" s="209"/>
      <c r="BR1778" s="209"/>
      <c r="BS1778" s="209"/>
      <c r="BT1778" s="209"/>
      <c r="BU1778" s="209"/>
      <c r="BV1778" s="209"/>
      <c r="BW1778" s="209"/>
      <c r="BX1778" s="209"/>
      <c r="BY1778" s="209"/>
      <c r="BZ1778" s="209"/>
      <c r="CA1778" s="209"/>
      <c r="CB1778" s="209"/>
      <c r="CC1778" s="209"/>
      <c r="CD1778" s="209"/>
      <c r="CE1778" s="209"/>
      <c r="CF1778" s="209"/>
      <c r="CG1778" s="209"/>
      <c r="CH1778" s="209"/>
      <c r="CI1778" s="209"/>
      <c r="CJ1778" s="209"/>
      <c r="CK1778" s="209"/>
      <c r="CL1778" s="209"/>
      <c r="CM1778" s="209"/>
      <c r="CN1778" s="209"/>
      <c r="CO1778" s="209"/>
      <c r="CP1778" s="209"/>
      <c r="CQ1778" s="209"/>
      <c r="CR1778" s="209"/>
      <c r="CS1778" s="209"/>
      <c r="CT1778" s="209"/>
      <c r="CU1778" s="209"/>
      <c r="CV1778" s="209"/>
      <c r="CW1778" s="209"/>
      <c r="CX1778" s="209"/>
      <c r="CY1778" s="209"/>
      <c r="CZ1778" s="209"/>
      <c r="DA1778" s="209"/>
      <c r="DB1778" s="209"/>
      <c r="DC1778" s="209"/>
      <c r="DD1778" s="209"/>
      <c r="DE1778" s="209"/>
      <c r="DF1778" s="209"/>
      <c r="DG1778" s="209"/>
      <c r="DH1778" s="209"/>
      <c r="DI1778" s="209"/>
      <c r="DJ1778" s="209"/>
      <c r="DK1778" s="209"/>
      <c r="DL1778" s="209"/>
      <c r="DM1778" s="209"/>
      <c r="DN1778" s="209"/>
      <c r="DO1778" s="209"/>
      <c r="DP1778" s="209"/>
      <c r="DQ1778" s="209"/>
      <c r="DR1778" s="209"/>
      <c r="DS1778" s="209"/>
      <c r="DT1778" s="209"/>
      <c r="DU1778" s="209"/>
      <c r="DV1778" s="209"/>
      <c r="DW1778" s="209"/>
      <c r="DX1778" s="209"/>
      <c r="DY1778" s="209"/>
      <c r="DZ1778" s="209"/>
      <c r="EA1778" s="209"/>
      <c r="EB1778" s="209"/>
      <c r="EC1778" s="209"/>
      <c r="ED1778" s="209"/>
      <c r="EE1778" s="209"/>
      <c r="EF1778" s="209"/>
      <c r="EG1778" s="209"/>
      <c r="EH1778" s="209"/>
      <c r="EI1778" s="209"/>
      <c r="EJ1778" s="209"/>
      <c r="EK1778" s="209"/>
      <c r="EL1778" s="209"/>
      <c r="EM1778" s="209"/>
      <c r="EN1778" s="209"/>
      <c r="EO1778" s="209"/>
      <c r="EP1778" s="209"/>
      <c r="EQ1778" s="209"/>
      <c r="ER1778" s="209"/>
      <c r="ES1778" s="209"/>
      <c r="ET1778" s="209"/>
      <c r="EU1778" s="209"/>
      <c r="EV1778" s="209"/>
      <c r="EW1778" s="209"/>
      <c r="EX1778" s="209"/>
      <c r="EY1778" s="209"/>
      <c r="EZ1778" s="209"/>
      <c r="FA1778" s="209"/>
      <c r="FB1778" s="209"/>
      <c r="FC1778" s="209"/>
      <c r="FD1778" s="209"/>
      <c r="FE1778" s="209"/>
      <c r="FF1778" s="209"/>
      <c r="FG1778" s="209"/>
      <c r="FH1778" s="209"/>
      <c r="FI1778" s="209"/>
      <c r="FJ1778" s="209"/>
      <c r="FK1778" s="209"/>
      <c r="FL1778" s="209"/>
      <c r="FM1778" s="209"/>
      <c r="FN1778" s="209"/>
      <c r="FO1778" s="209"/>
      <c r="FP1778" s="209"/>
      <c r="FQ1778" s="209"/>
      <c r="FR1778" s="209"/>
      <c r="FS1778" s="209"/>
      <c r="FT1778" s="209"/>
      <c r="FU1778" s="209"/>
      <c r="FV1778" s="209"/>
      <c r="FW1778" s="209"/>
      <c r="FX1778" s="209"/>
      <c r="FY1778" s="209"/>
      <c r="FZ1778" s="209"/>
      <c r="GA1778" s="209"/>
      <c r="GB1778" s="209"/>
      <c r="GC1778" s="209"/>
      <c r="GD1778" s="209"/>
      <c r="GE1778" s="209"/>
      <c r="GF1778" s="209"/>
      <c r="GG1778" s="209"/>
      <c r="GH1778" s="209"/>
      <c r="GI1778" s="209"/>
    </row>
    <row r="1779" spans="1:191" ht="36" customHeight="1">
      <c r="A1779" s="232"/>
      <c r="B1779" s="196"/>
      <c r="C1779" s="200"/>
      <c r="D1779" s="201" t="s">
        <v>280</v>
      </c>
      <c r="E1779" s="81" t="s">
        <v>69</v>
      </c>
      <c r="F1779" s="19"/>
      <c r="G1779" s="19"/>
      <c r="H1779" s="10" t="s">
        <v>394</v>
      </c>
      <c r="I1779" s="205">
        <f>SUM(I1780)</f>
        <v>106795.9</v>
      </c>
      <c r="J1779" s="205">
        <f>SUM(J1780)</f>
        <v>263848.7</v>
      </c>
      <c r="K1779" s="205">
        <f>SUM(K1780)</f>
        <v>420901.6</v>
      </c>
      <c r="L1779" s="205">
        <f>SUM(L1780)</f>
        <v>628211.30000000005</v>
      </c>
      <c r="M1779" s="41">
        <f t="shared" si="363"/>
        <v>17</v>
      </c>
      <c r="N1779" s="41">
        <f t="shared" si="364"/>
        <v>42</v>
      </c>
      <c r="O1779" s="41">
        <f t="shared" si="365"/>
        <v>67</v>
      </c>
      <c r="P1779" s="14"/>
      <c r="Q1779" s="14"/>
      <c r="R1779" s="167"/>
      <c r="S1779" s="14"/>
      <c r="T1779" s="14"/>
      <c r="U1779" s="4">
        <f t="shared" si="367"/>
        <v>628211.30000000005</v>
      </c>
      <c r="W1779" s="43" t="s">
        <v>394</v>
      </c>
      <c r="AA1779" s="209"/>
      <c r="AB1779" s="209"/>
      <c r="AC1779" s="209"/>
      <c r="AD1779" s="209"/>
      <c r="AE1779" s="209"/>
      <c r="AF1779" s="209"/>
      <c r="AG1779" s="209"/>
      <c r="AH1779" s="209"/>
      <c r="AI1779" s="209"/>
      <c r="AJ1779" s="209"/>
      <c r="AK1779" s="209"/>
      <c r="AL1779" s="209"/>
      <c r="AM1779" s="209"/>
      <c r="AN1779" s="209"/>
      <c r="AO1779" s="209"/>
      <c r="AP1779" s="209"/>
      <c r="AQ1779" s="209"/>
      <c r="AR1779" s="209"/>
      <c r="AS1779" s="209"/>
      <c r="AT1779" s="209"/>
      <c r="AU1779" s="209"/>
      <c r="AV1779" s="209"/>
      <c r="AW1779" s="209"/>
      <c r="AX1779" s="209"/>
      <c r="AY1779" s="209"/>
      <c r="AZ1779" s="209"/>
      <c r="BA1779" s="209"/>
      <c r="BB1779" s="209"/>
      <c r="BC1779" s="209"/>
      <c r="BD1779" s="209"/>
      <c r="BE1779" s="209"/>
      <c r="BF1779" s="209"/>
      <c r="BG1779" s="209"/>
      <c r="BH1779" s="209"/>
      <c r="BI1779" s="209"/>
      <c r="BJ1779" s="209"/>
      <c r="BK1779" s="209"/>
      <c r="BL1779" s="209"/>
      <c r="BM1779" s="209"/>
      <c r="BN1779" s="209"/>
      <c r="BO1779" s="209"/>
      <c r="BP1779" s="209"/>
      <c r="BQ1779" s="209"/>
      <c r="BR1779" s="209"/>
      <c r="BS1779" s="209"/>
      <c r="BT1779" s="209"/>
      <c r="BU1779" s="209"/>
      <c r="BV1779" s="209"/>
      <c r="BW1779" s="209"/>
      <c r="BX1779" s="209"/>
      <c r="BY1779" s="209"/>
      <c r="BZ1779" s="209"/>
      <c r="CA1779" s="209"/>
      <c r="CB1779" s="209"/>
      <c r="CC1779" s="209"/>
      <c r="CD1779" s="209"/>
      <c r="CE1779" s="209"/>
      <c r="CF1779" s="209"/>
      <c r="CG1779" s="209"/>
      <c r="CH1779" s="209"/>
      <c r="CI1779" s="209"/>
      <c r="CJ1779" s="209"/>
      <c r="CK1779" s="209"/>
      <c r="CL1779" s="209"/>
      <c r="CM1779" s="209"/>
      <c r="CN1779" s="209"/>
      <c r="CO1779" s="209"/>
      <c r="CP1779" s="209"/>
      <c r="CQ1779" s="209"/>
      <c r="CR1779" s="209"/>
      <c r="CS1779" s="209"/>
      <c r="CT1779" s="209"/>
      <c r="CU1779" s="209"/>
      <c r="CV1779" s="209"/>
      <c r="CW1779" s="209"/>
      <c r="CX1779" s="209"/>
      <c r="CY1779" s="209"/>
      <c r="CZ1779" s="209"/>
      <c r="DA1779" s="209"/>
      <c r="DB1779" s="209"/>
      <c r="DC1779" s="209"/>
      <c r="DD1779" s="209"/>
      <c r="DE1779" s="209"/>
      <c r="DF1779" s="209"/>
      <c r="DG1779" s="209"/>
      <c r="DH1779" s="209"/>
      <c r="DI1779" s="209"/>
      <c r="DJ1779" s="209"/>
      <c r="DK1779" s="209"/>
      <c r="DL1779" s="209"/>
      <c r="DM1779" s="209"/>
      <c r="DN1779" s="209"/>
      <c r="DO1779" s="209"/>
      <c r="DP1779" s="209"/>
      <c r="DQ1779" s="209"/>
      <c r="DR1779" s="209"/>
      <c r="DS1779" s="209"/>
      <c r="DT1779" s="209"/>
      <c r="DU1779" s="209"/>
      <c r="DV1779" s="209"/>
      <c r="DW1779" s="209"/>
      <c r="DX1779" s="209"/>
      <c r="DY1779" s="209"/>
      <c r="DZ1779" s="209"/>
      <c r="EA1779" s="209"/>
      <c r="EB1779" s="209"/>
      <c r="EC1779" s="209"/>
      <c r="ED1779" s="209"/>
      <c r="EE1779" s="209"/>
      <c r="EF1779" s="209"/>
      <c r="EG1779" s="209"/>
      <c r="EH1779" s="209"/>
      <c r="EI1779" s="209"/>
      <c r="EJ1779" s="209"/>
      <c r="EK1779" s="209"/>
      <c r="EL1779" s="209"/>
      <c r="EM1779" s="209"/>
      <c r="EN1779" s="209"/>
      <c r="EO1779" s="209"/>
      <c r="EP1779" s="209"/>
      <c r="EQ1779" s="209"/>
      <c r="ER1779" s="209"/>
      <c r="ES1779" s="209"/>
      <c r="ET1779" s="209"/>
      <c r="EU1779" s="209"/>
      <c r="EV1779" s="209"/>
      <c r="EW1779" s="209"/>
      <c r="EX1779" s="209"/>
      <c r="EY1779" s="209"/>
      <c r="EZ1779" s="209"/>
      <c r="FA1779" s="209"/>
      <c r="FB1779" s="209"/>
      <c r="FC1779" s="209"/>
      <c r="FD1779" s="209"/>
      <c r="FE1779" s="209"/>
      <c r="FF1779" s="209"/>
      <c r="FG1779" s="209"/>
      <c r="FH1779" s="209"/>
      <c r="FI1779" s="209"/>
      <c r="FJ1779" s="209"/>
      <c r="FK1779" s="209"/>
      <c r="FL1779" s="209"/>
      <c r="FM1779" s="209"/>
      <c r="FN1779" s="209"/>
      <c r="FO1779" s="209"/>
      <c r="FP1779" s="209"/>
      <c r="FQ1779" s="209"/>
      <c r="FR1779" s="209"/>
      <c r="FS1779" s="209"/>
      <c r="FT1779" s="209"/>
      <c r="FU1779" s="209"/>
      <c r="FV1779" s="209"/>
      <c r="FW1779" s="209"/>
      <c r="FX1779" s="209"/>
      <c r="FY1779" s="209"/>
      <c r="FZ1779" s="209"/>
      <c r="GA1779" s="209"/>
      <c r="GB1779" s="209"/>
      <c r="GC1779" s="209"/>
      <c r="GD1779" s="209"/>
      <c r="GE1779" s="209"/>
      <c r="GF1779" s="209"/>
      <c r="GG1779" s="209"/>
      <c r="GH1779" s="209"/>
      <c r="GI1779" s="209"/>
    </row>
    <row r="1780" spans="1:191" ht="19.5" customHeight="1">
      <c r="A1780" s="232"/>
      <c r="B1780" s="196"/>
      <c r="C1780" s="200"/>
      <c r="D1780" s="201"/>
      <c r="E1780" s="80" t="s">
        <v>103</v>
      </c>
      <c r="F1780" s="18" t="s">
        <v>398</v>
      </c>
      <c r="G1780" s="18"/>
      <c r="H1780" s="10" t="s">
        <v>394</v>
      </c>
      <c r="I1780" s="206">
        <f>SUM(I1781:I1781)</f>
        <v>106795.9</v>
      </c>
      <c r="J1780" s="206">
        <f>SUM(J1781:J1781)</f>
        <v>263848.7</v>
      </c>
      <c r="K1780" s="206">
        <f>SUM(K1781:K1781)</f>
        <v>420901.6</v>
      </c>
      <c r="L1780" s="207">
        <f>SUM(L1781:L1781)</f>
        <v>628211.30000000005</v>
      </c>
      <c r="M1780" s="41">
        <f t="shared" si="363"/>
        <v>17</v>
      </c>
      <c r="N1780" s="41">
        <f t="shared" si="364"/>
        <v>42</v>
      </c>
      <c r="O1780" s="41">
        <f t="shared" si="365"/>
        <v>67</v>
      </c>
      <c r="P1780" s="15"/>
      <c r="Q1780" s="15"/>
      <c r="R1780" s="167"/>
      <c r="S1780" s="15"/>
      <c r="T1780" s="15"/>
      <c r="U1780" s="4">
        <f t="shared" si="367"/>
        <v>628211.30000000005</v>
      </c>
      <c r="AA1780" s="209"/>
      <c r="AB1780" s="209"/>
      <c r="AC1780" s="209"/>
      <c r="AD1780" s="209"/>
      <c r="AE1780" s="209"/>
      <c r="AF1780" s="209"/>
      <c r="AG1780" s="209"/>
      <c r="AH1780" s="209"/>
      <c r="AI1780" s="209"/>
      <c r="AJ1780" s="209"/>
      <c r="AK1780" s="209"/>
      <c r="AL1780" s="209"/>
      <c r="AM1780" s="209"/>
      <c r="AN1780" s="209"/>
      <c r="AO1780" s="209"/>
      <c r="AP1780" s="209"/>
      <c r="AQ1780" s="209"/>
      <c r="AR1780" s="209"/>
      <c r="AS1780" s="209"/>
      <c r="AT1780" s="209"/>
      <c r="AU1780" s="209"/>
      <c r="AV1780" s="209"/>
      <c r="AW1780" s="209"/>
      <c r="AX1780" s="209"/>
      <c r="AY1780" s="209"/>
      <c r="AZ1780" s="209"/>
      <c r="BA1780" s="209"/>
      <c r="BB1780" s="209"/>
      <c r="BC1780" s="209"/>
      <c r="BD1780" s="209"/>
      <c r="BE1780" s="209"/>
      <c r="BF1780" s="209"/>
      <c r="BG1780" s="209"/>
      <c r="BH1780" s="209"/>
      <c r="BI1780" s="209"/>
      <c r="BJ1780" s="209"/>
      <c r="BK1780" s="209"/>
      <c r="BL1780" s="209"/>
      <c r="BM1780" s="209"/>
      <c r="BN1780" s="209"/>
      <c r="BO1780" s="209"/>
      <c r="BP1780" s="209"/>
      <c r="BQ1780" s="209"/>
      <c r="BR1780" s="209"/>
      <c r="BS1780" s="209"/>
      <c r="BT1780" s="209"/>
      <c r="BU1780" s="209"/>
      <c r="BV1780" s="209"/>
      <c r="BW1780" s="209"/>
      <c r="BX1780" s="209"/>
      <c r="BY1780" s="209"/>
      <c r="BZ1780" s="209"/>
      <c r="CA1780" s="209"/>
      <c r="CB1780" s="209"/>
      <c r="CC1780" s="209"/>
      <c r="CD1780" s="209"/>
      <c r="CE1780" s="209"/>
      <c r="CF1780" s="209"/>
      <c r="CG1780" s="209"/>
      <c r="CH1780" s="209"/>
      <c r="CI1780" s="209"/>
      <c r="CJ1780" s="209"/>
      <c r="CK1780" s="209"/>
      <c r="CL1780" s="209"/>
      <c r="CM1780" s="209"/>
      <c r="CN1780" s="209"/>
      <c r="CO1780" s="209"/>
      <c r="CP1780" s="209"/>
      <c r="CQ1780" s="209"/>
      <c r="CR1780" s="209"/>
      <c r="CS1780" s="209"/>
      <c r="CT1780" s="209"/>
      <c r="CU1780" s="209"/>
      <c r="CV1780" s="209"/>
      <c r="CW1780" s="209"/>
      <c r="CX1780" s="209"/>
      <c r="CY1780" s="209"/>
      <c r="CZ1780" s="209"/>
      <c r="DA1780" s="209"/>
      <c r="DB1780" s="209"/>
      <c r="DC1780" s="209"/>
      <c r="DD1780" s="209"/>
      <c r="DE1780" s="209"/>
      <c r="DF1780" s="209"/>
      <c r="DG1780" s="209"/>
      <c r="DH1780" s="209"/>
      <c r="DI1780" s="209"/>
      <c r="DJ1780" s="209"/>
      <c r="DK1780" s="209"/>
      <c r="DL1780" s="209"/>
      <c r="DM1780" s="209"/>
      <c r="DN1780" s="209"/>
      <c r="DO1780" s="209"/>
      <c r="DP1780" s="209"/>
      <c r="DQ1780" s="209"/>
      <c r="DR1780" s="209"/>
      <c r="DS1780" s="209"/>
      <c r="DT1780" s="209"/>
      <c r="DU1780" s="209"/>
      <c r="DV1780" s="209"/>
      <c r="DW1780" s="209"/>
      <c r="DX1780" s="209"/>
      <c r="DY1780" s="209"/>
      <c r="DZ1780" s="209"/>
      <c r="EA1780" s="209"/>
      <c r="EB1780" s="209"/>
      <c r="EC1780" s="209"/>
      <c r="ED1780" s="209"/>
      <c r="EE1780" s="209"/>
      <c r="EF1780" s="209"/>
      <c r="EG1780" s="209"/>
      <c r="EH1780" s="209"/>
      <c r="EI1780" s="209"/>
      <c r="EJ1780" s="209"/>
      <c r="EK1780" s="209"/>
      <c r="EL1780" s="209"/>
      <c r="EM1780" s="209"/>
      <c r="EN1780" s="209"/>
      <c r="EO1780" s="209"/>
      <c r="EP1780" s="209"/>
      <c r="EQ1780" s="209"/>
      <c r="ER1780" s="209"/>
      <c r="ES1780" s="209"/>
      <c r="ET1780" s="209"/>
      <c r="EU1780" s="209"/>
      <c r="EV1780" s="209"/>
      <c r="EW1780" s="209"/>
      <c r="EX1780" s="209"/>
      <c r="EY1780" s="209"/>
      <c r="EZ1780" s="209"/>
      <c r="FA1780" s="209"/>
      <c r="FB1780" s="209"/>
      <c r="FC1780" s="209"/>
      <c r="FD1780" s="209"/>
      <c r="FE1780" s="209"/>
      <c r="FF1780" s="209"/>
      <c r="FG1780" s="209"/>
      <c r="FH1780" s="209"/>
      <c r="FI1780" s="209"/>
      <c r="FJ1780" s="209"/>
      <c r="FK1780" s="209"/>
      <c r="FL1780" s="209"/>
      <c r="FM1780" s="209"/>
      <c r="FN1780" s="209"/>
      <c r="FO1780" s="209"/>
      <c r="FP1780" s="209"/>
      <c r="FQ1780" s="209"/>
      <c r="FR1780" s="209"/>
      <c r="FS1780" s="209"/>
      <c r="FT1780" s="209"/>
      <c r="FU1780" s="209"/>
      <c r="FV1780" s="209"/>
      <c r="FW1780" s="209"/>
      <c r="FX1780" s="209"/>
      <c r="FY1780" s="209"/>
      <c r="FZ1780" s="209"/>
      <c r="GA1780" s="209"/>
      <c r="GB1780" s="209"/>
      <c r="GC1780" s="209"/>
      <c r="GD1780" s="209"/>
      <c r="GE1780" s="209"/>
      <c r="GF1780" s="209"/>
      <c r="GG1780" s="209"/>
      <c r="GH1780" s="209"/>
      <c r="GI1780" s="209"/>
    </row>
    <row r="1781" spans="1:191" hidden="1">
      <c r="A1781" s="69"/>
      <c r="B1781" s="53"/>
      <c r="C1781" s="56"/>
      <c r="D1781" s="57"/>
      <c r="E1781" s="16" t="s">
        <v>513</v>
      </c>
      <c r="F1781" s="10">
        <v>4239</v>
      </c>
      <c r="G1781" s="10"/>
      <c r="H1781" s="10"/>
      <c r="I1781" s="7">
        <f>ROUND(L1781*0.17,1)</f>
        <v>106795.9</v>
      </c>
      <c r="J1781" s="7">
        <f>ROUND(L1781*0.42,1)</f>
        <v>263848.7</v>
      </c>
      <c r="K1781" s="7">
        <f>ROUND(L1781*0.67,1)</f>
        <v>420901.6</v>
      </c>
      <c r="L1781" s="7">
        <v>628211.30000000005</v>
      </c>
      <c r="M1781" s="41">
        <f t="shared" si="363"/>
        <v>17</v>
      </c>
      <c r="N1781" s="41">
        <f t="shared" si="364"/>
        <v>42</v>
      </c>
      <c r="O1781" s="41">
        <f t="shared" si="365"/>
        <v>67</v>
      </c>
      <c r="P1781" s="15"/>
      <c r="Q1781" s="15"/>
      <c r="R1781" s="167"/>
      <c r="S1781" s="15"/>
      <c r="T1781" s="15"/>
      <c r="U1781" s="4">
        <f t="shared" si="367"/>
        <v>628211.30000000005</v>
      </c>
    </row>
    <row r="1782" spans="1:191" ht="36.75" customHeight="1">
      <c r="A1782" s="232"/>
      <c r="B1782" s="196"/>
      <c r="C1782" s="200"/>
      <c r="D1782" s="201" t="s">
        <v>284</v>
      </c>
      <c r="E1782" s="81" t="s">
        <v>182</v>
      </c>
      <c r="F1782" s="19"/>
      <c r="G1782" s="19"/>
      <c r="H1782" s="10" t="s">
        <v>394</v>
      </c>
      <c r="I1782" s="205">
        <f>SUM(I1783)</f>
        <v>128177.8</v>
      </c>
      <c r="J1782" s="205">
        <f>SUM(J1783)</f>
        <v>316674.59999999998</v>
      </c>
      <c r="K1782" s="205">
        <f>SUM(K1783)</f>
        <v>505171.4</v>
      </c>
      <c r="L1782" s="205">
        <f>SUM(L1783)</f>
        <v>753987.1</v>
      </c>
      <c r="M1782" s="41">
        <f t="shared" si="363"/>
        <v>17</v>
      </c>
      <c r="N1782" s="41">
        <f t="shared" si="364"/>
        <v>42</v>
      </c>
      <c r="O1782" s="41">
        <f t="shared" si="365"/>
        <v>67</v>
      </c>
      <c r="P1782" s="14"/>
      <c r="Q1782" s="14"/>
      <c r="R1782" s="167"/>
      <c r="S1782" s="14"/>
      <c r="T1782" s="14"/>
      <c r="U1782" s="4">
        <f t="shared" ref="U1782:U1795" si="374">SUM(L1782-T1782)</f>
        <v>753987.1</v>
      </c>
      <c r="W1782" s="43" t="s">
        <v>394</v>
      </c>
      <c r="AA1782" s="209"/>
      <c r="AB1782" s="209"/>
      <c r="AC1782" s="209"/>
      <c r="AD1782" s="209"/>
      <c r="AE1782" s="209"/>
      <c r="AF1782" s="209"/>
      <c r="AG1782" s="209"/>
      <c r="AH1782" s="209"/>
      <c r="AI1782" s="209"/>
      <c r="AJ1782" s="209"/>
      <c r="AK1782" s="209"/>
      <c r="AL1782" s="209"/>
      <c r="AM1782" s="209"/>
      <c r="AN1782" s="209"/>
      <c r="AO1782" s="209"/>
      <c r="AP1782" s="209"/>
      <c r="AQ1782" s="209"/>
      <c r="AR1782" s="209"/>
      <c r="AS1782" s="209"/>
      <c r="AT1782" s="209"/>
      <c r="AU1782" s="209"/>
      <c r="AV1782" s="209"/>
      <c r="AW1782" s="209"/>
      <c r="AX1782" s="209"/>
      <c r="AY1782" s="209"/>
      <c r="AZ1782" s="209"/>
      <c r="BA1782" s="209"/>
      <c r="BB1782" s="209"/>
      <c r="BC1782" s="209"/>
      <c r="BD1782" s="209"/>
      <c r="BE1782" s="209"/>
      <c r="BF1782" s="209"/>
      <c r="BG1782" s="209"/>
      <c r="BH1782" s="209"/>
      <c r="BI1782" s="209"/>
      <c r="BJ1782" s="209"/>
      <c r="BK1782" s="209"/>
      <c r="BL1782" s="209"/>
      <c r="BM1782" s="209"/>
      <c r="BN1782" s="209"/>
      <c r="BO1782" s="209"/>
      <c r="BP1782" s="209"/>
      <c r="BQ1782" s="209"/>
      <c r="BR1782" s="209"/>
      <c r="BS1782" s="209"/>
      <c r="BT1782" s="209"/>
      <c r="BU1782" s="209"/>
      <c r="BV1782" s="209"/>
      <c r="BW1782" s="209"/>
      <c r="BX1782" s="209"/>
      <c r="BY1782" s="209"/>
      <c r="BZ1782" s="209"/>
      <c r="CA1782" s="209"/>
      <c r="CB1782" s="209"/>
      <c r="CC1782" s="209"/>
      <c r="CD1782" s="209"/>
      <c r="CE1782" s="209"/>
      <c r="CF1782" s="209"/>
      <c r="CG1782" s="209"/>
      <c r="CH1782" s="209"/>
      <c r="CI1782" s="209"/>
      <c r="CJ1782" s="209"/>
      <c r="CK1782" s="209"/>
      <c r="CL1782" s="209"/>
      <c r="CM1782" s="209"/>
      <c r="CN1782" s="209"/>
      <c r="CO1782" s="209"/>
      <c r="CP1782" s="209"/>
      <c r="CQ1782" s="209"/>
      <c r="CR1782" s="209"/>
      <c r="CS1782" s="209"/>
      <c r="CT1782" s="209"/>
      <c r="CU1782" s="209"/>
      <c r="CV1782" s="209"/>
      <c r="CW1782" s="209"/>
      <c r="CX1782" s="209"/>
      <c r="CY1782" s="209"/>
      <c r="CZ1782" s="209"/>
      <c r="DA1782" s="209"/>
      <c r="DB1782" s="209"/>
      <c r="DC1782" s="209"/>
      <c r="DD1782" s="209"/>
      <c r="DE1782" s="209"/>
      <c r="DF1782" s="209"/>
      <c r="DG1782" s="209"/>
      <c r="DH1782" s="209"/>
      <c r="DI1782" s="209"/>
      <c r="DJ1782" s="209"/>
      <c r="DK1782" s="209"/>
      <c r="DL1782" s="209"/>
      <c r="DM1782" s="209"/>
      <c r="DN1782" s="209"/>
      <c r="DO1782" s="209"/>
      <c r="DP1782" s="209"/>
      <c r="DQ1782" s="209"/>
      <c r="DR1782" s="209"/>
      <c r="DS1782" s="209"/>
      <c r="DT1782" s="209"/>
      <c r="DU1782" s="209"/>
      <c r="DV1782" s="209"/>
      <c r="DW1782" s="209"/>
      <c r="DX1782" s="209"/>
      <c r="DY1782" s="209"/>
      <c r="DZ1782" s="209"/>
      <c r="EA1782" s="209"/>
      <c r="EB1782" s="209"/>
      <c r="EC1782" s="209"/>
      <c r="ED1782" s="209"/>
      <c r="EE1782" s="209"/>
      <c r="EF1782" s="209"/>
      <c r="EG1782" s="209"/>
      <c r="EH1782" s="209"/>
      <c r="EI1782" s="209"/>
      <c r="EJ1782" s="209"/>
      <c r="EK1782" s="209"/>
      <c r="EL1782" s="209"/>
      <c r="EM1782" s="209"/>
      <c r="EN1782" s="209"/>
      <c r="EO1782" s="209"/>
      <c r="EP1782" s="209"/>
      <c r="EQ1782" s="209"/>
      <c r="ER1782" s="209"/>
      <c r="ES1782" s="209"/>
      <c r="ET1782" s="209"/>
      <c r="EU1782" s="209"/>
      <c r="EV1782" s="209"/>
      <c r="EW1782" s="209"/>
      <c r="EX1782" s="209"/>
      <c r="EY1782" s="209"/>
      <c r="EZ1782" s="209"/>
      <c r="FA1782" s="209"/>
      <c r="FB1782" s="209"/>
      <c r="FC1782" s="209"/>
      <c r="FD1782" s="209"/>
      <c r="FE1782" s="209"/>
      <c r="FF1782" s="209"/>
      <c r="FG1782" s="209"/>
      <c r="FH1782" s="209"/>
      <c r="FI1782" s="209"/>
      <c r="FJ1782" s="209"/>
      <c r="FK1782" s="209"/>
      <c r="FL1782" s="209"/>
      <c r="FM1782" s="209"/>
      <c r="FN1782" s="209"/>
      <c r="FO1782" s="209"/>
      <c r="FP1782" s="209"/>
      <c r="FQ1782" s="209"/>
      <c r="FR1782" s="209"/>
      <c r="FS1782" s="209"/>
      <c r="FT1782" s="209"/>
      <c r="FU1782" s="209"/>
      <c r="FV1782" s="209"/>
      <c r="FW1782" s="209"/>
      <c r="FX1782" s="209"/>
      <c r="FY1782" s="209"/>
      <c r="FZ1782" s="209"/>
      <c r="GA1782" s="209"/>
      <c r="GB1782" s="209"/>
      <c r="GC1782" s="209"/>
      <c r="GD1782" s="209"/>
      <c r="GE1782" s="209"/>
      <c r="GF1782" s="209"/>
      <c r="GG1782" s="209"/>
      <c r="GH1782" s="209"/>
      <c r="GI1782" s="209"/>
    </row>
    <row r="1783" spans="1:191">
      <c r="A1783" s="232"/>
      <c r="B1783" s="196"/>
      <c r="C1783" s="200"/>
      <c r="D1783" s="201"/>
      <c r="E1783" s="80" t="s">
        <v>103</v>
      </c>
      <c r="F1783" s="18" t="s">
        <v>398</v>
      </c>
      <c r="G1783" s="18"/>
      <c r="H1783" s="10" t="s">
        <v>394</v>
      </c>
      <c r="I1783" s="206">
        <f>SUM(I1784:I1784)</f>
        <v>128177.8</v>
      </c>
      <c r="J1783" s="206">
        <f>SUM(J1784:J1784)</f>
        <v>316674.59999999998</v>
      </c>
      <c r="K1783" s="206">
        <f>SUM(K1784:K1784)</f>
        <v>505171.4</v>
      </c>
      <c r="L1783" s="207">
        <f>SUM(L1784:L1784)</f>
        <v>753987.1</v>
      </c>
      <c r="M1783" s="41">
        <f t="shared" si="363"/>
        <v>17</v>
      </c>
      <c r="N1783" s="41">
        <f t="shared" si="364"/>
        <v>42</v>
      </c>
      <c r="O1783" s="41">
        <f t="shared" si="365"/>
        <v>67</v>
      </c>
      <c r="P1783" s="15"/>
      <c r="Q1783" s="15"/>
      <c r="R1783" s="167"/>
      <c r="S1783" s="15"/>
      <c r="T1783" s="15"/>
      <c r="U1783" s="4">
        <f t="shared" si="374"/>
        <v>753987.1</v>
      </c>
      <c r="AA1783" s="209"/>
      <c r="AB1783" s="209"/>
      <c r="AC1783" s="209"/>
      <c r="AD1783" s="209"/>
      <c r="AE1783" s="209"/>
      <c r="AF1783" s="209"/>
      <c r="AG1783" s="209"/>
      <c r="AH1783" s="209"/>
      <c r="AI1783" s="209"/>
      <c r="AJ1783" s="209"/>
      <c r="AK1783" s="209"/>
      <c r="AL1783" s="209"/>
      <c r="AM1783" s="209"/>
      <c r="AN1783" s="209"/>
      <c r="AO1783" s="209"/>
      <c r="AP1783" s="209"/>
      <c r="AQ1783" s="209"/>
      <c r="AR1783" s="209"/>
      <c r="AS1783" s="209"/>
      <c r="AT1783" s="209"/>
      <c r="AU1783" s="209"/>
      <c r="AV1783" s="209"/>
      <c r="AW1783" s="209"/>
      <c r="AX1783" s="209"/>
      <c r="AY1783" s="209"/>
      <c r="AZ1783" s="209"/>
      <c r="BA1783" s="209"/>
      <c r="BB1783" s="209"/>
      <c r="BC1783" s="209"/>
      <c r="BD1783" s="209"/>
      <c r="BE1783" s="209"/>
      <c r="BF1783" s="209"/>
      <c r="BG1783" s="209"/>
      <c r="BH1783" s="209"/>
      <c r="BI1783" s="209"/>
      <c r="BJ1783" s="209"/>
      <c r="BK1783" s="209"/>
      <c r="BL1783" s="209"/>
      <c r="BM1783" s="209"/>
      <c r="BN1783" s="209"/>
      <c r="BO1783" s="209"/>
      <c r="BP1783" s="209"/>
      <c r="BQ1783" s="209"/>
      <c r="BR1783" s="209"/>
      <c r="BS1783" s="209"/>
      <c r="BT1783" s="209"/>
      <c r="BU1783" s="209"/>
      <c r="BV1783" s="209"/>
      <c r="BW1783" s="209"/>
      <c r="BX1783" s="209"/>
      <c r="BY1783" s="209"/>
      <c r="BZ1783" s="209"/>
      <c r="CA1783" s="209"/>
      <c r="CB1783" s="209"/>
      <c r="CC1783" s="209"/>
      <c r="CD1783" s="209"/>
      <c r="CE1783" s="209"/>
      <c r="CF1783" s="209"/>
      <c r="CG1783" s="209"/>
      <c r="CH1783" s="209"/>
      <c r="CI1783" s="209"/>
      <c r="CJ1783" s="209"/>
      <c r="CK1783" s="209"/>
      <c r="CL1783" s="209"/>
      <c r="CM1783" s="209"/>
      <c r="CN1783" s="209"/>
      <c r="CO1783" s="209"/>
      <c r="CP1783" s="209"/>
      <c r="CQ1783" s="209"/>
      <c r="CR1783" s="209"/>
      <c r="CS1783" s="209"/>
      <c r="CT1783" s="209"/>
      <c r="CU1783" s="209"/>
      <c r="CV1783" s="209"/>
      <c r="CW1783" s="209"/>
      <c r="CX1783" s="209"/>
      <c r="CY1783" s="209"/>
      <c r="CZ1783" s="209"/>
      <c r="DA1783" s="209"/>
      <c r="DB1783" s="209"/>
      <c r="DC1783" s="209"/>
      <c r="DD1783" s="209"/>
      <c r="DE1783" s="209"/>
      <c r="DF1783" s="209"/>
      <c r="DG1783" s="209"/>
      <c r="DH1783" s="209"/>
      <c r="DI1783" s="209"/>
      <c r="DJ1783" s="209"/>
      <c r="DK1783" s="209"/>
      <c r="DL1783" s="209"/>
      <c r="DM1783" s="209"/>
      <c r="DN1783" s="209"/>
      <c r="DO1783" s="209"/>
      <c r="DP1783" s="209"/>
      <c r="DQ1783" s="209"/>
      <c r="DR1783" s="209"/>
      <c r="DS1783" s="209"/>
      <c r="DT1783" s="209"/>
      <c r="DU1783" s="209"/>
      <c r="DV1783" s="209"/>
      <c r="DW1783" s="209"/>
      <c r="DX1783" s="209"/>
      <c r="DY1783" s="209"/>
      <c r="DZ1783" s="209"/>
      <c r="EA1783" s="209"/>
      <c r="EB1783" s="209"/>
      <c r="EC1783" s="209"/>
      <c r="ED1783" s="209"/>
      <c r="EE1783" s="209"/>
      <c r="EF1783" s="209"/>
      <c r="EG1783" s="209"/>
      <c r="EH1783" s="209"/>
      <c r="EI1783" s="209"/>
      <c r="EJ1783" s="209"/>
      <c r="EK1783" s="209"/>
      <c r="EL1783" s="209"/>
      <c r="EM1783" s="209"/>
      <c r="EN1783" s="209"/>
      <c r="EO1783" s="209"/>
      <c r="EP1783" s="209"/>
      <c r="EQ1783" s="209"/>
      <c r="ER1783" s="209"/>
      <c r="ES1783" s="209"/>
      <c r="ET1783" s="209"/>
      <c r="EU1783" s="209"/>
      <c r="EV1783" s="209"/>
      <c r="EW1783" s="209"/>
      <c r="EX1783" s="209"/>
      <c r="EY1783" s="209"/>
      <c r="EZ1783" s="209"/>
      <c r="FA1783" s="209"/>
      <c r="FB1783" s="209"/>
      <c r="FC1783" s="209"/>
      <c r="FD1783" s="209"/>
      <c r="FE1783" s="209"/>
      <c r="FF1783" s="209"/>
      <c r="FG1783" s="209"/>
      <c r="FH1783" s="209"/>
      <c r="FI1783" s="209"/>
      <c r="FJ1783" s="209"/>
      <c r="FK1783" s="209"/>
      <c r="FL1783" s="209"/>
      <c r="FM1783" s="209"/>
      <c r="FN1783" s="209"/>
      <c r="FO1783" s="209"/>
      <c r="FP1783" s="209"/>
      <c r="FQ1783" s="209"/>
      <c r="FR1783" s="209"/>
      <c r="FS1783" s="209"/>
      <c r="FT1783" s="209"/>
      <c r="FU1783" s="209"/>
      <c r="FV1783" s="209"/>
      <c r="FW1783" s="209"/>
      <c r="FX1783" s="209"/>
      <c r="FY1783" s="209"/>
      <c r="FZ1783" s="209"/>
      <c r="GA1783" s="209"/>
      <c r="GB1783" s="209"/>
      <c r="GC1783" s="209"/>
      <c r="GD1783" s="209"/>
      <c r="GE1783" s="209"/>
      <c r="GF1783" s="209"/>
      <c r="GG1783" s="209"/>
      <c r="GH1783" s="209"/>
      <c r="GI1783" s="209"/>
    </row>
    <row r="1784" spans="1:191" hidden="1">
      <c r="A1784" s="69"/>
      <c r="B1784" s="53"/>
      <c r="C1784" s="56"/>
      <c r="D1784" s="57"/>
      <c r="E1784" s="16" t="s">
        <v>513</v>
      </c>
      <c r="F1784" s="10">
        <v>4239</v>
      </c>
      <c r="G1784" s="10"/>
      <c r="H1784" s="10"/>
      <c r="I1784" s="7">
        <f>ROUND(L1784*0.17,1)</f>
        <v>128177.8</v>
      </c>
      <c r="J1784" s="7">
        <f>ROUND(L1784*0.42,1)</f>
        <v>316674.59999999998</v>
      </c>
      <c r="K1784" s="7">
        <f>ROUND(L1784*0.67,1)</f>
        <v>505171.4</v>
      </c>
      <c r="L1784" s="7">
        <v>753987.1</v>
      </c>
      <c r="M1784" s="41">
        <f t="shared" si="363"/>
        <v>17</v>
      </c>
      <c r="N1784" s="41">
        <f t="shared" si="364"/>
        <v>42</v>
      </c>
      <c r="O1784" s="41">
        <f t="shared" si="365"/>
        <v>67</v>
      </c>
      <c r="P1784" s="15"/>
      <c r="Q1784" s="15"/>
      <c r="R1784" s="167"/>
      <c r="S1784" s="15"/>
      <c r="T1784" s="15"/>
      <c r="U1784" s="4">
        <f t="shared" si="374"/>
        <v>753987.1</v>
      </c>
    </row>
    <row r="1785" spans="1:191">
      <c r="A1785" s="192"/>
      <c r="B1785" s="193" t="s">
        <v>527</v>
      </c>
      <c r="C1785" s="200"/>
      <c r="D1785" s="188" t="s">
        <v>350</v>
      </c>
      <c r="E1785" s="194" t="s">
        <v>183</v>
      </c>
      <c r="F1785" s="89"/>
      <c r="G1785" s="89"/>
      <c r="H1785" s="10" t="s">
        <v>394</v>
      </c>
      <c r="I1785" s="202">
        <f>SUM(I1786)</f>
        <v>143395.20000000001</v>
      </c>
      <c r="J1785" s="202">
        <f>SUM(J1786)</f>
        <v>368322.9</v>
      </c>
      <c r="K1785" s="202">
        <f>SUM(K1786)</f>
        <v>539118.5</v>
      </c>
      <c r="L1785" s="203">
        <f>SUM(L1786)</f>
        <v>773943.3</v>
      </c>
      <c r="M1785" s="41">
        <f t="shared" si="363"/>
        <v>18.5</v>
      </c>
      <c r="N1785" s="41">
        <f t="shared" si="364"/>
        <v>47.6</v>
      </c>
      <c r="O1785" s="41">
        <f t="shared" si="365"/>
        <v>69.7</v>
      </c>
      <c r="P1785" s="120"/>
      <c r="Q1785" s="120"/>
      <c r="R1785" s="167"/>
      <c r="S1785" s="120"/>
      <c r="T1785" s="120"/>
      <c r="U1785" s="4">
        <f t="shared" si="374"/>
        <v>773943.3</v>
      </c>
      <c r="W1785" s="43" t="s">
        <v>394</v>
      </c>
      <c r="AA1785" s="209"/>
      <c r="AB1785" s="209"/>
      <c r="AC1785" s="209"/>
      <c r="AD1785" s="209"/>
      <c r="AE1785" s="209"/>
      <c r="AF1785" s="209"/>
      <c r="AG1785" s="209"/>
      <c r="AH1785" s="209"/>
      <c r="AI1785" s="209"/>
      <c r="AJ1785" s="209"/>
      <c r="AK1785" s="209"/>
      <c r="AL1785" s="209"/>
      <c r="AM1785" s="209"/>
      <c r="AN1785" s="209"/>
      <c r="AO1785" s="209"/>
      <c r="AP1785" s="209"/>
      <c r="AQ1785" s="209"/>
      <c r="AR1785" s="209"/>
      <c r="AS1785" s="209"/>
      <c r="AT1785" s="209"/>
      <c r="AU1785" s="209"/>
      <c r="AV1785" s="209"/>
      <c r="AW1785" s="209"/>
      <c r="AX1785" s="209"/>
      <c r="AY1785" s="209"/>
      <c r="AZ1785" s="209"/>
      <c r="BA1785" s="209"/>
      <c r="BB1785" s="209"/>
      <c r="BC1785" s="209"/>
      <c r="BD1785" s="209"/>
      <c r="BE1785" s="209"/>
      <c r="BF1785" s="209"/>
      <c r="BG1785" s="209"/>
      <c r="BH1785" s="209"/>
      <c r="BI1785" s="209"/>
      <c r="BJ1785" s="209"/>
      <c r="BK1785" s="209"/>
      <c r="BL1785" s="209"/>
      <c r="BM1785" s="209"/>
      <c r="BN1785" s="209"/>
      <c r="BO1785" s="209"/>
      <c r="BP1785" s="209"/>
      <c r="BQ1785" s="209"/>
      <c r="BR1785" s="209"/>
      <c r="BS1785" s="209"/>
      <c r="BT1785" s="209"/>
      <c r="BU1785" s="209"/>
      <c r="BV1785" s="209"/>
      <c r="BW1785" s="209"/>
      <c r="BX1785" s="209"/>
      <c r="BY1785" s="209"/>
      <c r="BZ1785" s="209"/>
      <c r="CA1785" s="209"/>
      <c r="CB1785" s="209"/>
      <c r="CC1785" s="209"/>
      <c r="CD1785" s="209"/>
      <c r="CE1785" s="209"/>
      <c r="CF1785" s="209"/>
      <c r="CG1785" s="209"/>
      <c r="CH1785" s="209"/>
      <c r="CI1785" s="209"/>
      <c r="CJ1785" s="209"/>
      <c r="CK1785" s="209"/>
      <c r="CL1785" s="209"/>
      <c r="CM1785" s="209"/>
      <c r="CN1785" s="209"/>
      <c r="CO1785" s="209"/>
      <c r="CP1785" s="209"/>
      <c r="CQ1785" s="209"/>
      <c r="CR1785" s="209"/>
      <c r="CS1785" s="209"/>
      <c r="CT1785" s="209"/>
      <c r="CU1785" s="209"/>
      <c r="CV1785" s="209"/>
      <c r="CW1785" s="209"/>
      <c r="CX1785" s="209"/>
      <c r="CY1785" s="209"/>
      <c r="CZ1785" s="209"/>
      <c r="DA1785" s="209"/>
      <c r="DB1785" s="209"/>
      <c r="DC1785" s="209"/>
      <c r="DD1785" s="209"/>
      <c r="DE1785" s="209"/>
      <c r="DF1785" s="209"/>
      <c r="DG1785" s="209"/>
      <c r="DH1785" s="209"/>
      <c r="DI1785" s="209"/>
      <c r="DJ1785" s="209"/>
      <c r="DK1785" s="209"/>
      <c r="DL1785" s="209"/>
      <c r="DM1785" s="209"/>
      <c r="DN1785" s="209"/>
      <c r="DO1785" s="209"/>
      <c r="DP1785" s="209"/>
      <c r="DQ1785" s="209"/>
      <c r="DR1785" s="209"/>
      <c r="DS1785" s="209"/>
      <c r="DT1785" s="209"/>
      <c r="DU1785" s="209"/>
      <c r="DV1785" s="209"/>
      <c r="DW1785" s="209"/>
      <c r="DX1785" s="209"/>
      <c r="DY1785" s="209"/>
      <c r="DZ1785" s="209"/>
      <c r="EA1785" s="209"/>
      <c r="EB1785" s="209"/>
      <c r="EC1785" s="209"/>
      <c r="ED1785" s="209"/>
      <c r="EE1785" s="209"/>
      <c r="EF1785" s="209"/>
      <c r="EG1785" s="209"/>
      <c r="EH1785" s="209"/>
      <c r="EI1785" s="209"/>
      <c r="EJ1785" s="209"/>
      <c r="EK1785" s="209"/>
      <c r="EL1785" s="209"/>
      <c r="EM1785" s="209"/>
      <c r="EN1785" s="209"/>
      <c r="EO1785" s="209"/>
      <c r="EP1785" s="209"/>
      <c r="EQ1785" s="209"/>
      <c r="ER1785" s="209"/>
      <c r="ES1785" s="209"/>
      <c r="ET1785" s="209"/>
      <c r="EU1785" s="209"/>
      <c r="EV1785" s="209"/>
      <c r="EW1785" s="209"/>
      <c r="EX1785" s="209"/>
      <c r="EY1785" s="209"/>
      <c r="EZ1785" s="209"/>
      <c r="FA1785" s="209"/>
      <c r="FB1785" s="209"/>
      <c r="FC1785" s="209"/>
      <c r="FD1785" s="209"/>
      <c r="FE1785" s="209"/>
      <c r="FF1785" s="209"/>
      <c r="FG1785" s="209"/>
      <c r="FH1785" s="209"/>
      <c r="FI1785" s="209"/>
      <c r="FJ1785" s="209"/>
      <c r="FK1785" s="209"/>
      <c r="FL1785" s="209"/>
      <c r="FM1785" s="209"/>
      <c r="FN1785" s="209"/>
      <c r="FO1785" s="209"/>
      <c r="FP1785" s="209"/>
      <c r="FQ1785" s="209"/>
      <c r="FR1785" s="209"/>
      <c r="FS1785" s="209"/>
      <c r="FT1785" s="209"/>
      <c r="FU1785" s="209"/>
      <c r="FV1785" s="209"/>
      <c r="FW1785" s="209"/>
      <c r="FX1785" s="209"/>
      <c r="FY1785" s="209"/>
      <c r="FZ1785" s="209"/>
      <c r="GA1785" s="209"/>
      <c r="GB1785" s="209"/>
      <c r="GC1785" s="209"/>
      <c r="GD1785" s="209"/>
      <c r="GE1785" s="209"/>
      <c r="GF1785" s="209"/>
      <c r="GG1785" s="209"/>
      <c r="GH1785" s="209"/>
      <c r="GI1785" s="209"/>
    </row>
    <row r="1786" spans="1:191">
      <c r="A1786" s="232"/>
      <c r="B1786" s="196"/>
      <c r="C1786" s="197" t="s">
        <v>525</v>
      </c>
      <c r="D1786" s="198" t="s">
        <v>351</v>
      </c>
      <c r="E1786" s="199" t="s">
        <v>183</v>
      </c>
      <c r="F1786" s="13"/>
      <c r="G1786" s="13"/>
      <c r="H1786" s="10" t="s">
        <v>394</v>
      </c>
      <c r="I1786" s="204">
        <f>SUM(I1787,I1790,I1793,I1796)</f>
        <v>143395.20000000001</v>
      </c>
      <c r="J1786" s="204">
        <f>SUM(J1787,J1790,J1793,J1796)</f>
        <v>368322.9</v>
      </c>
      <c r="K1786" s="204">
        <f>SUM(K1787,K1790,K1793,K1796)</f>
        <v>539118.5</v>
      </c>
      <c r="L1786" s="205">
        <f>SUM(L1787,L1790,L1793,L1796)</f>
        <v>773943.3</v>
      </c>
      <c r="M1786" s="41">
        <f t="shared" si="363"/>
        <v>18.5</v>
      </c>
      <c r="N1786" s="41">
        <f t="shared" si="364"/>
        <v>47.6</v>
      </c>
      <c r="O1786" s="41">
        <f t="shared" si="365"/>
        <v>69.7</v>
      </c>
      <c r="P1786" s="14"/>
      <c r="Q1786" s="14"/>
      <c r="R1786" s="167"/>
      <c r="S1786" s="14"/>
      <c r="T1786" s="14"/>
      <c r="U1786" s="4">
        <f t="shared" si="374"/>
        <v>773943.3</v>
      </c>
      <c r="AA1786" s="209"/>
      <c r="AB1786" s="209"/>
      <c r="AC1786" s="209"/>
      <c r="AD1786" s="209"/>
      <c r="AE1786" s="209"/>
      <c r="AF1786" s="209"/>
      <c r="AG1786" s="209"/>
      <c r="AH1786" s="209"/>
      <c r="AI1786" s="209"/>
      <c r="AJ1786" s="209"/>
      <c r="AK1786" s="209"/>
      <c r="AL1786" s="209"/>
      <c r="AM1786" s="209"/>
      <c r="AN1786" s="209"/>
      <c r="AO1786" s="209"/>
      <c r="AP1786" s="209"/>
      <c r="AQ1786" s="209"/>
      <c r="AR1786" s="209"/>
      <c r="AS1786" s="209"/>
      <c r="AT1786" s="209"/>
      <c r="AU1786" s="209"/>
      <c r="AV1786" s="209"/>
      <c r="AW1786" s="209"/>
      <c r="AX1786" s="209"/>
      <c r="AY1786" s="209"/>
      <c r="AZ1786" s="209"/>
      <c r="BA1786" s="209"/>
      <c r="BB1786" s="209"/>
      <c r="BC1786" s="209"/>
      <c r="BD1786" s="209"/>
      <c r="BE1786" s="209"/>
      <c r="BF1786" s="209"/>
      <c r="BG1786" s="209"/>
      <c r="BH1786" s="209"/>
      <c r="BI1786" s="209"/>
      <c r="BJ1786" s="209"/>
      <c r="BK1786" s="209"/>
      <c r="BL1786" s="209"/>
      <c r="BM1786" s="209"/>
      <c r="BN1786" s="209"/>
      <c r="BO1786" s="209"/>
      <c r="BP1786" s="209"/>
      <c r="BQ1786" s="209"/>
      <c r="BR1786" s="209"/>
      <c r="BS1786" s="209"/>
      <c r="BT1786" s="209"/>
      <c r="BU1786" s="209"/>
      <c r="BV1786" s="209"/>
      <c r="BW1786" s="209"/>
      <c r="BX1786" s="209"/>
      <c r="BY1786" s="209"/>
      <c r="BZ1786" s="209"/>
      <c r="CA1786" s="209"/>
      <c r="CB1786" s="209"/>
      <c r="CC1786" s="209"/>
      <c r="CD1786" s="209"/>
      <c r="CE1786" s="209"/>
      <c r="CF1786" s="209"/>
      <c r="CG1786" s="209"/>
      <c r="CH1786" s="209"/>
      <c r="CI1786" s="209"/>
      <c r="CJ1786" s="209"/>
      <c r="CK1786" s="209"/>
      <c r="CL1786" s="209"/>
      <c r="CM1786" s="209"/>
      <c r="CN1786" s="209"/>
      <c r="CO1786" s="209"/>
      <c r="CP1786" s="209"/>
      <c r="CQ1786" s="209"/>
      <c r="CR1786" s="209"/>
      <c r="CS1786" s="209"/>
      <c r="CT1786" s="209"/>
      <c r="CU1786" s="209"/>
      <c r="CV1786" s="209"/>
      <c r="CW1786" s="209"/>
      <c r="CX1786" s="209"/>
      <c r="CY1786" s="209"/>
      <c r="CZ1786" s="209"/>
      <c r="DA1786" s="209"/>
      <c r="DB1786" s="209"/>
      <c r="DC1786" s="209"/>
      <c r="DD1786" s="209"/>
      <c r="DE1786" s="209"/>
      <c r="DF1786" s="209"/>
      <c r="DG1786" s="209"/>
      <c r="DH1786" s="209"/>
      <c r="DI1786" s="209"/>
      <c r="DJ1786" s="209"/>
      <c r="DK1786" s="209"/>
      <c r="DL1786" s="209"/>
      <c r="DM1786" s="209"/>
      <c r="DN1786" s="209"/>
      <c r="DO1786" s="209"/>
      <c r="DP1786" s="209"/>
      <c r="DQ1786" s="209"/>
      <c r="DR1786" s="209"/>
      <c r="DS1786" s="209"/>
      <c r="DT1786" s="209"/>
      <c r="DU1786" s="209"/>
      <c r="DV1786" s="209"/>
      <c r="DW1786" s="209"/>
      <c r="DX1786" s="209"/>
      <c r="DY1786" s="209"/>
      <c r="DZ1786" s="209"/>
      <c r="EA1786" s="209"/>
      <c r="EB1786" s="209"/>
      <c r="EC1786" s="209"/>
      <c r="ED1786" s="209"/>
      <c r="EE1786" s="209"/>
      <c r="EF1786" s="209"/>
      <c r="EG1786" s="209"/>
      <c r="EH1786" s="209"/>
      <c r="EI1786" s="209"/>
      <c r="EJ1786" s="209"/>
      <c r="EK1786" s="209"/>
      <c r="EL1786" s="209"/>
      <c r="EM1786" s="209"/>
      <c r="EN1786" s="209"/>
      <c r="EO1786" s="209"/>
      <c r="EP1786" s="209"/>
      <c r="EQ1786" s="209"/>
      <c r="ER1786" s="209"/>
      <c r="ES1786" s="209"/>
      <c r="ET1786" s="209"/>
      <c r="EU1786" s="209"/>
      <c r="EV1786" s="209"/>
      <c r="EW1786" s="209"/>
      <c r="EX1786" s="209"/>
      <c r="EY1786" s="209"/>
      <c r="EZ1786" s="209"/>
      <c r="FA1786" s="209"/>
      <c r="FB1786" s="209"/>
      <c r="FC1786" s="209"/>
      <c r="FD1786" s="209"/>
      <c r="FE1786" s="209"/>
      <c r="FF1786" s="209"/>
      <c r="FG1786" s="209"/>
      <c r="FH1786" s="209"/>
      <c r="FI1786" s="209"/>
      <c r="FJ1786" s="209"/>
      <c r="FK1786" s="209"/>
      <c r="FL1786" s="209"/>
      <c r="FM1786" s="209"/>
      <c r="FN1786" s="209"/>
      <c r="FO1786" s="209"/>
      <c r="FP1786" s="209"/>
      <c r="FQ1786" s="209"/>
      <c r="FR1786" s="209"/>
      <c r="FS1786" s="209"/>
      <c r="FT1786" s="209"/>
      <c r="FU1786" s="209"/>
      <c r="FV1786" s="209"/>
      <c r="FW1786" s="209"/>
      <c r="FX1786" s="209"/>
      <c r="FY1786" s="209"/>
      <c r="FZ1786" s="209"/>
      <c r="GA1786" s="209"/>
      <c r="GB1786" s="209"/>
      <c r="GC1786" s="209"/>
      <c r="GD1786" s="209"/>
      <c r="GE1786" s="209"/>
      <c r="GF1786" s="209"/>
      <c r="GG1786" s="209"/>
      <c r="GH1786" s="209"/>
      <c r="GI1786" s="209"/>
    </row>
    <row r="1787" spans="1:191" ht="54" customHeight="1">
      <c r="A1787" s="232"/>
      <c r="B1787" s="196"/>
      <c r="C1787" s="200"/>
      <c r="D1787" s="201" t="s">
        <v>280</v>
      </c>
      <c r="E1787" s="81" t="s">
        <v>486</v>
      </c>
      <c r="F1787" s="19"/>
      <c r="G1787" s="19"/>
      <c r="H1787" s="10" t="s">
        <v>394</v>
      </c>
      <c r="I1787" s="204">
        <f t="shared" ref="I1787:L1788" si="375">SUM(I1788)</f>
        <v>101206</v>
      </c>
      <c r="J1787" s="204">
        <f t="shared" si="375"/>
        <v>265576</v>
      </c>
      <c r="K1787" s="204">
        <f t="shared" si="375"/>
        <v>376844</v>
      </c>
      <c r="L1787" s="205">
        <f t="shared" si="375"/>
        <v>534076.9</v>
      </c>
      <c r="M1787" s="41">
        <f t="shared" si="363"/>
        <v>18.899999999999999</v>
      </c>
      <c r="N1787" s="41">
        <f t="shared" si="364"/>
        <v>49.7</v>
      </c>
      <c r="O1787" s="41">
        <f t="shared" si="365"/>
        <v>70.599999999999994</v>
      </c>
      <c r="P1787" s="14"/>
      <c r="Q1787" s="14"/>
      <c r="R1787" s="167"/>
      <c r="S1787" s="14"/>
      <c r="T1787" s="14"/>
      <c r="U1787" s="4">
        <f t="shared" si="374"/>
        <v>534076.9</v>
      </c>
      <c r="W1787" s="43" t="s">
        <v>394</v>
      </c>
      <c r="AA1787" s="209"/>
      <c r="AB1787" s="209"/>
      <c r="AC1787" s="209"/>
      <c r="AD1787" s="209"/>
      <c r="AE1787" s="209"/>
      <c r="AF1787" s="209"/>
      <c r="AG1787" s="209"/>
      <c r="AH1787" s="209"/>
      <c r="AI1787" s="209"/>
      <c r="AJ1787" s="209"/>
      <c r="AK1787" s="209"/>
      <c r="AL1787" s="209"/>
      <c r="AM1787" s="209"/>
      <c r="AN1787" s="209"/>
      <c r="AO1787" s="209"/>
      <c r="AP1787" s="209"/>
      <c r="AQ1787" s="209"/>
      <c r="AR1787" s="209"/>
      <c r="AS1787" s="209"/>
      <c r="AT1787" s="209"/>
      <c r="AU1787" s="209"/>
      <c r="AV1787" s="209"/>
      <c r="AW1787" s="209"/>
      <c r="AX1787" s="209"/>
      <c r="AY1787" s="209"/>
      <c r="AZ1787" s="209"/>
      <c r="BA1787" s="209"/>
      <c r="BB1787" s="209"/>
      <c r="BC1787" s="209"/>
      <c r="BD1787" s="209"/>
      <c r="BE1787" s="209"/>
      <c r="BF1787" s="209"/>
      <c r="BG1787" s="209"/>
      <c r="BH1787" s="209"/>
      <c r="BI1787" s="209"/>
      <c r="BJ1787" s="209"/>
      <c r="BK1787" s="209"/>
      <c r="BL1787" s="209"/>
      <c r="BM1787" s="209"/>
      <c r="BN1787" s="209"/>
      <c r="BO1787" s="209"/>
      <c r="BP1787" s="209"/>
      <c r="BQ1787" s="209"/>
      <c r="BR1787" s="209"/>
      <c r="BS1787" s="209"/>
      <c r="BT1787" s="209"/>
      <c r="BU1787" s="209"/>
      <c r="BV1787" s="209"/>
      <c r="BW1787" s="209"/>
      <c r="BX1787" s="209"/>
      <c r="BY1787" s="209"/>
      <c r="BZ1787" s="209"/>
      <c r="CA1787" s="209"/>
      <c r="CB1787" s="209"/>
      <c r="CC1787" s="209"/>
      <c r="CD1787" s="209"/>
      <c r="CE1787" s="209"/>
      <c r="CF1787" s="209"/>
      <c r="CG1787" s="209"/>
      <c r="CH1787" s="209"/>
      <c r="CI1787" s="209"/>
      <c r="CJ1787" s="209"/>
      <c r="CK1787" s="209"/>
      <c r="CL1787" s="209"/>
      <c r="CM1787" s="209"/>
      <c r="CN1787" s="209"/>
      <c r="CO1787" s="209"/>
      <c r="CP1787" s="209"/>
      <c r="CQ1787" s="209"/>
      <c r="CR1787" s="209"/>
      <c r="CS1787" s="209"/>
      <c r="CT1787" s="209"/>
      <c r="CU1787" s="209"/>
      <c r="CV1787" s="209"/>
      <c r="CW1787" s="209"/>
      <c r="CX1787" s="209"/>
      <c r="CY1787" s="209"/>
      <c r="CZ1787" s="209"/>
      <c r="DA1787" s="209"/>
      <c r="DB1787" s="209"/>
      <c r="DC1787" s="209"/>
      <c r="DD1787" s="209"/>
      <c r="DE1787" s="209"/>
      <c r="DF1787" s="209"/>
      <c r="DG1787" s="209"/>
      <c r="DH1787" s="209"/>
      <c r="DI1787" s="209"/>
      <c r="DJ1787" s="209"/>
      <c r="DK1787" s="209"/>
      <c r="DL1787" s="209"/>
      <c r="DM1787" s="209"/>
      <c r="DN1787" s="209"/>
      <c r="DO1787" s="209"/>
      <c r="DP1787" s="209"/>
      <c r="DQ1787" s="209"/>
      <c r="DR1787" s="209"/>
      <c r="DS1787" s="209"/>
      <c r="DT1787" s="209"/>
      <c r="DU1787" s="209"/>
      <c r="DV1787" s="209"/>
      <c r="DW1787" s="209"/>
      <c r="DX1787" s="209"/>
      <c r="DY1787" s="209"/>
      <c r="DZ1787" s="209"/>
      <c r="EA1787" s="209"/>
      <c r="EB1787" s="209"/>
      <c r="EC1787" s="209"/>
      <c r="ED1787" s="209"/>
      <c r="EE1787" s="209"/>
      <c r="EF1787" s="209"/>
      <c r="EG1787" s="209"/>
      <c r="EH1787" s="209"/>
      <c r="EI1787" s="209"/>
      <c r="EJ1787" s="209"/>
      <c r="EK1787" s="209"/>
      <c r="EL1787" s="209"/>
      <c r="EM1787" s="209"/>
      <c r="EN1787" s="209"/>
      <c r="EO1787" s="209"/>
      <c r="EP1787" s="209"/>
      <c r="EQ1787" s="209"/>
      <c r="ER1787" s="209"/>
      <c r="ES1787" s="209"/>
      <c r="ET1787" s="209"/>
      <c r="EU1787" s="209"/>
      <c r="EV1787" s="209"/>
      <c r="EW1787" s="209"/>
      <c r="EX1787" s="209"/>
      <c r="EY1787" s="209"/>
      <c r="EZ1787" s="209"/>
      <c r="FA1787" s="209"/>
      <c r="FB1787" s="209"/>
      <c r="FC1787" s="209"/>
      <c r="FD1787" s="209"/>
      <c r="FE1787" s="209"/>
      <c r="FF1787" s="209"/>
      <c r="FG1787" s="209"/>
      <c r="FH1787" s="209"/>
      <c r="FI1787" s="209"/>
      <c r="FJ1787" s="209"/>
      <c r="FK1787" s="209"/>
      <c r="FL1787" s="209"/>
      <c r="FM1787" s="209"/>
      <c r="FN1787" s="209"/>
      <c r="FO1787" s="209"/>
      <c r="FP1787" s="209"/>
      <c r="FQ1787" s="209"/>
      <c r="FR1787" s="209"/>
      <c r="FS1787" s="209"/>
      <c r="FT1787" s="209"/>
      <c r="FU1787" s="209"/>
      <c r="FV1787" s="209"/>
      <c r="FW1787" s="209"/>
      <c r="FX1787" s="209"/>
      <c r="FY1787" s="209"/>
      <c r="FZ1787" s="209"/>
      <c r="GA1787" s="209"/>
      <c r="GB1787" s="209"/>
      <c r="GC1787" s="209"/>
      <c r="GD1787" s="209"/>
      <c r="GE1787" s="209"/>
      <c r="GF1787" s="209"/>
      <c r="GG1787" s="209"/>
      <c r="GH1787" s="209"/>
      <c r="GI1787" s="209"/>
    </row>
    <row r="1788" spans="1:191">
      <c r="A1788" s="232"/>
      <c r="B1788" s="196"/>
      <c r="C1788" s="200"/>
      <c r="D1788" s="201"/>
      <c r="E1788" s="80" t="s">
        <v>103</v>
      </c>
      <c r="F1788" s="18" t="s">
        <v>398</v>
      </c>
      <c r="G1788" s="18"/>
      <c r="H1788" s="10" t="s">
        <v>394</v>
      </c>
      <c r="I1788" s="206">
        <f t="shared" si="375"/>
        <v>101206</v>
      </c>
      <c r="J1788" s="206">
        <f t="shared" si="375"/>
        <v>265576</v>
      </c>
      <c r="K1788" s="206">
        <f t="shared" si="375"/>
        <v>376844</v>
      </c>
      <c r="L1788" s="207">
        <f t="shared" si="375"/>
        <v>534076.9</v>
      </c>
      <c r="M1788" s="41">
        <f t="shared" si="363"/>
        <v>18.899999999999999</v>
      </c>
      <c r="N1788" s="41">
        <f t="shared" si="364"/>
        <v>49.7</v>
      </c>
      <c r="O1788" s="41">
        <f t="shared" si="365"/>
        <v>70.599999999999994</v>
      </c>
      <c r="P1788" s="15"/>
      <c r="Q1788" s="15"/>
      <c r="R1788" s="167"/>
      <c r="S1788" s="15"/>
      <c r="T1788" s="15"/>
      <c r="U1788" s="4">
        <f t="shared" si="374"/>
        <v>534076.9</v>
      </c>
      <c r="AA1788" s="209"/>
      <c r="AB1788" s="209"/>
      <c r="AC1788" s="209"/>
      <c r="AD1788" s="209"/>
      <c r="AE1788" s="209"/>
      <c r="AF1788" s="209"/>
      <c r="AG1788" s="209"/>
      <c r="AH1788" s="209"/>
      <c r="AI1788" s="209"/>
      <c r="AJ1788" s="209"/>
      <c r="AK1788" s="209"/>
      <c r="AL1788" s="209"/>
      <c r="AM1788" s="209"/>
      <c r="AN1788" s="209"/>
      <c r="AO1788" s="209"/>
      <c r="AP1788" s="209"/>
      <c r="AQ1788" s="209"/>
      <c r="AR1788" s="209"/>
      <c r="AS1788" s="209"/>
      <c r="AT1788" s="209"/>
      <c r="AU1788" s="209"/>
      <c r="AV1788" s="209"/>
      <c r="AW1788" s="209"/>
      <c r="AX1788" s="209"/>
      <c r="AY1788" s="209"/>
      <c r="AZ1788" s="209"/>
      <c r="BA1788" s="209"/>
      <c r="BB1788" s="209"/>
      <c r="BC1788" s="209"/>
      <c r="BD1788" s="209"/>
      <c r="BE1788" s="209"/>
      <c r="BF1788" s="209"/>
      <c r="BG1788" s="209"/>
      <c r="BH1788" s="209"/>
      <c r="BI1788" s="209"/>
      <c r="BJ1788" s="209"/>
      <c r="BK1788" s="209"/>
      <c r="BL1788" s="209"/>
      <c r="BM1788" s="209"/>
      <c r="BN1788" s="209"/>
      <c r="BO1788" s="209"/>
      <c r="BP1788" s="209"/>
      <c r="BQ1788" s="209"/>
      <c r="BR1788" s="209"/>
      <c r="BS1788" s="209"/>
      <c r="BT1788" s="209"/>
      <c r="BU1788" s="209"/>
      <c r="BV1788" s="209"/>
      <c r="BW1788" s="209"/>
      <c r="BX1788" s="209"/>
      <c r="BY1788" s="209"/>
      <c r="BZ1788" s="209"/>
      <c r="CA1788" s="209"/>
      <c r="CB1788" s="209"/>
      <c r="CC1788" s="209"/>
      <c r="CD1788" s="209"/>
      <c r="CE1788" s="209"/>
      <c r="CF1788" s="209"/>
      <c r="CG1788" s="209"/>
      <c r="CH1788" s="209"/>
      <c r="CI1788" s="209"/>
      <c r="CJ1788" s="209"/>
      <c r="CK1788" s="209"/>
      <c r="CL1788" s="209"/>
      <c r="CM1788" s="209"/>
      <c r="CN1788" s="209"/>
      <c r="CO1788" s="209"/>
      <c r="CP1788" s="209"/>
      <c r="CQ1788" s="209"/>
      <c r="CR1788" s="209"/>
      <c r="CS1788" s="209"/>
      <c r="CT1788" s="209"/>
      <c r="CU1788" s="209"/>
      <c r="CV1788" s="209"/>
      <c r="CW1788" s="209"/>
      <c r="CX1788" s="209"/>
      <c r="CY1788" s="209"/>
      <c r="CZ1788" s="209"/>
      <c r="DA1788" s="209"/>
      <c r="DB1788" s="209"/>
      <c r="DC1788" s="209"/>
      <c r="DD1788" s="209"/>
      <c r="DE1788" s="209"/>
      <c r="DF1788" s="209"/>
      <c r="DG1788" s="209"/>
      <c r="DH1788" s="209"/>
      <c r="DI1788" s="209"/>
      <c r="DJ1788" s="209"/>
      <c r="DK1788" s="209"/>
      <c r="DL1788" s="209"/>
      <c r="DM1788" s="209"/>
      <c r="DN1788" s="209"/>
      <c r="DO1788" s="209"/>
      <c r="DP1788" s="209"/>
      <c r="DQ1788" s="209"/>
      <c r="DR1788" s="209"/>
      <c r="DS1788" s="209"/>
      <c r="DT1788" s="209"/>
      <c r="DU1788" s="209"/>
      <c r="DV1788" s="209"/>
      <c r="DW1788" s="209"/>
      <c r="DX1788" s="209"/>
      <c r="DY1788" s="209"/>
      <c r="DZ1788" s="209"/>
      <c r="EA1788" s="209"/>
      <c r="EB1788" s="209"/>
      <c r="EC1788" s="209"/>
      <c r="ED1788" s="209"/>
      <c r="EE1788" s="209"/>
      <c r="EF1788" s="209"/>
      <c r="EG1788" s="209"/>
      <c r="EH1788" s="209"/>
      <c r="EI1788" s="209"/>
      <c r="EJ1788" s="209"/>
      <c r="EK1788" s="209"/>
      <c r="EL1788" s="209"/>
      <c r="EM1788" s="209"/>
      <c r="EN1788" s="209"/>
      <c r="EO1788" s="209"/>
      <c r="EP1788" s="209"/>
      <c r="EQ1788" s="209"/>
      <c r="ER1788" s="209"/>
      <c r="ES1788" s="209"/>
      <c r="ET1788" s="209"/>
      <c r="EU1788" s="209"/>
      <c r="EV1788" s="209"/>
      <c r="EW1788" s="209"/>
      <c r="EX1788" s="209"/>
      <c r="EY1788" s="209"/>
      <c r="EZ1788" s="209"/>
      <c r="FA1788" s="209"/>
      <c r="FB1788" s="209"/>
      <c r="FC1788" s="209"/>
      <c r="FD1788" s="209"/>
      <c r="FE1788" s="209"/>
      <c r="FF1788" s="209"/>
      <c r="FG1788" s="209"/>
      <c r="FH1788" s="209"/>
      <c r="FI1788" s="209"/>
      <c r="FJ1788" s="209"/>
      <c r="FK1788" s="209"/>
      <c r="FL1788" s="209"/>
      <c r="FM1788" s="209"/>
      <c r="FN1788" s="209"/>
      <c r="FO1788" s="209"/>
      <c r="FP1788" s="209"/>
      <c r="FQ1788" s="209"/>
      <c r="FR1788" s="209"/>
      <c r="FS1788" s="209"/>
      <c r="FT1788" s="209"/>
      <c r="FU1788" s="209"/>
      <c r="FV1788" s="209"/>
      <c r="FW1788" s="209"/>
      <c r="FX1788" s="209"/>
      <c r="FY1788" s="209"/>
      <c r="FZ1788" s="209"/>
      <c r="GA1788" s="209"/>
      <c r="GB1788" s="209"/>
      <c r="GC1788" s="209"/>
      <c r="GD1788" s="209"/>
      <c r="GE1788" s="209"/>
      <c r="GF1788" s="209"/>
      <c r="GG1788" s="209"/>
      <c r="GH1788" s="209"/>
      <c r="GI1788" s="209"/>
    </row>
    <row r="1789" spans="1:191" ht="27" hidden="1">
      <c r="A1789" s="69"/>
      <c r="B1789" s="53"/>
      <c r="C1789" s="56"/>
      <c r="D1789" s="57"/>
      <c r="E1789" s="16" t="s">
        <v>524</v>
      </c>
      <c r="F1789" s="10">
        <v>4511</v>
      </c>
      <c r="G1789" s="10"/>
      <c r="H1789" s="10"/>
      <c r="I1789" s="7">
        <v>101206</v>
      </c>
      <c r="J1789" s="7">
        <v>265576</v>
      </c>
      <c r="K1789" s="7">
        <v>376844</v>
      </c>
      <c r="L1789" s="7">
        <v>534076.9</v>
      </c>
      <c r="M1789" s="41">
        <f t="shared" si="363"/>
        <v>18.899999999999999</v>
      </c>
      <c r="N1789" s="41">
        <f t="shared" si="364"/>
        <v>49.7</v>
      </c>
      <c r="O1789" s="41">
        <f t="shared" si="365"/>
        <v>70.599999999999994</v>
      </c>
      <c r="P1789" s="15"/>
      <c r="Q1789" s="15"/>
      <c r="R1789" s="167"/>
      <c r="S1789" s="15"/>
      <c r="T1789" s="15"/>
      <c r="U1789" s="4">
        <f t="shared" si="374"/>
        <v>534076.9</v>
      </c>
    </row>
    <row r="1790" spans="1:191" ht="36.75" customHeight="1">
      <c r="A1790" s="232"/>
      <c r="B1790" s="196"/>
      <c r="C1790" s="200"/>
      <c r="D1790" s="201" t="s">
        <v>284</v>
      </c>
      <c r="E1790" s="81" t="s">
        <v>184</v>
      </c>
      <c r="F1790" s="19"/>
      <c r="G1790" s="19"/>
      <c r="H1790" s="10" t="s">
        <v>394</v>
      </c>
      <c r="I1790" s="205">
        <f t="shared" ref="I1790:K1791" si="376">SUM(I1791)</f>
        <v>5056.2</v>
      </c>
      <c r="J1790" s="205">
        <f t="shared" si="376"/>
        <v>12491.9</v>
      </c>
      <c r="K1790" s="205">
        <f t="shared" si="376"/>
        <v>19927.5</v>
      </c>
      <c r="L1790" s="205">
        <f>SUM(L1791)</f>
        <v>29742.5</v>
      </c>
      <c r="M1790" s="41">
        <f t="shared" si="363"/>
        <v>17</v>
      </c>
      <c r="N1790" s="41">
        <f t="shared" si="364"/>
        <v>42</v>
      </c>
      <c r="O1790" s="41">
        <f t="shared" si="365"/>
        <v>67</v>
      </c>
      <c r="P1790" s="14"/>
      <c r="Q1790" s="14"/>
      <c r="R1790" s="167"/>
      <c r="S1790" s="14"/>
      <c r="T1790" s="14"/>
      <c r="U1790" s="4">
        <f t="shared" si="374"/>
        <v>29742.5</v>
      </c>
      <c r="W1790" s="43" t="s">
        <v>394</v>
      </c>
      <c r="AA1790" s="209"/>
      <c r="AB1790" s="209"/>
      <c r="AC1790" s="209"/>
      <c r="AD1790" s="209"/>
      <c r="AE1790" s="209"/>
      <c r="AF1790" s="209"/>
      <c r="AG1790" s="209"/>
      <c r="AH1790" s="209"/>
      <c r="AI1790" s="209"/>
      <c r="AJ1790" s="209"/>
      <c r="AK1790" s="209"/>
      <c r="AL1790" s="209"/>
      <c r="AM1790" s="209"/>
      <c r="AN1790" s="209"/>
      <c r="AO1790" s="209"/>
      <c r="AP1790" s="209"/>
      <c r="AQ1790" s="209"/>
      <c r="AR1790" s="209"/>
      <c r="AS1790" s="209"/>
      <c r="AT1790" s="209"/>
      <c r="AU1790" s="209"/>
      <c r="AV1790" s="209"/>
      <c r="AW1790" s="209"/>
      <c r="AX1790" s="209"/>
      <c r="AY1790" s="209"/>
      <c r="AZ1790" s="209"/>
      <c r="BA1790" s="209"/>
      <c r="BB1790" s="209"/>
      <c r="BC1790" s="209"/>
      <c r="BD1790" s="209"/>
      <c r="BE1790" s="209"/>
      <c r="BF1790" s="209"/>
      <c r="BG1790" s="209"/>
      <c r="BH1790" s="209"/>
      <c r="BI1790" s="209"/>
      <c r="BJ1790" s="209"/>
      <c r="BK1790" s="209"/>
      <c r="BL1790" s="209"/>
      <c r="BM1790" s="209"/>
      <c r="BN1790" s="209"/>
      <c r="BO1790" s="209"/>
      <c r="BP1790" s="209"/>
      <c r="BQ1790" s="209"/>
      <c r="BR1790" s="209"/>
      <c r="BS1790" s="209"/>
      <c r="BT1790" s="209"/>
      <c r="BU1790" s="209"/>
      <c r="BV1790" s="209"/>
      <c r="BW1790" s="209"/>
      <c r="BX1790" s="209"/>
      <c r="BY1790" s="209"/>
      <c r="BZ1790" s="209"/>
      <c r="CA1790" s="209"/>
      <c r="CB1790" s="209"/>
      <c r="CC1790" s="209"/>
      <c r="CD1790" s="209"/>
      <c r="CE1790" s="209"/>
      <c r="CF1790" s="209"/>
      <c r="CG1790" s="209"/>
      <c r="CH1790" s="209"/>
      <c r="CI1790" s="209"/>
      <c r="CJ1790" s="209"/>
      <c r="CK1790" s="209"/>
      <c r="CL1790" s="209"/>
      <c r="CM1790" s="209"/>
      <c r="CN1790" s="209"/>
      <c r="CO1790" s="209"/>
      <c r="CP1790" s="209"/>
      <c r="CQ1790" s="209"/>
      <c r="CR1790" s="209"/>
      <c r="CS1790" s="209"/>
      <c r="CT1790" s="209"/>
      <c r="CU1790" s="209"/>
      <c r="CV1790" s="209"/>
      <c r="CW1790" s="209"/>
      <c r="CX1790" s="209"/>
      <c r="CY1790" s="209"/>
      <c r="CZ1790" s="209"/>
      <c r="DA1790" s="209"/>
      <c r="DB1790" s="209"/>
      <c r="DC1790" s="209"/>
      <c r="DD1790" s="209"/>
      <c r="DE1790" s="209"/>
      <c r="DF1790" s="209"/>
      <c r="DG1790" s="209"/>
      <c r="DH1790" s="209"/>
      <c r="DI1790" s="209"/>
      <c r="DJ1790" s="209"/>
      <c r="DK1790" s="209"/>
      <c r="DL1790" s="209"/>
      <c r="DM1790" s="209"/>
      <c r="DN1790" s="209"/>
      <c r="DO1790" s="209"/>
      <c r="DP1790" s="209"/>
      <c r="DQ1790" s="209"/>
      <c r="DR1790" s="209"/>
      <c r="DS1790" s="209"/>
      <c r="DT1790" s="209"/>
      <c r="DU1790" s="209"/>
      <c r="DV1790" s="209"/>
      <c r="DW1790" s="209"/>
      <c r="DX1790" s="209"/>
      <c r="DY1790" s="209"/>
      <c r="DZ1790" s="209"/>
      <c r="EA1790" s="209"/>
      <c r="EB1790" s="209"/>
      <c r="EC1790" s="209"/>
      <c r="ED1790" s="209"/>
      <c r="EE1790" s="209"/>
      <c r="EF1790" s="209"/>
      <c r="EG1790" s="209"/>
      <c r="EH1790" s="209"/>
      <c r="EI1790" s="209"/>
      <c r="EJ1790" s="209"/>
      <c r="EK1790" s="209"/>
      <c r="EL1790" s="209"/>
      <c r="EM1790" s="209"/>
      <c r="EN1790" s="209"/>
      <c r="EO1790" s="209"/>
      <c r="EP1790" s="209"/>
      <c r="EQ1790" s="209"/>
      <c r="ER1790" s="209"/>
      <c r="ES1790" s="209"/>
      <c r="ET1790" s="209"/>
      <c r="EU1790" s="209"/>
      <c r="EV1790" s="209"/>
      <c r="EW1790" s="209"/>
      <c r="EX1790" s="209"/>
      <c r="EY1790" s="209"/>
      <c r="EZ1790" s="209"/>
      <c r="FA1790" s="209"/>
      <c r="FB1790" s="209"/>
      <c r="FC1790" s="209"/>
      <c r="FD1790" s="209"/>
      <c r="FE1790" s="209"/>
      <c r="FF1790" s="209"/>
      <c r="FG1790" s="209"/>
      <c r="FH1790" s="209"/>
      <c r="FI1790" s="209"/>
      <c r="FJ1790" s="209"/>
      <c r="FK1790" s="209"/>
      <c r="FL1790" s="209"/>
      <c r="FM1790" s="209"/>
      <c r="FN1790" s="209"/>
      <c r="FO1790" s="209"/>
      <c r="FP1790" s="209"/>
      <c r="FQ1790" s="209"/>
      <c r="FR1790" s="209"/>
      <c r="FS1790" s="209"/>
      <c r="FT1790" s="209"/>
      <c r="FU1790" s="209"/>
      <c r="FV1790" s="209"/>
      <c r="FW1790" s="209"/>
      <c r="FX1790" s="209"/>
      <c r="FY1790" s="209"/>
      <c r="FZ1790" s="209"/>
      <c r="GA1790" s="209"/>
      <c r="GB1790" s="209"/>
      <c r="GC1790" s="209"/>
      <c r="GD1790" s="209"/>
      <c r="GE1790" s="209"/>
      <c r="GF1790" s="209"/>
      <c r="GG1790" s="209"/>
      <c r="GH1790" s="209"/>
      <c r="GI1790" s="209"/>
    </row>
    <row r="1791" spans="1:191">
      <c r="A1791" s="232"/>
      <c r="B1791" s="196"/>
      <c r="C1791" s="200"/>
      <c r="D1791" s="201"/>
      <c r="E1791" s="80" t="s">
        <v>103</v>
      </c>
      <c r="F1791" s="18" t="s">
        <v>398</v>
      </c>
      <c r="G1791" s="18"/>
      <c r="H1791" s="10" t="s">
        <v>394</v>
      </c>
      <c r="I1791" s="206">
        <f t="shared" si="376"/>
        <v>5056.2</v>
      </c>
      <c r="J1791" s="206">
        <f t="shared" si="376"/>
        <v>12491.9</v>
      </c>
      <c r="K1791" s="206">
        <f t="shared" si="376"/>
        <v>19927.5</v>
      </c>
      <c r="L1791" s="207">
        <f>SUM(L1792)</f>
        <v>29742.5</v>
      </c>
      <c r="M1791" s="41">
        <f t="shared" si="363"/>
        <v>17</v>
      </c>
      <c r="N1791" s="41">
        <f t="shared" si="364"/>
        <v>42</v>
      </c>
      <c r="O1791" s="41">
        <f t="shared" si="365"/>
        <v>67</v>
      </c>
      <c r="P1791" s="15"/>
      <c r="Q1791" s="15"/>
      <c r="R1791" s="167"/>
      <c r="S1791" s="15"/>
      <c r="T1791" s="15"/>
      <c r="U1791" s="4">
        <f t="shared" si="374"/>
        <v>29742.5</v>
      </c>
      <c r="AA1791" s="209"/>
      <c r="AB1791" s="209"/>
      <c r="AC1791" s="209"/>
      <c r="AD1791" s="209"/>
      <c r="AE1791" s="209"/>
      <c r="AF1791" s="209"/>
      <c r="AG1791" s="209"/>
      <c r="AH1791" s="209"/>
      <c r="AI1791" s="209"/>
      <c r="AJ1791" s="209"/>
      <c r="AK1791" s="209"/>
      <c r="AL1791" s="209"/>
      <c r="AM1791" s="209"/>
      <c r="AN1791" s="209"/>
      <c r="AO1791" s="209"/>
      <c r="AP1791" s="209"/>
      <c r="AQ1791" s="209"/>
      <c r="AR1791" s="209"/>
      <c r="AS1791" s="209"/>
      <c r="AT1791" s="209"/>
      <c r="AU1791" s="209"/>
      <c r="AV1791" s="209"/>
      <c r="AW1791" s="209"/>
      <c r="AX1791" s="209"/>
      <c r="AY1791" s="209"/>
      <c r="AZ1791" s="209"/>
      <c r="BA1791" s="209"/>
      <c r="BB1791" s="209"/>
      <c r="BC1791" s="209"/>
      <c r="BD1791" s="209"/>
      <c r="BE1791" s="209"/>
      <c r="BF1791" s="209"/>
      <c r="BG1791" s="209"/>
      <c r="BH1791" s="209"/>
      <c r="BI1791" s="209"/>
      <c r="BJ1791" s="209"/>
      <c r="BK1791" s="209"/>
      <c r="BL1791" s="209"/>
      <c r="BM1791" s="209"/>
      <c r="BN1791" s="209"/>
      <c r="BO1791" s="209"/>
      <c r="BP1791" s="209"/>
      <c r="BQ1791" s="209"/>
      <c r="BR1791" s="209"/>
      <c r="BS1791" s="209"/>
      <c r="BT1791" s="209"/>
      <c r="BU1791" s="209"/>
      <c r="BV1791" s="209"/>
      <c r="BW1791" s="209"/>
      <c r="BX1791" s="209"/>
      <c r="BY1791" s="209"/>
      <c r="BZ1791" s="209"/>
      <c r="CA1791" s="209"/>
      <c r="CB1791" s="209"/>
      <c r="CC1791" s="209"/>
      <c r="CD1791" s="209"/>
      <c r="CE1791" s="209"/>
      <c r="CF1791" s="209"/>
      <c r="CG1791" s="209"/>
      <c r="CH1791" s="209"/>
      <c r="CI1791" s="209"/>
      <c r="CJ1791" s="209"/>
      <c r="CK1791" s="209"/>
      <c r="CL1791" s="209"/>
      <c r="CM1791" s="209"/>
      <c r="CN1791" s="209"/>
      <c r="CO1791" s="209"/>
      <c r="CP1791" s="209"/>
      <c r="CQ1791" s="209"/>
      <c r="CR1791" s="209"/>
      <c r="CS1791" s="209"/>
      <c r="CT1791" s="209"/>
      <c r="CU1791" s="209"/>
      <c r="CV1791" s="209"/>
      <c r="CW1791" s="209"/>
      <c r="CX1791" s="209"/>
      <c r="CY1791" s="209"/>
      <c r="CZ1791" s="209"/>
      <c r="DA1791" s="209"/>
      <c r="DB1791" s="209"/>
      <c r="DC1791" s="209"/>
      <c r="DD1791" s="209"/>
      <c r="DE1791" s="209"/>
      <c r="DF1791" s="209"/>
      <c r="DG1791" s="209"/>
      <c r="DH1791" s="209"/>
      <c r="DI1791" s="209"/>
      <c r="DJ1791" s="209"/>
      <c r="DK1791" s="209"/>
      <c r="DL1791" s="209"/>
      <c r="DM1791" s="209"/>
      <c r="DN1791" s="209"/>
      <c r="DO1791" s="209"/>
      <c r="DP1791" s="209"/>
      <c r="DQ1791" s="209"/>
      <c r="DR1791" s="209"/>
      <c r="DS1791" s="209"/>
      <c r="DT1791" s="209"/>
      <c r="DU1791" s="209"/>
      <c r="DV1791" s="209"/>
      <c r="DW1791" s="209"/>
      <c r="DX1791" s="209"/>
      <c r="DY1791" s="209"/>
      <c r="DZ1791" s="209"/>
      <c r="EA1791" s="209"/>
      <c r="EB1791" s="209"/>
      <c r="EC1791" s="209"/>
      <c r="ED1791" s="209"/>
      <c r="EE1791" s="209"/>
      <c r="EF1791" s="209"/>
      <c r="EG1791" s="209"/>
      <c r="EH1791" s="209"/>
      <c r="EI1791" s="209"/>
      <c r="EJ1791" s="209"/>
      <c r="EK1791" s="209"/>
      <c r="EL1791" s="209"/>
      <c r="EM1791" s="209"/>
      <c r="EN1791" s="209"/>
      <c r="EO1791" s="209"/>
      <c r="EP1791" s="209"/>
      <c r="EQ1791" s="209"/>
      <c r="ER1791" s="209"/>
      <c r="ES1791" s="209"/>
      <c r="ET1791" s="209"/>
      <c r="EU1791" s="209"/>
      <c r="EV1791" s="209"/>
      <c r="EW1791" s="209"/>
      <c r="EX1791" s="209"/>
      <c r="EY1791" s="209"/>
      <c r="EZ1791" s="209"/>
      <c r="FA1791" s="209"/>
      <c r="FB1791" s="209"/>
      <c r="FC1791" s="209"/>
      <c r="FD1791" s="209"/>
      <c r="FE1791" s="209"/>
      <c r="FF1791" s="209"/>
      <c r="FG1791" s="209"/>
      <c r="FH1791" s="209"/>
      <c r="FI1791" s="209"/>
      <c r="FJ1791" s="209"/>
      <c r="FK1791" s="209"/>
      <c r="FL1791" s="209"/>
      <c r="FM1791" s="209"/>
      <c r="FN1791" s="209"/>
      <c r="FO1791" s="209"/>
      <c r="FP1791" s="209"/>
      <c r="FQ1791" s="209"/>
      <c r="FR1791" s="209"/>
      <c r="FS1791" s="209"/>
      <c r="FT1791" s="209"/>
      <c r="FU1791" s="209"/>
      <c r="FV1791" s="209"/>
      <c r="FW1791" s="209"/>
      <c r="FX1791" s="209"/>
      <c r="FY1791" s="209"/>
      <c r="FZ1791" s="209"/>
      <c r="GA1791" s="209"/>
      <c r="GB1791" s="209"/>
      <c r="GC1791" s="209"/>
      <c r="GD1791" s="209"/>
      <c r="GE1791" s="209"/>
      <c r="GF1791" s="209"/>
      <c r="GG1791" s="209"/>
      <c r="GH1791" s="209"/>
      <c r="GI1791" s="209"/>
    </row>
    <row r="1792" spans="1:191" hidden="1">
      <c r="A1792" s="69"/>
      <c r="B1792" s="53"/>
      <c r="C1792" s="56"/>
      <c r="D1792" s="57"/>
      <c r="E1792" s="16" t="s">
        <v>513</v>
      </c>
      <c r="F1792" s="10">
        <v>4239</v>
      </c>
      <c r="G1792" s="10"/>
      <c r="H1792" s="10"/>
      <c r="I1792" s="7">
        <f>ROUND(L1792*0.17,1)</f>
        <v>5056.2</v>
      </c>
      <c r="J1792" s="7">
        <f>ROUND(L1792*0.42,1)</f>
        <v>12491.9</v>
      </c>
      <c r="K1792" s="7">
        <f>ROUND(L1792*0.67,1)</f>
        <v>19927.5</v>
      </c>
      <c r="L1792" s="7">
        <v>29742.5</v>
      </c>
      <c r="M1792" s="41">
        <f t="shared" si="363"/>
        <v>17</v>
      </c>
      <c r="N1792" s="41">
        <f t="shared" si="364"/>
        <v>42</v>
      </c>
      <c r="O1792" s="41">
        <f t="shared" si="365"/>
        <v>67</v>
      </c>
      <c r="P1792" s="15"/>
      <c r="Q1792" s="15"/>
      <c r="R1792" s="167"/>
      <c r="S1792" s="15"/>
      <c r="T1792" s="15"/>
      <c r="U1792" s="4">
        <f t="shared" si="374"/>
        <v>29742.5</v>
      </c>
    </row>
    <row r="1793" spans="1:191" ht="49.5">
      <c r="A1793" s="232"/>
      <c r="B1793" s="196"/>
      <c r="C1793" s="200"/>
      <c r="D1793" s="201" t="s">
        <v>285</v>
      </c>
      <c r="E1793" s="81" t="s">
        <v>501</v>
      </c>
      <c r="F1793" s="19"/>
      <c r="G1793" s="19"/>
      <c r="H1793" s="10" t="s">
        <v>394</v>
      </c>
      <c r="I1793" s="205">
        <f t="shared" ref="I1793:L1797" si="377">SUM(I1794)</f>
        <v>33733</v>
      </c>
      <c r="J1793" s="205">
        <f t="shared" si="377"/>
        <v>81855</v>
      </c>
      <c r="K1793" s="205">
        <f t="shared" si="377"/>
        <v>128947</v>
      </c>
      <c r="L1793" s="205">
        <f t="shared" si="377"/>
        <v>190123.9</v>
      </c>
      <c r="M1793" s="41">
        <f t="shared" si="363"/>
        <v>17.7</v>
      </c>
      <c r="N1793" s="41">
        <f t="shared" si="364"/>
        <v>43.1</v>
      </c>
      <c r="O1793" s="41">
        <f t="shared" si="365"/>
        <v>67.8</v>
      </c>
      <c r="P1793" s="14"/>
      <c r="Q1793" s="14"/>
      <c r="R1793" s="167"/>
      <c r="S1793" s="14"/>
      <c r="T1793" s="14"/>
      <c r="U1793" s="4">
        <f t="shared" si="374"/>
        <v>190123.9</v>
      </c>
      <c r="W1793" s="43" t="s">
        <v>394</v>
      </c>
      <c r="AA1793" s="209"/>
      <c r="AB1793" s="209"/>
      <c r="AC1793" s="209"/>
      <c r="AD1793" s="209"/>
      <c r="AE1793" s="209"/>
      <c r="AF1793" s="209"/>
      <c r="AG1793" s="209"/>
      <c r="AH1793" s="209"/>
      <c r="AI1793" s="209"/>
      <c r="AJ1793" s="209"/>
      <c r="AK1793" s="209"/>
      <c r="AL1793" s="209"/>
      <c r="AM1793" s="209"/>
      <c r="AN1793" s="209"/>
      <c r="AO1793" s="209"/>
      <c r="AP1793" s="209"/>
      <c r="AQ1793" s="209"/>
      <c r="AR1793" s="209"/>
      <c r="AS1793" s="209"/>
      <c r="AT1793" s="209"/>
      <c r="AU1793" s="209"/>
      <c r="AV1793" s="209"/>
      <c r="AW1793" s="209"/>
      <c r="AX1793" s="209"/>
      <c r="AY1793" s="209"/>
      <c r="AZ1793" s="209"/>
      <c r="BA1793" s="209"/>
      <c r="BB1793" s="209"/>
      <c r="BC1793" s="209"/>
      <c r="BD1793" s="209"/>
      <c r="BE1793" s="209"/>
      <c r="BF1793" s="209"/>
      <c r="BG1793" s="209"/>
      <c r="BH1793" s="209"/>
      <c r="BI1793" s="209"/>
      <c r="BJ1793" s="209"/>
      <c r="BK1793" s="209"/>
      <c r="BL1793" s="209"/>
      <c r="BM1793" s="209"/>
      <c r="BN1793" s="209"/>
      <c r="BO1793" s="209"/>
      <c r="BP1793" s="209"/>
      <c r="BQ1793" s="209"/>
      <c r="BR1793" s="209"/>
      <c r="BS1793" s="209"/>
      <c r="BT1793" s="209"/>
      <c r="BU1793" s="209"/>
      <c r="BV1793" s="209"/>
      <c r="BW1793" s="209"/>
      <c r="BX1793" s="209"/>
      <c r="BY1793" s="209"/>
      <c r="BZ1793" s="209"/>
      <c r="CA1793" s="209"/>
      <c r="CB1793" s="209"/>
      <c r="CC1793" s="209"/>
      <c r="CD1793" s="209"/>
      <c r="CE1793" s="209"/>
      <c r="CF1793" s="209"/>
      <c r="CG1793" s="209"/>
      <c r="CH1793" s="209"/>
      <c r="CI1793" s="209"/>
      <c r="CJ1793" s="209"/>
      <c r="CK1793" s="209"/>
      <c r="CL1793" s="209"/>
      <c r="CM1793" s="209"/>
      <c r="CN1793" s="209"/>
      <c r="CO1793" s="209"/>
      <c r="CP1793" s="209"/>
      <c r="CQ1793" s="209"/>
      <c r="CR1793" s="209"/>
      <c r="CS1793" s="209"/>
      <c r="CT1793" s="209"/>
      <c r="CU1793" s="209"/>
      <c r="CV1793" s="209"/>
      <c r="CW1793" s="209"/>
      <c r="CX1793" s="209"/>
      <c r="CY1793" s="209"/>
      <c r="CZ1793" s="209"/>
      <c r="DA1793" s="209"/>
      <c r="DB1793" s="209"/>
      <c r="DC1793" s="209"/>
      <c r="DD1793" s="209"/>
      <c r="DE1793" s="209"/>
      <c r="DF1793" s="209"/>
      <c r="DG1793" s="209"/>
      <c r="DH1793" s="209"/>
      <c r="DI1793" s="209"/>
      <c r="DJ1793" s="209"/>
      <c r="DK1793" s="209"/>
      <c r="DL1793" s="209"/>
      <c r="DM1793" s="209"/>
      <c r="DN1793" s="209"/>
      <c r="DO1793" s="209"/>
      <c r="DP1793" s="209"/>
      <c r="DQ1793" s="209"/>
      <c r="DR1793" s="209"/>
      <c r="DS1793" s="209"/>
      <c r="DT1793" s="209"/>
      <c r="DU1793" s="209"/>
      <c r="DV1793" s="209"/>
      <c r="DW1793" s="209"/>
      <c r="DX1793" s="209"/>
      <c r="DY1793" s="209"/>
      <c r="DZ1793" s="209"/>
      <c r="EA1793" s="209"/>
      <c r="EB1793" s="209"/>
      <c r="EC1793" s="209"/>
      <c r="ED1793" s="209"/>
      <c r="EE1793" s="209"/>
      <c r="EF1793" s="209"/>
      <c r="EG1793" s="209"/>
      <c r="EH1793" s="209"/>
      <c r="EI1793" s="209"/>
      <c r="EJ1793" s="209"/>
      <c r="EK1793" s="209"/>
      <c r="EL1793" s="209"/>
      <c r="EM1793" s="209"/>
      <c r="EN1793" s="209"/>
      <c r="EO1793" s="209"/>
      <c r="EP1793" s="209"/>
      <c r="EQ1793" s="209"/>
      <c r="ER1793" s="209"/>
      <c r="ES1793" s="209"/>
      <c r="ET1793" s="209"/>
      <c r="EU1793" s="209"/>
      <c r="EV1793" s="209"/>
      <c r="EW1793" s="209"/>
      <c r="EX1793" s="209"/>
      <c r="EY1793" s="209"/>
      <c r="EZ1793" s="209"/>
      <c r="FA1793" s="209"/>
      <c r="FB1793" s="209"/>
      <c r="FC1793" s="209"/>
      <c r="FD1793" s="209"/>
      <c r="FE1793" s="209"/>
      <c r="FF1793" s="209"/>
      <c r="FG1793" s="209"/>
      <c r="FH1793" s="209"/>
      <c r="FI1793" s="209"/>
      <c r="FJ1793" s="209"/>
      <c r="FK1793" s="209"/>
      <c r="FL1793" s="209"/>
      <c r="FM1793" s="209"/>
      <c r="FN1793" s="209"/>
      <c r="FO1793" s="209"/>
      <c r="FP1793" s="209"/>
      <c r="FQ1793" s="209"/>
      <c r="FR1793" s="209"/>
      <c r="FS1793" s="209"/>
      <c r="FT1793" s="209"/>
      <c r="FU1793" s="209"/>
      <c r="FV1793" s="209"/>
      <c r="FW1793" s="209"/>
      <c r="FX1793" s="209"/>
      <c r="FY1793" s="209"/>
      <c r="FZ1793" s="209"/>
      <c r="GA1793" s="209"/>
      <c r="GB1793" s="209"/>
      <c r="GC1793" s="209"/>
      <c r="GD1793" s="209"/>
      <c r="GE1793" s="209"/>
      <c r="GF1793" s="209"/>
      <c r="GG1793" s="209"/>
      <c r="GH1793" s="209"/>
      <c r="GI1793" s="209"/>
    </row>
    <row r="1794" spans="1:191">
      <c r="A1794" s="232"/>
      <c r="B1794" s="196"/>
      <c r="C1794" s="200"/>
      <c r="D1794" s="201"/>
      <c r="E1794" s="80" t="s">
        <v>103</v>
      </c>
      <c r="F1794" s="18" t="s">
        <v>398</v>
      </c>
      <c r="G1794" s="18"/>
      <c r="H1794" s="10" t="s">
        <v>394</v>
      </c>
      <c r="I1794" s="206">
        <f t="shared" si="377"/>
        <v>33733</v>
      </c>
      <c r="J1794" s="206">
        <f t="shared" si="377"/>
        <v>81855</v>
      </c>
      <c r="K1794" s="206">
        <f t="shared" si="377"/>
        <v>128947</v>
      </c>
      <c r="L1794" s="207">
        <f t="shared" si="377"/>
        <v>190123.9</v>
      </c>
      <c r="M1794" s="41">
        <f t="shared" si="363"/>
        <v>17.7</v>
      </c>
      <c r="N1794" s="41">
        <f t="shared" si="364"/>
        <v>43.1</v>
      </c>
      <c r="O1794" s="41">
        <f t="shared" si="365"/>
        <v>67.8</v>
      </c>
      <c r="P1794" s="15"/>
      <c r="Q1794" s="15"/>
      <c r="R1794" s="167"/>
      <c r="S1794" s="15"/>
      <c r="T1794" s="15"/>
      <c r="U1794" s="4">
        <f t="shared" si="374"/>
        <v>190123.9</v>
      </c>
      <c r="AA1794" s="209"/>
      <c r="AB1794" s="209"/>
      <c r="AC1794" s="209"/>
      <c r="AD1794" s="209"/>
      <c r="AE1794" s="209"/>
      <c r="AF1794" s="209"/>
      <c r="AG1794" s="209"/>
      <c r="AH1794" s="209"/>
      <c r="AI1794" s="209"/>
      <c r="AJ1794" s="209"/>
      <c r="AK1794" s="209"/>
      <c r="AL1794" s="209"/>
      <c r="AM1794" s="209"/>
      <c r="AN1794" s="209"/>
      <c r="AO1794" s="209"/>
      <c r="AP1794" s="209"/>
      <c r="AQ1794" s="209"/>
      <c r="AR1794" s="209"/>
      <c r="AS1794" s="209"/>
      <c r="AT1794" s="209"/>
      <c r="AU1794" s="209"/>
      <c r="AV1794" s="209"/>
      <c r="AW1794" s="209"/>
      <c r="AX1794" s="209"/>
      <c r="AY1794" s="209"/>
      <c r="AZ1794" s="209"/>
      <c r="BA1794" s="209"/>
      <c r="BB1794" s="209"/>
      <c r="BC1794" s="209"/>
      <c r="BD1794" s="209"/>
      <c r="BE1794" s="209"/>
      <c r="BF1794" s="209"/>
      <c r="BG1794" s="209"/>
      <c r="BH1794" s="209"/>
      <c r="BI1794" s="209"/>
      <c r="BJ1794" s="209"/>
      <c r="BK1794" s="209"/>
      <c r="BL1794" s="209"/>
      <c r="BM1794" s="209"/>
      <c r="BN1794" s="209"/>
      <c r="BO1794" s="209"/>
      <c r="BP1794" s="209"/>
      <c r="BQ1794" s="209"/>
      <c r="BR1794" s="209"/>
      <c r="BS1794" s="209"/>
      <c r="BT1794" s="209"/>
      <c r="BU1794" s="209"/>
      <c r="BV1794" s="209"/>
      <c r="BW1794" s="209"/>
      <c r="BX1794" s="209"/>
      <c r="BY1794" s="209"/>
      <c r="BZ1794" s="209"/>
      <c r="CA1794" s="209"/>
      <c r="CB1794" s="209"/>
      <c r="CC1794" s="209"/>
      <c r="CD1794" s="209"/>
      <c r="CE1794" s="209"/>
      <c r="CF1794" s="209"/>
      <c r="CG1794" s="209"/>
      <c r="CH1794" s="209"/>
      <c r="CI1794" s="209"/>
      <c r="CJ1794" s="209"/>
      <c r="CK1794" s="209"/>
      <c r="CL1794" s="209"/>
      <c r="CM1794" s="209"/>
      <c r="CN1794" s="209"/>
      <c r="CO1794" s="209"/>
      <c r="CP1794" s="209"/>
      <c r="CQ1794" s="209"/>
      <c r="CR1794" s="209"/>
      <c r="CS1794" s="209"/>
      <c r="CT1794" s="209"/>
      <c r="CU1794" s="209"/>
      <c r="CV1794" s="209"/>
      <c r="CW1794" s="209"/>
      <c r="CX1794" s="209"/>
      <c r="CY1794" s="209"/>
      <c r="CZ1794" s="209"/>
      <c r="DA1794" s="209"/>
      <c r="DB1794" s="209"/>
      <c r="DC1794" s="209"/>
      <c r="DD1794" s="209"/>
      <c r="DE1794" s="209"/>
      <c r="DF1794" s="209"/>
      <c r="DG1794" s="209"/>
      <c r="DH1794" s="209"/>
      <c r="DI1794" s="209"/>
      <c r="DJ1794" s="209"/>
      <c r="DK1794" s="209"/>
      <c r="DL1794" s="209"/>
      <c r="DM1794" s="209"/>
      <c r="DN1794" s="209"/>
      <c r="DO1794" s="209"/>
      <c r="DP1794" s="209"/>
      <c r="DQ1794" s="209"/>
      <c r="DR1794" s="209"/>
      <c r="DS1794" s="209"/>
      <c r="DT1794" s="209"/>
      <c r="DU1794" s="209"/>
      <c r="DV1794" s="209"/>
      <c r="DW1794" s="209"/>
      <c r="DX1794" s="209"/>
      <c r="DY1794" s="209"/>
      <c r="DZ1794" s="209"/>
      <c r="EA1794" s="209"/>
      <c r="EB1794" s="209"/>
      <c r="EC1794" s="209"/>
      <c r="ED1794" s="209"/>
      <c r="EE1794" s="209"/>
      <c r="EF1794" s="209"/>
      <c r="EG1794" s="209"/>
      <c r="EH1794" s="209"/>
      <c r="EI1794" s="209"/>
      <c r="EJ1794" s="209"/>
      <c r="EK1794" s="209"/>
      <c r="EL1794" s="209"/>
      <c r="EM1794" s="209"/>
      <c r="EN1794" s="209"/>
      <c r="EO1794" s="209"/>
      <c r="EP1794" s="209"/>
      <c r="EQ1794" s="209"/>
      <c r="ER1794" s="209"/>
      <c r="ES1794" s="209"/>
      <c r="ET1794" s="209"/>
      <c r="EU1794" s="209"/>
      <c r="EV1794" s="209"/>
      <c r="EW1794" s="209"/>
      <c r="EX1794" s="209"/>
      <c r="EY1794" s="209"/>
      <c r="EZ1794" s="209"/>
      <c r="FA1794" s="209"/>
      <c r="FB1794" s="209"/>
      <c r="FC1794" s="209"/>
      <c r="FD1794" s="209"/>
      <c r="FE1794" s="209"/>
      <c r="FF1794" s="209"/>
      <c r="FG1794" s="209"/>
      <c r="FH1794" s="209"/>
      <c r="FI1794" s="209"/>
      <c r="FJ1794" s="209"/>
      <c r="FK1794" s="209"/>
      <c r="FL1794" s="209"/>
      <c r="FM1794" s="209"/>
      <c r="FN1794" s="209"/>
      <c r="FO1794" s="209"/>
      <c r="FP1794" s="209"/>
      <c r="FQ1794" s="209"/>
      <c r="FR1794" s="209"/>
      <c r="FS1794" s="209"/>
      <c r="FT1794" s="209"/>
      <c r="FU1794" s="209"/>
      <c r="FV1794" s="209"/>
      <c r="FW1794" s="209"/>
      <c r="FX1794" s="209"/>
      <c r="FY1794" s="209"/>
      <c r="FZ1794" s="209"/>
      <c r="GA1794" s="209"/>
      <c r="GB1794" s="209"/>
      <c r="GC1794" s="209"/>
      <c r="GD1794" s="209"/>
      <c r="GE1794" s="209"/>
      <c r="GF1794" s="209"/>
      <c r="GG1794" s="209"/>
      <c r="GH1794" s="209"/>
      <c r="GI1794" s="209"/>
    </row>
    <row r="1795" spans="1:191" ht="27" hidden="1">
      <c r="A1795" s="69"/>
      <c r="B1795" s="53"/>
      <c r="C1795" s="56"/>
      <c r="D1795" s="57"/>
      <c r="E1795" s="16" t="s">
        <v>524</v>
      </c>
      <c r="F1795" s="10">
        <v>4511</v>
      </c>
      <c r="G1795" s="10"/>
      <c r="H1795" s="10"/>
      <c r="I1795" s="7">
        <v>33733</v>
      </c>
      <c r="J1795" s="7">
        <v>81855</v>
      </c>
      <c r="K1795" s="7">
        <v>128947</v>
      </c>
      <c r="L1795" s="7">
        <v>190123.9</v>
      </c>
      <c r="M1795" s="41">
        <f t="shared" si="363"/>
        <v>17.7</v>
      </c>
      <c r="N1795" s="41">
        <f t="shared" si="364"/>
        <v>43.1</v>
      </c>
      <c r="O1795" s="41">
        <f t="shared" si="365"/>
        <v>67.8</v>
      </c>
      <c r="P1795" s="15"/>
      <c r="Q1795" s="15"/>
      <c r="R1795" s="167"/>
      <c r="S1795" s="15"/>
      <c r="T1795" s="15"/>
      <c r="U1795" s="4">
        <f t="shared" si="374"/>
        <v>190123.9</v>
      </c>
    </row>
    <row r="1796" spans="1:191" ht="35.25" customHeight="1">
      <c r="A1796" s="232"/>
      <c r="B1796" s="196"/>
      <c r="C1796" s="200"/>
      <c r="D1796" s="201" t="s">
        <v>286</v>
      </c>
      <c r="E1796" s="81" t="s">
        <v>651</v>
      </c>
      <c r="F1796" s="18" t="s">
        <v>398</v>
      </c>
      <c r="G1796" s="10"/>
      <c r="H1796" s="10" t="s">
        <v>394</v>
      </c>
      <c r="I1796" s="205">
        <f t="shared" si="377"/>
        <v>3400</v>
      </c>
      <c r="J1796" s="205">
        <f t="shared" si="377"/>
        <v>8400</v>
      </c>
      <c r="K1796" s="205">
        <f t="shared" si="377"/>
        <v>13400</v>
      </c>
      <c r="L1796" s="205">
        <f t="shared" si="377"/>
        <v>20000</v>
      </c>
      <c r="M1796" s="41">
        <f t="shared" ref="M1796:M1854" si="378">ROUND(I1796/L1796*100,1)</f>
        <v>17</v>
      </c>
      <c r="N1796" s="41">
        <f t="shared" ref="N1796:N1854" si="379">ROUND(J1796/L1796*100,1)</f>
        <v>42</v>
      </c>
      <c r="O1796" s="41">
        <f t="shared" ref="O1796:O1854" si="380">ROUND(K1796/L1796*100,1)</f>
        <v>67</v>
      </c>
      <c r="P1796" s="15"/>
      <c r="Q1796" s="15"/>
      <c r="R1796" s="167"/>
      <c r="S1796" s="15"/>
      <c r="T1796" s="15"/>
      <c r="U1796" s="4"/>
      <c r="AA1796" s="209"/>
      <c r="AB1796" s="209"/>
      <c r="AC1796" s="209"/>
      <c r="AD1796" s="209"/>
      <c r="AE1796" s="209"/>
      <c r="AF1796" s="209"/>
      <c r="AG1796" s="209"/>
      <c r="AH1796" s="209"/>
      <c r="AI1796" s="209"/>
      <c r="AJ1796" s="209"/>
      <c r="AK1796" s="209"/>
      <c r="AL1796" s="209"/>
      <c r="AM1796" s="209"/>
      <c r="AN1796" s="209"/>
      <c r="AO1796" s="209"/>
      <c r="AP1796" s="209"/>
      <c r="AQ1796" s="209"/>
      <c r="AR1796" s="209"/>
      <c r="AS1796" s="209"/>
      <c r="AT1796" s="209"/>
      <c r="AU1796" s="209"/>
      <c r="AV1796" s="209"/>
      <c r="AW1796" s="209"/>
      <c r="AX1796" s="209"/>
      <c r="AY1796" s="209"/>
      <c r="AZ1796" s="209"/>
      <c r="BA1796" s="209"/>
      <c r="BB1796" s="209"/>
      <c r="BC1796" s="209"/>
      <c r="BD1796" s="209"/>
      <c r="BE1796" s="209"/>
      <c r="BF1796" s="209"/>
      <c r="BG1796" s="209"/>
      <c r="BH1796" s="209"/>
      <c r="BI1796" s="209"/>
      <c r="BJ1796" s="209"/>
      <c r="BK1796" s="209"/>
      <c r="BL1796" s="209"/>
      <c r="BM1796" s="209"/>
      <c r="BN1796" s="209"/>
      <c r="BO1796" s="209"/>
      <c r="BP1796" s="209"/>
      <c r="BQ1796" s="209"/>
      <c r="BR1796" s="209"/>
      <c r="BS1796" s="209"/>
      <c r="BT1796" s="209"/>
      <c r="BU1796" s="209"/>
      <c r="BV1796" s="209"/>
      <c r="BW1796" s="209"/>
      <c r="BX1796" s="209"/>
      <c r="BY1796" s="209"/>
      <c r="BZ1796" s="209"/>
      <c r="CA1796" s="209"/>
      <c r="CB1796" s="209"/>
      <c r="CC1796" s="209"/>
      <c r="CD1796" s="209"/>
      <c r="CE1796" s="209"/>
      <c r="CF1796" s="209"/>
      <c r="CG1796" s="209"/>
      <c r="CH1796" s="209"/>
      <c r="CI1796" s="209"/>
      <c r="CJ1796" s="209"/>
      <c r="CK1796" s="209"/>
      <c r="CL1796" s="209"/>
      <c r="CM1796" s="209"/>
      <c r="CN1796" s="209"/>
      <c r="CO1796" s="209"/>
      <c r="CP1796" s="209"/>
      <c r="CQ1796" s="209"/>
      <c r="CR1796" s="209"/>
      <c r="CS1796" s="209"/>
      <c r="CT1796" s="209"/>
      <c r="CU1796" s="209"/>
      <c r="CV1796" s="209"/>
      <c r="CW1796" s="209"/>
      <c r="CX1796" s="209"/>
      <c r="CY1796" s="209"/>
      <c r="CZ1796" s="209"/>
      <c r="DA1796" s="209"/>
      <c r="DB1796" s="209"/>
      <c r="DC1796" s="209"/>
      <c r="DD1796" s="209"/>
      <c r="DE1796" s="209"/>
      <c r="DF1796" s="209"/>
      <c r="DG1796" s="209"/>
      <c r="DH1796" s="209"/>
      <c r="DI1796" s="209"/>
      <c r="DJ1796" s="209"/>
      <c r="DK1796" s="209"/>
      <c r="DL1796" s="209"/>
      <c r="DM1796" s="209"/>
      <c r="DN1796" s="209"/>
      <c r="DO1796" s="209"/>
      <c r="DP1796" s="209"/>
      <c r="DQ1796" s="209"/>
      <c r="DR1796" s="209"/>
      <c r="DS1796" s="209"/>
      <c r="DT1796" s="209"/>
      <c r="DU1796" s="209"/>
      <c r="DV1796" s="209"/>
      <c r="DW1796" s="209"/>
      <c r="DX1796" s="209"/>
      <c r="DY1796" s="209"/>
      <c r="DZ1796" s="209"/>
      <c r="EA1796" s="209"/>
      <c r="EB1796" s="209"/>
      <c r="EC1796" s="209"/>
      <c r="ED1796" s="209"/>
      <c r="EE1796" s="209"/>
      <c r="EF1796" s="209"/>
      <c r="EG1796" s="209"/>
      <c r="EH1796" s="209"/>
      <c r="EI1796" s="209"/>
      <c r="EJ1796" s="209"/>
      <c r="EK1796" s="209"/>
      <c r="EL1796" s="209"/>
      <c r="EM1796" s="209"/>
      <c r="EN1796" s="209"/>
      <c r="EO1796" s="209"/>
      <c r="EP1796" s="209"/>
      <c r="EQ1796" s="209"/>
      <c r="ER1796" s="209"/>
      <c r="ES1796" s="209"/>
      <c r="ET1796" s="209"/>
      <c r="EU1796" s="209"/>
      <c r="EV1796" s="209"/>
      <c r="EW1796" s="209"/>
      <c r="EX1796" s="209"/>
      <c r="EY1796" s="209"/>
      <c r="EZ1796" s="209"/>
      <c r="FA1796" s="209"/>
      <c r="FB1796" s="209"/>
      <c r="FC1796" s="209"/>
      <c r="FD1796" s="209"/>
      <c r="FE1796" s="209"/>
      <c r="FF1796" s="209"/>
      <c r="FG1796" s="209"/>
      <c r="FH1796" s="209"/>
      <c r="FI1796" s="209"/>
      <c r="FJ1796" s="209"/>
      <c r="FK1796" s="209"/>
      <c r="FL1796" s="209"/>
      <c r="FM1796" s="209"/>
      <c r="FN1796" s="209"/>
      <c r="FO1796" s="209"/>
      <c r="FP1796" s="209"/>
      <c r="FQ1796" s="209"/>
      <c r="FR1796" s="209"/>
      <c r="FS1796" s="209"/>
      <c r="FT1796" s="209"/>
      <c r="FU1796" s="209"/>
      <c r="FV1796" s="209"/>
      <c r="FW1796" s="209"/>
      <c r="FX1796" s="209"/>
      <c r="FY1796" s="209"/>
      <c r="FZ1796" s="209"/>
      <c r="GA1796" s="209"/>
      <c r="GB1796" s="209"/>
      <c r="GC1796" s="209"/>
      <c r="GD1796" s="209"/>
      <c r="GE1796" s="209"/>
      <c r="GF1796" s="209"/>
      <c r="GG1796" s="209"/>
      <c r="GH1796" s="209"/>
      <c r="GI1796" s="209"/>
    </row>
    <row r="1797" spans="1:191">
      <c r="A1797" s="232"/>
      <c r="B1797" s="196"/>
      <c r="C1797" s="200"/>
      <c r="D1797" s="201"/>
      <c r="E1797" s="80" t="s">
        <v>103</v>
      </c>
      <c r="F1797" s="10"/>
      <c r="G1797" s="10"/>
      <c r="H1797" s="10" t="s">
        <v>394</v>
      </c>
      <c r="I1797" s="206">
        <f>SUM(I1798)</f>
        <v>3400</v>
      </c>
      <c r="J1797" s="206">
        <f t="shared" si="377"/>
        <v>8400</v>
      </c>
      <c r="K1797" s="206">
        <f t="shared" si="377"/>
        <v>13400</v>
      </c>
      <c r="L1797" s="207">
        <f t="shared" si="377"/>
        <v>20000</v>
      </c>
      <c r="M1797" s="41">
        <f t="shared" si="378"/>
        <v>17</v>
      </c>
      <c r="N1797" s="41">
        <f t="shared" si="379"/>
        <v>42</v>
      </c>
      <c r="O1797" s="41">
        <f t="shared" si="380"/>
        <v>67</v>
      </c>
      <c r="P1797" s="15"/>
      <c r="Q1797" s="15"/>
      <c r="R1797" s="167"/>
      <c r="S1797" s="15"/>
      <c r="T1797" s="15"/>
      <c r="U1797" s="4"/>
      <c r="AA1797" s="209"/>
      <c r="AB1797" s="209"/>
      <c r="AC1797" s="209"/>
      <c r="AD1797" s="209"/>
      <c r="AE1797" s="209"/>
      <c r="AF1797" s="209"/>
      <c r="AG1797" s="209"/>
      <c r="AH1797" s="209"/>
      <c r="AI1797" s="209"/>
      <c r="AJ1797" s="209"/>
      <c r="AK1797" s="209"/>
      <c r="AL1797" s="209"/>
      <c r="AM1797" s="209"/>
      <c r="AN1797" s="209"/>
      <c r="AO1797" s="209"/>
      <c r="AP1797" s="209"/>
      <c r="AQ1797" s="209"/>
      <c r="AR1797" s="209"/>
      <c r="AS1797" s="209"/>
      <c r="AT1797" s="209"/>
      <c r="AU1797" s="209"/>
      <c r="AV1797" s="209"/>
      <c r="AW1797" s="209"/>
      <c r="AX1797" s="209"/>
      <c r="AY1797" s="209"/>
      <c r="AZ1797" s="209"/>
      <c r="BA1797" s="209"/>
      <c r="BB1797" s="209"/>
      <c r="BC1797" s="209"/>
      <c r="BD1797" s="209"/>
      <c r="BE1797" s="209"/>
      <c r="BF1797" s="209"/>
      <c r="BG1797" s="209"/>
      <c r="BH1797" s="209"/>
      <c r="BI1797" s="209"/>
      <c r="BJ1797" s="209"/>
      <c r="BK1797" s="209"/>
      <c r="BL1797" s="209"/>
      <c r="BM1797" s="209"/>
      <c r="BN1797" s="209"/>
      <c r="BO1797" s="209"/>
      <c r="BP1797" s="209"/>
      <c r="BQ1797" s="209"/>
      <c r="BR1797" s="209"/>
      <c r="BS1797" s="209"/>
      <c r="BT1797" s="209"/>
      <c r="BU1797" s="209"/>
      <c r="BV1797" s="209"/>
      <c r="BW1797" s="209"/>
      <c r="BX1797" s="209"/>
      <c r="BY1797" s="209"/>
      <c r="BZ1797" s="209"/>
      <c r="CA1797" s="209"/>
      <c r="CB1797" s="209"/>
      <c r="CC1797" s="209"/>
      <c r="CD1797" s="209"/>
      <c r="CE1797" s="209"/>
      <c r="CF1797" s="209"/>
      <c r="CG1797" s="209"/>
      <c r="CH1797" s="209"/>
      <c r="CI1797" s="209"/>
      <c r="CJ1797" s="209"/>
      <c r="CK1797" s="209"/>
      <c r="CL1797" s="209"/>
      <c r="CM1797" s="209"/>
      <c r="CN1797" s="209"/>
      <c r="CO1797" s="209"/>
      <c r="CP1797" s="209"/>
      <c r="CQ1797" s="209"/>
      <c r="CR1797" s="209"/>
      <c r="CS1797" s="209"/>
      <c r="CT1797" s="209"/>
      <c r="CU1797" s="209"/>
      <c r="CV1797" s="209"/>
      <c r="CW1797" s="209"/>
      <c r="CX1797" s="209"/>
      <c r="CY1797" s="209"/>
      <c r="CZ1797" s="209"/>
      <c r="DA1797" s="209"/>
      <c r="DB1797" s="209"/>
      <c r="DC1797" s="209"/>
      <c r="DD1797" s="209"/>
      <c r="DE1797" s="209"/>
      <c r="DF1797" s="209"/>
      <c r="DG1797" s="209"/>
      <c r="DH1797" s="209"/>
      <c r="DI1797" s="209"/>
      <c r="DJ1797" s="209"/>
      <c r="DK1797" s="209"/>
      <c r="DL1797" s="209"/>
      <c r="DM1797" s="209"/>
      <c r="DN1797" s="209"/>
      <c r="DO1797" s="209"/>
      <c r="DP1797" s="209"/>
      <c r="DQ1797" s="209"/>
      <c r="DR1797" s="209"/>
      <c r="DS1797" s="209"/>
      <c r="DT1797" s="209"/>
      <c r="DU1797" s="209"/>
      <c r="DV1797" s="209"/>
      <c r="DW1797" s="209"/>
      <c r="DX1797" s="209"/>
      <c r="DY1797" s="209"/>
      <c r="DZ1797" s="209"/>
      <c r="EA1797" s="209"/>
      <c r="EB1797" s="209"/>
      <c r="EC1797" s="209"/>
      <c r="ED1797" s="209"/>
      <c r="EE1797" s="209"/>
      <c r="EF1797" s="209"/>
      <c r="EG1797" s="209"/>
      <c r="EH1797" s="209"/>
      <c r="EI1797" s="209"/>
      <c r="EJ1797" s="209"/>
      <c r="EK1797" s="209"/>
      <c r="EL1797" s="209"/>
      <c r="EM1797" s="209"/>
      <c r="EN1797" s="209"/>
      <c r="EO1797" s="209"/>
      <c r="EP1797" s="209"/>
      <c r="EQ1797" s="209"/>
      <c r="ER1797" s="209"/>
      <c r="ES1797" s="209"/>
      <c r="ET1797" s="209"/>
      <c r="EU1797" s="209"/>
      <c r="EV1797" s="209"/>
      <c r="EW1797" s="209"/>
      <c r="EX1797" s="209"/>
      <c r="EY1797" s="209"/>
      <c r="EZ1797" s="209"/>
      <c r="FA1797" s="209"/>
      <c r="FB1797" s="209"/>
      <c r="FC1797" s="209"/>
      <c r="FD1797" s="209"/>
      <c r="FE1797" s="209"/>
      <c r="FF1797" s="209"/>
      <c r="FG1797" s="209"/>
      <c r="FH1797" s="209"/>
      <c r="FI1797" s="209"/>
      <c r="FJ1797" s="209"/>
      <c r="FK1797" s="209"/>
      <c r="FL1797" s="209"/>
      <c r="FM1797" s="209"/>
      <c r="FN1797" s="209"/>
      <c r="FO1797" s="209"/>
      <c r="FP1797" s="209"/>
      <c r="FQ1797" s="209"/>
      <c r="FR1797" s="209"/>
      <c r="FS1797" s="209"/>
      <c r="FT1797" s="209"/>
      <c r="FU1797" s="209"/>
      <c r="FV1797" s="209"/>
      <c r="FW1797" s="209"/>
      <c r="FX1797" s="209"/>
      <c r="FY1797" s="209"/>
      <c r="FZ1797" s="209"/>
      <c r="GA1797" s="209"/>
      <c r="GB1797" s="209"/>
      <c r="GC1797" s="209"/>
      <c r="GD1797" s="209"/>
      <c r="GE1797" s="209"/>
      <c r="GF1797" s="209"/>
      <c r="GG1797" s="209"/>
      <c r="GH1797" s="209"/>
      <c r="GI1797" s="209"/>
    </row>
    <row r="1798" spans="1:191" hidden="1">
      <c r="A1798" s="69"/>
      <c r="B1798" s="53"/>
      <c r="C1798" s="56"/>
      <c r="D1798" s="57"/>
      <c r="E1798" s="9" t="s">
        <v>520</v>
      </c>
      <c r="F1798" s="160" t="s">
        <v>401</v>
      </c>
      <c r="G1798" s="160"/>
      <c r="H1798" s="160"/>
      <c r="I1798" s="7">
        <v>3400</v>
      </c>
      <c r="J1798" s="7">
        <v>8400</v>
      </c>
      <c r="K1798" s="7">
        <v>13400</v>
      </c>
      <c r="L1798" s="7">
        <v>20000</v>
      </c>
      <c r="M1798" s="41">
        <f t="shared" si="378"/>
        <v>17</v>
      </c>
      <c r="N1798" s="41">
        <f t="shared" si="379"/>
        <v>42</v>
      </c>
      <c r="O1798" s="41">
        <f t="shared" si="380"/>
        <v>67</v>
      </c>
      <c r="P1798" s="15"/>
      <c r="Q1798" s="15"/>
      <c r="R1798" s="167"/>
      <c r="S1798" s="15"/>
      <c r="T1798" s="15"/>
      <c r="U1798" s="4"/>
    </row>
    <row r="1799" spans="1:191">
      <c r="A1799" s="192"/>
      <c r="B1799" s="193" t="s">
        <v>528</v>
      </c>
      <c r="C1799" s="200"/>
      <c r="D1799" s="188" t="s">
        <v>352</v>
      </c>
      <c r="E1799" s="194" t="s">
        <v>185</v>
      </c>
      <c r="F1799" s="89"/>
      <c r="G1799" s="89"/>
      <c r="H1799" s="10" t="s">
        <v>394</v>
      </c>
      <c r="I1799" s="202">
        <f>SUM(I1800,I1859)</f>
        <v>500542.5</v>
      </c>
      <c r="J1799" s="202">
        <f>SUM(J1800,J1859)</f>
        <v>1101426.5</v>
      </c>
      <c r="K1799" s="202">
        <f>SUM(K1800,K1859)</f>
        <v>1756122.0000000002</v>
      </c>
      <c r="L1799" s="203">
        <f>SUM(L1800,L1859)</f>
        <v>2607193.6999999997</v>
      </c>
      <c r="M1799" s="41">
        <f t="shared" si="378"/>
        <v>19.2</v>
      </c>
      <c r="N1799" s="41">
        <f t="shared" si="379"/>
        <v>42.2</v>
      </c>
      <c r="O1799" s="41">
        <f t="shared" si="380"/>
        <v>67.400000000000006</v>
      </c>
      <c r="P1799" s="120"/>
      <c r="Q1799" s="120"/>
      <c r="R1799" s="167"/>
      <c r="S1799" s="120"/>
      <c r="T1799" s="120"/>
      <c r="U1799" s="4">
        <f t="shared" ref="U1799:U1806" si="381">SUM(L1799-T1799)</f>
        <v>2607193.6999999997</v>
      </c>
      <c r="W1799" s="43" t="s">
        <v>394</v>
      </c>
      <c r="AA1799" s="209"/>
      <c r="AB1799" s="209"/>
      <c r="AC1799" s="209"/>
      <c r="AD1799" s="209"/>
      <c r="AE1799" s="209"/>
      <c r="AF1799" s="209"/>
      <c r="AG1799" s="209"/>
      <c r="AH1799" s="209"/>
      <c r="AI1799" s="209"/>
      <c r="AJ1799" s="209"/>
      <c r="AK1799" s="209"/>
      <c r="AL1799" s="209"/>
      <c r="AM1799" s="209"/>
      <c r="AN1799" s="209"/>
      <c r="AO1799" s="209"/>
      <c r="AP1799" s="209"/>
      <c r="AQ1799" s="209"/>
      <c r="AR1799" s="209"/>
      <c r="AS1799" s="209"/>
      <c r="AT1799" s="209"/>
      <c r="AU1799" s="209"/>
      <c r="AV1799" s="209"/>
      <c r="AW1799" s="209"/>
      <c r="AX1799" s="209"/>
      <c r="AY1799" s="209"/>
      <c r="AZ1799" s="209"/>
      <c r="BA1799" s="209"/>
      <c r="BB1799" s="209"/>
      <c r="BC1799" s="209"/>
      <c r="BD1799" s="209"/>
      <c r="BE1799" s="209"/>
      <c r="BF1799" s="209"/>
      <c r="BG1799" s="209"/>
      <c r="BH1799" s="209"/>
      <c r="BI1799" s="209"/>
      <c r="BJ1799" s="209"/>
      <c r="BK1799" s="209"/>
      <c r="BL1799" s="209"/>
      <c r="BM1799" s="209"/>
      <c r="BN1799" s="209"/>
      <c r="BO1799" s="209"/>
      <c r="BP1799" s="209"/>
      <c r="BQ1799" s="209"/>
      <c r="BR1799" s="209"/>
      <c r="BS1799" s="209"/>
      <c r="BT1799" s="209"/>
      <c r="BU1799" s="209"/>
      <c r="BV1799" s="209"/>
      <c r="BW1799" s="209"/>
      <c r="BX1799" s="209"/>
      <c r="BY1799" s="209"/>
      <c r="BZ1799" s="209"/>
      <c r="CA1799" s="209"/>
      <c r="CB1799" s="209"/>
      <c r="CC1799" s="209"/>
      <c r="CD1799" s="209"/>
      <c r="CE1799" s="209"/>
      <c r="CF1799" s="209"/>
      <c r="CG1799" s="209"/>
      <c r="CH1799" s="209"/>
      <c r="CI1799" s="209"/>
      <c r="CJ1799" s="209"/>
      <c r="CK1799" s="209"/>
      <c r="CL1799" s="209"/>
      <c r="CM1799" s="209"/>
      <c r="CN1799" s="209"/>
      <c r="CO1799" s="209"/>
      <c r="CP1799" s="209"/>
      <c r="CQ1799" s="209"/>
      <c r="CR1799" s="209"/>
      <c r="CS1799" s="209"/>
      <c r="CT1799" s="209"/>
      <c r="CU1799" s="209"/>
      <c r="CV1799" s="209"/>
      <c r="CW1799" s="209"/>
      <c r="CX1799" s="209"/>
      <c r="CY1799" s="209"/>
      <c r="CZ1799" s="209"/>
      <c r="DA1799" s="209"/>
      <c r="DB1799" s="209"/>
      <c r="DC1799" s="209"/>
      <c r="DD1799" s="209"/>
      <c r="DE1799" s="209"/>
      <c r="DF1799" s="209"/>
      <c r="DG1799" s="209"/>
      <c r="DH1799" s="209"/>
      <c r="DI1799" s="209"/>
      <c r="DJ1799" s="209"/>
      <c r="DK1799" s="209"/>
      <c r="DL1799" s="209"/>
      <c r="DM1799" s="209"/>
      <c r="DN1799" s="209"/>
      <c r="DO1799" s="209"/>
      <c r="DP1799" s="209"/>
      <c r="DQ1799" s="209"/>
      <c r="DR1799" s="209"/>
      <c r="DS1799" s="209"/>
      <c r="DT1799" s="209"/>
      <c r="DU1799" s="209"/>
      <c r="DV1799" s="209"/>
      <c r="DW1799" s="209"/>
      <c r="DX1799" s="209"/>
      <c r="DY1799" s="209"/>
      <c r="DZ1799" s="209"/>
      <c r="EA1799" s="209"/>
      <c r="EB1799" s="209"/>
      <c r="EC1799" s="209"/>
      <c r="ED1799" s="209"/>
      <c r="EE1799" s="209"/>
      <c r="EF1799" s="209"/>
      <c r="EG1799" s="209"/>
      <c r="EH1799" s="209"/>
      <c r="EI1799" s="209"/>
      <c r="EJ1799" s="209"/>
      <c r="EK1799" s="209"/>
      <c r="EL1799" s="209"/>
      <c r="EM1799" s="209"/>
      <c r="EN1799" s="209"/>
      <c r="EO1799" s="209"/>
      <c r="EP1799" s="209"/>
      <c r="EQ1799" s="209"/>
      <c r="ER1799" s="209"/>
      <c r="ES1799" s="209"/>
      <c r="ET1799" s="209"/>
      <c r="EU1799" s="209"/>
      <c r="EV1799" s="209"/>
      <c r="EW1799" s="209"/>
      <c r="EX1799" s="209"/>
      <c r="EY1799" s="209"/>
      <c r="EZ1799" s="209"/>
      <c r="FA1799" s="209"/>
      <c r="FB1799" s="209"/>
      <c r="FC1799" s="209"/>
      <c r="FD1799" s="209"/>
      <c r="FE1799" s="209"/>
      <c r="FF1799" s="209"/>
      <c r="FG1799" s="209"/>
      <c r="FH1799" s="209"/>
      <c r="FI1799" s="209"/>
      <c r="FJ1799" s="209"/>
      <c r="FK1799" s="209"/>
      <c r="FL1799" s="209"/>
      <c r="FM1799" s="209"/>
      <c r="FN1799" s="209"/>
      <c r="FO1799" s="209"/>
      <c r="FP1799" s="209"/>
      <c r="FQ1799" s="209"/>
      <c r="FR1799" s="209"/>
      <c r="FS1799" s="209"/>
      <c r="FT1799" s="209"/>
      <c r="FU1799" s="209"/>
      <c r="FV1799" s="209"/>
      <c r="FW1799" s="209"/>
      <c r="FX1799" s="209"/>
      <c r="FY1799" s="209"/>
      <c r="FZ1799" s="209"/>
      <c r="GA1799" s="209"/>
      <c r="GB1799" s="209"/>
      <c r="GC1799" s="209"/>
      <c r="GD1799" s="209"/>
      <c r="GE1799" s="209"/>
      <c r="GF1799" s="209"/>
      <c r="GG1799" s="209"/>
      <c r="GH1799" s="209"/>
      <c r="GI1799" s="209"/>
    </row>
    <row r="1800" spans="1:191" ht="33">
      <c r="A1800" s="232"/>
      <c r="B1800" s="196"/>
      <c r="C1800" s="197" t="s">
        <v>525</v>
      </c>
      <c r="D1800" s="198" t="s">
        <v>353</v>
      </c>
      <c r="E1800" s="199" t="s">
        <v>186</v>
      </c>
      <c r="F1800" s="13"/>
      <c r="G1800" s="13"/>
      <c r="H1800" s="10" t="s">
        <v>394</v>
      </c>
      <c r="I1800" s="204">
        <f>SUM(I1801,I1804,I1819,I1823,I1826,I1829,I1832,I1835,I1841,I1844,I1847,I1856)</f>
        <v>459923</v>
      </c>
      <c r="J1800" s="204">
        <f>SUM(J1801,J1804,J1819,J1823,J1826,J1829,J1832,J1835,J1841,J1844,J1847,J1856)</f>
        <v>1008685.9</v>
      </c>
      <c r="K1800" s="204">
        <f>SUM(K1801,K1804,K1819,K1823,K1826,K1829,K1832,K1835,K1841,K1844,K1847,K1856)</f>
        <v>1604954.7000000002</v>
      </c>
      <c r="L1800" s="205">
        <f>SUM(L1801,L1804,L1819,L1823,L1826,L1829,L1832,L1835,L1841,L1844,L1847,L1856)</f>
        <v>2385704.4</v>
      </c>
      <c r="M1800" s="41">
        <f t="shared" si="378"/>
        <v>19.3</v>
      </c>
      <c r="N1800" s="41">
        <f t="shared" si="379"/>
        <v>42.3</v>
      </c>
      <c r="O1800" s="41">
        <f t="shared" si="380"/>
        <v>67.3</v>
      </c>
      <c r="P1800" s="14"/>
      <c r="Q1800" s="14"/>
      <c r="R1800" s="167"/>
      <c r="S1800" s="14"/>
      <c r="T1800" s="14"/>
      <c r="U1800" s="4">
        <f t="shared" si="381"/>
        <v>2385704.4</v>
      </c>
      <c r="AA1800" s="209"/>
      <c r="AB1800" s="209"/>
      <c r="AC1800" s="209"/>
      <c r="AD1800" s="209"/>
      <c r="AE1800" s="209"/>
      <c r="AF1800" s="209"/>
      <c r="AG1800" s="209"/>
      <c r="AH1800" s="209"/>
      <c r="AI1800" s="209"/>
      <c r="AJ1800" s="209"/>
      <c r="AK1800" s="209"/>
      <c r="AL1800" s="209"/>
      <c r="AM1800" s="209"/>
      <c r="AN1800" s="209"/>
      <c r="AO1800" s="209"/>
      <c r="AP1800" s="209"/>
      <c r="AQ1800" s="209"/>
      <c r="AR1800" s="209"/>
      <c r="AS1800" s="209"/>
      <c r="AT1800" s="209"/>
      <c r="AU1800" s="209"/>
      <c r="AV1800" s="209"/>
      <c r="AW1800" s="209"/>
      <c r="AX1800" s="209"/>
      <c r="AY1800" s="209"/>
      <c r="AZ1800" s="209"/>
      <c r="BA1800" s="209"/>
      <c r="BB1800" s="209"/>
      <c r="BC1800" s="209"/>
      <c r="BD1800" s="209"/>
      <c r="BE1800" s="209"/>
      <c r="BF1800" s="209"/>
      <c r="BG1800" s="209"/>
      <c r="BH1800" s="209"/>
      <c r="BI1800" s="209"/>
      <c r="BJ1800" s="209"/>
      <c r="BK1800" s="209"/>
      <c r="BL1800" s="209"/>
      <c r="BM1800" s="209"/>
      <c r="BN1800" s="209"/>
      <c r="BO1800" s="209"/>
      <c r="BP1800" s="209"/>
      <c r="BQ1800" s="209"/>
      <c r="BR1800" s="209"/>
      <c r="BS1800" s="209"/>
      <c r="BT1800" s="209"/>
      <c r="BU1800" s="209"/>
      <c r="BV1800" s="209"/>
      <c r="BW1800" s="209"/>
      <c r="BX1800" s="209"/>
      <c r="BY1800" s="209"/>
      <c r="BZ1800" s="209"/>
      <c r="CA1800" s="209"/>
      <c r="CB1800" s="209"/>
      <c r="CC1800" s="209"/>
      <c r="CD1800" s="209"/>
      <c r="CE1800" s="209"/>
      <c r="CF1800" s="209"/>
      <c r="CG1800" s="209"/>
      <c r="CH1800" s="209"/>
      <c r="CI1800" s="209"/>
      <c r="CJ1800" s="209"/>
      <c r="CK1800" s="209"/>
      <c r="CL1800" s="209"/>
      <c r="CM1800" s="209"/>
      <c r="CN1800" s="209"/>
      <c r="CO1800" s="209"/>
      <c r="CP1800" s="209"/>
      <c r="CQ1800" s="209"/>
      <c r="CR1800" s="209"/>
      <c r="CS1800" s="209"/>
      <c r="CT1800" s="209"/>
      <c r="CU1800" s="209"/>
      <c r="CV1800" s="209"/>
      <c r="CW1800" s="209"/>
      <c r="CX1800" s="209"/>
      <c r="CY1800" s="209"/>
      <c r="CZ1800" s="209"/>
      <c r="DA1800" s="209"/>
      <c r="DB1800" s="209"/>
      <c r="DC1800" s="209"/>
      <c r="DD1800" s="209"/>
      <c r="DE1800" s="209"/>
      <c r="DF1800" s="209"/>
      <c r="DG1800" s="209"/>
      <c r="DH1800" s="209"/>
      <c r="DI1800" s="209"/>
      <c r="DJ1800" s="209"/>
      <c r="DK1800" s="209"/>
      <c r="DL1800" s="209"/>
      <c r="DM1800" s="209"/>
      <c r="DN1800" s="209"/>
      <c r="DO1800" s="209"/>
      <c r="DP1800" s="209"/>
      <c r="DQ1800" s="209"/>
      <c r="DR1800" s="209"/>
      <c r="DS1800" s="209"/>
      <c r="DT1800" s="209"/>
      <c r="DU1800" s="209"/>
      <c r="DV1800" s="209"/>
      <c r="DW1800" s="209"/>
      <c r="DX1800" s="209"/>
      <c r="DY1800" s="209"/>
      <c r="DZ1800" s="209"/>
      <c r="EA1800" s="209"/>
      <c r="EB1800" s="209"/>
      <c r="EC1800" s="209"/>
      <c r="ED1800" s="209"/>
      <c r="EE1800" s="209"/>
      <c r="EF1800" s="209"/>
      <c r="EG1800" s="209"/>
      <c r="EH1800" s="209"/>
      <c r="EI1800" s="209"/>
      <c r="EJ1800" s="209"/>
      <c r="EK1800" s="209"/>
      <c r="EL1800" s="209"/>
      <c r="EM1800" s="209"/>
      <c r="EN1800" s="209"/>
      <c r="EO1800" s="209"/>
      <c r="EP1800" s="209"/>
      <c r="EQ1800" s="209"/>
      <c r="ER1800" s="209"/>
      <c r="ES1800" s="209"/>
      <c r="ET1800" s="209"/>
      <c r="EU1800" s="209"/>
      <c r="EV1800" s="209"/>
      <c r="EW1800" s="209"/>
      <c r="EX1800" s="209"/>
      <c r="EY1800" s="209"/>
      <c r="EZ1800" s="209"/>
      <c r="FA1800" s="209"/>
      <c r="FB1800" s="209"/>
      <c r="FC1800" s="209"/>
      <c r="FD1800" s="209"/>
      <c r="FE1800" s="209"/>
      <c r="FF1800" s="209"/>
      <c r="FG1800" s="209"/>
      <c r="FH1800" s="209"/>
      <c r="FI1800" s="209"/>
      <c r="FJ1800" s="209"/>
      <c r="FK1800" s="209"/>
      <c r="FL1800" s="209"/>
      <c r="FM1800" s="209"/>
      <c r="FN1800" s="209"/>
      <c r="FO1800" s="209"/>
      <c r="FP1800" s="209"/>
      <c r="FQ1800" s="209"/>
      <c r="FR1800" s="209"/>
      <c r="FS1800" s="209"/>
      <c r="FT1800" s="209"/>
      <c r="FU1800" s="209"/>
      <c r="FV1800" s="209"/>
      <c r="FW1800" s="209"/>
      <c r="FX1800" s="209"/>
      <c r="FY1800" s="209"/>
      <c r="FZ1800" s="209"/>
      <c r="GA1800" s="209"/>
      <c r="GB1800" s="209"/>
      <c r="GC1800" s="209"/>
      <c r="GD1800" s="209"/>
      <c r="GE1800" s="209"/>
      <c r="GF1800" s="209"/>
      <c r="GG1800" s="209"/>
      <c r="GH1800" s="209"/>
      <c r="GI1800" s="209"/>
    </row>
    <row r="1801" spans="1:191" ht="55.5" customHeight="1">
      <c r="A1801" s="232"/>
      <c r="B1801" s="196"/>
      <c r="C1801" s="200"/>
      <c r="D1801" s="201" t="s">
        <v>280</v>
      </c>
      <c r="E1801" s="81" t="s">
        <v>472</v>
      </c>
      <c r="F1801" s="19"/>
      <c r="G1801" s="19"/>
      <c r="H1801" s="10" t="s">
        <v>394</v>
      </c>
      <c r="I1801" s="205">
        <f t="shared" ref="I1801:L1802" si="382">SUM(I1802)</f>
        <v>20500</v>
      </c>
      <c r="J1801" s="205">
        <f t="shared" si="382"/>
        <v>51900</v>
      </c>
      <c r="K1801" s="205">
        <f t="shared" si="382"/>
        <v>80527</v>
      </c>
      <c r="L1801" s="205">
        <f>SUM(L1802)</f>
        <v>110900.8</v>
      </c>
      <c r="M1801" s="41">
        <f t="shared" si="378"/>
        <v>18.5</v>
      </c>
      <c r="N1801" s="41">
        <f t="shared" si="379"/>
        <v>46.8</v>
      </c>
      <c r="O1801" s="41">
        <f t="shared" si="380"/>
        <v>72.599999999999994</v>
      </c>
      <c r="P1801" s="14"/>
      <c r="Q1801" s="14"/>
      <c r="R1801" s="167"/>
      <c r="S1801" s="14"/>
      <c r="T1801" s="14"/>
      <c r="U1801" s="4">
        <f t="shared" si="381"/>
        <v>110900.8</v>
      </c>
      <c r="W1801" s="43" t="s">
        <v>394</v>
      </c>
      <c r="AA1801" s="209"/>
      <c r="AB1801" s="209"/>
      <c r="AC1801" s="209"/>
      <c r="AD1801" s="209"/>
      <c r="AE1801" s="209"/>
      <c r="AF1801" s="209"/>
      <c r="AG1801" s="209"/>
      <c r="AH1801" s="209"/>
      <c r="AI1801" s="209"/>
      <c r="AJ1801" s="209"/>
      <c r="AK1801" s="209"/>
      <c r="AL1801" s="209"/>
      <c r="AM1801" s="209"/>
      <c r="AN1801" s="209"/>
      <c r="AO1801" s="209"/>
      <c r="AP1801" s="209"/>
      <c r="AQ1801" s="209"/>
      <c r="AR1801" s="209"/>
      <c r="AS1801" s="209"/>
      <c r="AT1801" s="209"/>
      <c r="AU1801" s="209"/>
      <c r="AV1801" s="209"/>
      <c r="AW1801" s="209"/>
      <c r="AX1801" s="209"/>
      <c r="AY1801" s="209"/>
      <c r="AZ1801" s="209"/>
      <c r="BA1801" s="209"/>
      <c r="BB1801" s="209"/>
      <c r="BC1801" s="209"/>
      <c r="BD1801" s="209"/>
      <c r="BE1801" s="209"/>
      <c r="BF1801" s="209"/>
      <c r="BG1801" s="209"/>
      <c r="BH1801" s="209"/>
      <c r="BI1801" s="209"/>
      <c r="BJ1801" s="209"/>
      <c r="BK1801" s="209"/>
      <c r="BL1801" s="209"/>
      <c r="BM1801" s="209"/>
      <c r="BN1801" s="209"/>
      <c r="BO1801" s="209"/>
      <c r="BP1801" s="209"/>
      <c r="BQ1801" s="209"/>
      <c r="BR1801" s="209"/>
      <c r="BS1801" s="209"/>
      <c r="BT1801" s="209"/>
      <c r="BU1801" s="209"/>
      <c r="BV1801" s="209"/>
      <c r="BW1801" s="209"/>
      <c r="BX1801" s="209"/>
      <c r="BY1801" s="209"/>
      <c r="BZ1801" s="209"/>
      <c r="CA1801" s="209"/>
      <c r="CB1801" s="209"/>
      <c r="CC1801" s="209"/>
      <c r="CD1801" s="209"/>
      <c r="CE1801" s="209"/>
      <c r="CF1801" s="209"/>
      <c r="CG1801" s="209"/>
      <c r="CH1801" s="209"/>
      <c r="CI1801" s="209"/>
      <c r="CJ1801" s="209"/>
      <c r="CK1801" s="209"/>
      <c r="CL1801" s="209"/>
      <c r="CM1801" s="209"/>
      <c r="CN1801" s="209"/>
      <c r="CO1801" s="209"/>
      <c r="CP1801" s="209"/>
      <c r="CQ1801" s="209"/>
      <c r="CR1801" s="209"/>
      <c r="CS1801" s="209"/>
      <c r="CT1801" s="209"/>
      <c r="CU1801" s="209"/>
      <c r="CV1801" s="209"/>
      <c r="CW1801" s="209"/>
      <c r="CX1801" s="209"/>
      <c r="CY1801" s="209"/>
      <c r="CZ1801" s="209"/>
      <c r="DA1801" s="209"/>
      <c r="DB1801" s="209"/>
      <c r="DC1801" s="209"/>
      <c r="DD1801" s="209"/>
      <c r="DE1801" s="209"/>
      <c r="DF1801" s="209"/>
      <c r="DG1801" s="209"/>
      <c r="DH1801" s="209"/>
      <c r="DI1801" s="209"/>
      <c r="DJ1801" s="209"/>
      <c r="DK1801" s="209"/>
      <c r="DL1801" s="209"/>
      <c r="DM1801" s="209"/>
      <c r="DN1801" s="209"/>
      <c r="DO1801" s="209"/>
      <c r="DP1801" s="209"/>
      <c r="DQ1801" s="209"/>
      <c r="DR1801" s="209"/>
      <c r="DS1801" s="209"/>
      <c r="DT1801" s="209"/>
      <c r="DU1801" s="209"/>
      <c r="DV1801" s="209"/>
      <c r="DW1801" s="209"/>
      <c r="DX1801" s="209"/>
      <c r="DY1801" s="209"/>
      <c r="DZ1801" s="209"/>
      <c r="EA1801" s="209"/>
      <c r="EB1801" s="209"/>
      <c r="EC1801" s="209"/>
      <c r="ED1801" s="209"/>
      <c r="EE1801" s="209"/>
      <c r="EF1801" s="209"/>
      <c r="EG1801" s="209"/>
      <c r="EH1801" s="209"/>
      <c r="EI1801" s="209"/>
      <c r="EJ1801" s="209"/>
      <c r="EK1801" s="209"/>
      <c r="EL1801" s="209"/>
      <c r="EM1801" s="209"/>
      <c r="EN1801" s="209"/>
      <c r="EO1801" s="209"/>
      <c r="EP1801" s="209"/>
      <c r="EQ1801" s="209"/>
      <c r="ER1801" s="209"/>
      <c r="ES1801" s="209"/>
      <c r="ET1801" s="209"/>
      <c r="EU1801" s="209"/>
      <c r="EV1801" s="209"/>
      <c r="EW1801" s="209"/>
      <c r="EX1801" s="209"/>
      <c r="EY1801" s="209"/>
      <c r="EZ1801" s="209"/>
      <c r="FA1801" s="209"/>
      <c r="FB1801" s="209"/>
      <c r="FC1801" s="209"/>
      <c r="FD1801" s="209"/>
      <c r="FE1801" s="209"/>
      <c r="FF1801" s="209"/>
      <c r="FG1801" s="209"/>
      <c r="FH1801" s="209"/>
      <c r="FI1801" s="209"/>
      <c r="FJ1801" s="209"/>
      <c r="FK1801" s="209"/>
      <c r="FL1801" s="209"/>
      <c r="FM1801" s="209"/>
      <c r="FN1801" s="209"/>
      <c r="FO1801" s="209"/>
      <c r="FP1801" s="209"/>
      <c r="FQ1801" s="209"/>
      <c r="FR1801" s="209"/>
      <c r="FS1801" s="209"/>
      <c r="FT1801" s="209"/>
      <c r="FU1801" s="209"/>
      <c r="FV1801" s="209"/>
      <c r="FW1801" s="209"/>
      <c r="FX1801" s="209"/>
      <c r="FY1801" s="209"/>
      <c r="FZ1801" s="209"/>
      <c r="GA1801" s="209"/>
      <c r="GB1801" s="209"/>
      <c r="GC1801" s="209"/>
      <c r="GD1801" s="209"/>
      <c r="GE1801" s="209"/>
      <c r="GF1801" s="209"/>
      <c r="GG1801" s="209"/>
      <c r="GH1801" s="209"/>
      <c r="GI1801" s="209"/>
    </row>
    <row r="1802" spans="1:191">
      <c r="A1802" s="232"/>
      <c r="B1802" s="196"/>
      <c r="C1802" s="200"/>
      <c r="D1802" s="201"/>
      <c r="E1802" s="80" t="s">
        <v>103</v>
      </c>
      <c r="F1802" s="18" t="s">
        <v>398</v>
      </c>
      <c r="G1802" s="18"/>
      <c r="H1802" s="10" t="s">
        <v>394</v>
      </c>
      <c r="I1802" s="206">
        <f t="shared" si="382"/>
        <v>20500</v>
      </c>
      <c r="J1802" s="206">
        <f t="shared" si="382"/>
        <v>51900</v>
      </c>
      <c r="K1802" s="206">
        <f t="shared" si="382"/>
        <v>80527</v>
      </c>
      <c r="L1802" s="207">
        <f t="shared" si="382"/>
        <v>110900.8</v>
      </c>
      <c r="M1802" s="41">
        <f t="shared" si="378"/>
        <v>18.5</v>
      </c>
      <c r="N1802" s="41">
        <f t="shared" si="379"/>
        <v>46.8</v>
      </c>
      <c r="O1802" s="41">
        <f t="shared" si="380"/>
        <v>72.599999999999994</v>
      </c>
      <c r="P1802" s="15"/>
      <c r="Q1802" s="15"/>
      <c r="R1802" s="167"/>
      <c r="S1802" s="15"/>
      <c r="T1802" s="15"/>
      <c r="U1802" s="4">
        <f t="shared" si="381"/>
        <v>110900.8</v>
      </c>
      <c r="AA1802" s="209"/>
      <c r="AB1802" s="209"/>
      <c r="AC1802" s="209"/>
      <c r="AD1802" s="209"/>
      <c r="AE1802" s="209"/>
      <c r="AF1802" s="209"/>
      <c r="AG1802" s="209"/>
      <c r="AH1802" s="209"/>
      <c r="AI1802" s="209"/>
      <c r="AJ1802" s="209"/>
      <c r="AK1802" s="209"/>
      <c r="AL1802" s="209"/>
      <c r="AM1802" s="209"/>
      <c r="AN1802" s="209"/>
      <c r="AO1802" s="209"/>
      <c r="AP1802" s="209"/>
      <c r="AQ1802" s="209"/>
      <c r="AR1802" s="209"/>
      <c r="AS1802" s="209"/>
      <c r="AT1802" s="209"/>
      <c r="AU1802" s="209"/>
      <c r="AV1802" s="209"/>
      <c r="AW1802" s="209"/>
      <c r="AX1802" s="209"/>
      <c r="AY1802" s="209"/>
      <c r="AZ1802" s="209"/>
      <c r="BA1802" s="209"/>
      <c r="BB1802" s="209"/>
      <c r="BC1802" s="209"/>
      <c r="BD1802" s="209"/>
      <c r="BE1802" s="209"/>
      <c r="BF1802" s="209"/>
      <c r="BG1802" s="209"/>
      <c r="BH1802" s="209"/>
      <c r="BI1802" s="209"/>
      <c r="BJ1802" s="209"/>
      <c r="BK1802" s="209"/>
      <c r="BL1802" s="209"/>
      <c r="BM1802" s="209"/>
      <c r="BN1802" s="209"/>
      <c r="BO1802" s="209"/>
      <c r="BP1802" s="209"/>
      <c r="BQ1802" s="209"/>
      <c r="BR1802" s="209"/>
      <c r="BS1802" s="209"/>
      <c r="BT1802" s="209"/>
      <c r="BU1802" s="209"/>
      <c r="BV1802" s="209"/>
      <c r="BW1802" s="209"/>
      <c r="BX1802" s="209"/>
      <c r="BY1802" s="209"/>
      <c r="BZ1802" s="209"/>
      <c r="CA1802" s="209"/>
      <c r="CB1802" s="209"/>
      <c r="CC1802" s="209"/>
      <c r="CD1802" s="209"/>
      <c r="CE1802" s="209"/>
      <c r="CF1802" s="209"/>
      <c r="CG1802" s="209"/>
      <c r="CH1802" s="209"/>
      <c r="CI1802" s="209"/>
      <c r="CJ1802" s="209"/>
      <c r="CK1802" s="209"/>
      <c r="CL1802" s="209"/>
      <c r="CM1802" s="209"/>
      <c r="CN1802" s="209"/>
      <c r="CO1802" s="209"/>
      <c r="CP1802" s="209"/>
      <c r="CQ1802" s="209"/>
      <c r="CR1802" s="209"/>
      <c r="CS1802" s="209"/>
      <c r="CT1802" s="209"/>
      <c r="CU1802" s="209"/>
      <c r="CV1802" s="209"/>
      <c r="CW1802" s="209"/>
      <c r="CX1802" s="209"/>
      <c r="CY1802" s="209"/>
      <c r="CZ1802" s="209"/>
      <c r="DA1802" s="209"/>
      <c r="DB1802" s="209"/>
      <c r="DC1802" s="209"/>
      <c r="DD1802" s="209"/>
      <c r="DE1802" s="209"/>
      <c r="DF1802" s="209"/>
      <c r="DG1802" s="209"/>
      <c r="DH1802" s="209"/>
      <c r="DI1802" s="209"/>
      <c r="DJ1802" s="209"/>
      <c r="DK1802" s="209"/>
      <c r="DL1802" s="209"/>
      <c r="DM1802" s="209"/>
      <c r="DN1802" s="209"/>
      <c r="DO1802" s="209"/>
      <c r="DP1802" s="209"/>
      <c r="DQ1802" s="209"/>
      <c r="DR1802" s="209"/>
      <c r="DS1802" s="209"/>
      <c r="DT1802" s="209"/>
      <c r="DU1802" s="209"/>
      <c r="DV1802" s="209"/>
      <c r="DW1802" s="209"/>
      <c r="DX1802" s="209"/>
      <c r="DY1802" s="209"/>
      <c r="DZ1802" s="209"/>
      <c r="EA1802" s="209"/>
      <c r="EB1802" s="209"/>
      <c r="EC1802" s="209"/>
      <c r="ED1802" s="209"/>
      <c r="EE1802" s="209"/>
      <c r="EF1802" s="209"/>
      <c r="EG1802" s="209"/>
      <c r="EH1802" s="209"/>
      <c r="EI1802" s="209"/>
      <c r="EJ1802" s="209"/>
      <c r="EK1802" s="209"/>
      <c r="EL1802" s="209"/>
      <c r="EM1802" s="209"/>
      <c r="EN1802" s="209"/>
      <c r="EO1802" s="209"/>
      <c r="EP1802" s="209"/>
      <c r="EQ1802" s="209"/>
      <c r="ER1802" s="209"/>
      <c r="ES1802" s="209"/>
      <c r="ET1802" s="209"/>
      <c r="EU1802" s="209"/>
      <c r="EV1802" s="209"/>
      <c r="EW1802" s="209"/>
      <c r="EX1802" s="209"/>
      <c r="EY1802" s="209"/>
      <c r="EZ1802" s="209"/>
      <c r="FA1802" s="209"/>
      <c r="FB1802" s="209"/>
      <c r="FC1802" s="209"/>
      <c r="FD1802" s="209"/>
      <c r="FE1802" s="209"/>
      <c r="FF1802" s="209"/>
      <c r="FG1802" s="209"/>
      <c r="FH1802" s="209"/>
      <c r="FI1802" s="209"/>
      <c r="FJ1802" s="209"/>
      <c r="FK1802" s="209"/>
      <c r="FL1802" s="209"/>
      <c r="FM1802" s="209"/>
      <c r="FN1802" s="209"/>
      <c r="FO1802" s="209"/>
      <c r="FP1802" s="209"/>
      <c r="FQ1802" s="209"/>
      <c r="FR1802" s="209"/>
      <c r="FS1802" s="209"/>
      <c r="FT1802" s="209"/>
      <c r="FU1802" s="209"/>
      <c r="FV1802" s="209"/>
      <c r="FW1802" s="209"/>
      <c r="FX1802" s="209"/>
      <c r="FY1802" s="209"/>
      <c r="FZ1802" s="209"/>
      <c r="GA1802" s="209"/>
      <c r="GB1802" s="209"/>
      <c r="GC1802" s="209"/>
      <c r="GD1802" s="209"/>
      <c r="GE1802" s="209"/>
      <c r="GF1802" s="209"/>
      <c r="GG1802" s="209"/>
      <c r="GH1802" s="209"/>
      <c r="GI1802" s="209"/>
    </row>
    <row r="1803" spans="1:191" ht="27" hidden="1">
      <c r="A1803" s="69"/>
      <c r="B1803" s="53"/>
      <c r="C1803" s="56"/>
      <c r="D1803" s="57"/>
      <c r="E1803" s="16" t="s">
        <v>524</v>
      </c>
      <c r="F1803" s="10">
        <v>4511</v>
      </c>
      <c r="G1803" s="10"/>
      <c r="H1803" s="10"/>
      <c r="I1803" s="7">
        <v>20500</v>
      </c>
      <c r="J1803" s="7">
        <v>51900</v>
      </c>
      <c r="K1803" s="7">
        <v>80527</v>
      </c>
      <c r="L1803" s="7">
        <v>110900.8</v>
      </c>
      <c r="M1803" s="41">
        <f t="shared" si="378"/>
        <v>18.5</v>
      </c>
      <c r="N1803" s="41">
        <f t="shared" si="379"/>
        <v>46.8</v>
      </c>
      <c r="O1803" s="41">
        <f t="shared" si="380"/>
        <v>72.599999999999994</v>
      </c>
      <c r="P1803" s="15"/>
      <c r="Q1803" s="15"/>
      <c r="R1803" s="167"/>
      <c r="S1803" s="15"/>
      <c r="T1803" s="15"/>
      <c r="U1803" s="4">
        <f t="shared" si="381"/>
        <v>110900.8</v>
      </c>
    </row>
    <row r="1804" spans="1:191" ht="33">
      <c r="A1804" s="232"/>
      <c r="B1804" s="196"/>
      <c r="C1804" s="200"/>
      <c r="D1804" s="201" t="s">
        <v>284</v>
      </c>
      <c r="E1804" s="81" t="s">
        <v>104</v>
      </c>
      <c r="F1804" s="19"/>
      <c r="G1804" s="19"/>
      <c r="H1804" s="10" t="s">
        <v>394</v>
      </c>
      <c r="I1804" s="205">
        <f>SUM(I1805)</f>
        <v>5263</v>
      </c>
      <c r="J1804" s="205">
        <f>SUM(J1805)</f>
        <v>12929</v>
      </c>
      <c r="K1804" s="205">
        <f>SUM(K1805)</f>
        <v>20345</v>
      </c>
      <c r="L1804" s="205">
        <f>SUM(L1805)</f>
        <v>31166.7</v>
      </c>
      <c r="M1804" s="41">
        <f t="shared" si="378"/>
        <v>16.899999999999999</v>
      </c>
      <c r="N1804" s="41">
        <f t="shared" si="379"/>
        <v>41.5</v>
      </c>
      <c r="O1804" s="41">
        <f t="shared" si="380"/>
        <v>65.3</v>
      </c>
      <c r="P1804" s="14"/>
      <c r="Q1804" s="14"/>
      <c r="R1804" s="167"/>
      <c r="S1804" s="14"/>
      <c r="T1804" s="14"/>
      <c r="U1804" s="4">
        <f t="shared" si="381"/>
        <v>31166.7</v>
      </c>
      <c r="W1804" s="43" t="s">
        <v>394</v>
      </c>
      <c r="AA1804" s="209"/>
      <c r="AB1804" s="209"/>
      <c r="AC1804" s="209"/>
      <c r="AD1804" s="209"/>
      <c r="AE1804" s="209"/>
      <c r="AF1804" s="209"/>
      <c r="AG1804" s="209"/>
      <c r="AH1804" s="209"/>
      <c r="AI1804" s="209"/>
      <c r="AJ1804" s="209"/>
      <c r="AK1804" s="209"/>
      <c r="AL1804" s="209"/>
      <c r="AM1804" s="209"/>
      <c r="AN1804" s="209"/>
      <c r="AO1804" s="209"/>
      <c r="AP1804" s="209"/>
      <c r="AQ1804" s="209"/>
      <c r="AR1804" s="209"/>
      <c r="AS1804" s="209"/>
      <c r="AT1804" s="209"/>
      <c r="AU1804" s="209"/>
      <c r="AV1804" s="209"/>
      <c r="AW1804" s="209"/>
      <c r="AX1804" s="209"/>
      <c r="AY1804" s="209"/>
      <c r="AZ1804" s="209"/>
      <c r="BA1804" s="209"/>
      <c r="BB1804" s="209"/>
      <c r="BC1804" s="209"/>
      <c r="BD1804" s="209"/>
      <c r="BE1804" s="209"/>
      <c r="BF1804" s="209"/>
      <c r="BG1804" s="209"/>
      <c r="BH1804" s="209"/>
      <c r="BI1804" s="209"/>
      <c r="BJ1804" s="209"/>
      <c r="BK1804" s="209"/>
      <c r="BL1804" s="209"/>
      <c r="BM1804" s="209"/>
      <c r="BN1804" s="209"/>
      <c r="BO1804" s="209"/>
      <c r="BP1804" s="209"/>
      <c r="BQ1804" s="209"/>
      <c r="BR1804" s="209"/>
      <c r="BS1804" s="209"/>
      <c r="BT1804" s="209"/>
      <c r="BU1804" s="209"/>
      <c r="BV1804" s="209"/>
      <c r="BW1804" s="209"/>
      <c r="BX1804" s="209"/>
      <c r="BY1804" s="209"/>
      <c r="BZ1804" s="209"/>
      <c r="CA1804" s="209"/>
      <c r="CB1804" s="209"/>
      <c r="CC1804" s="209"/>
      <c r="CD1804" s="209"/>
      <c r="CE1804" s="209"/>
      <c r="CF1804" s="209"/>
      <c r="CG1804" s="209"/>
      <c r="CH1804" s="209"/>
      <c r="CI1804" s="209"/>
      <c r="CJ1804" s="209"/>
      <c r="CK1804" s="209"/>
      <c r="CL1804" s="209"/>
      <c r="CM1804" s="209"/>
      <c r="CN1804" s="209"/>
      <c r="CO1804" s="209"/>
      <c r="CP1804" s="209"/>
      <c r="CQ1804" s="209"/>
      <c r="CR1804" s="209"/>
      <c r="CS1804" s="209"/>
      <c r="CT1804" s="209"/>
      <c r="CU1804" s="209"/>
      <c r="CV1804" s="209"/>
      <c r="CW1804" s="209"/>
      <c r="CX1804" s="209"/>
      <c r="CY1804" s="209"/>
      <c r="CZ1804" s="209"/>
      <c r="DA1804" s="209"/>
      <c r="DB1804" s="209"/>
      <c r="DC1804" s="209"/>
      <c r="DD1804" s="209"/>
      <c r="DE1804" s="209"/>
      <c r="DF1804" s="209"/>
      <c r="DG1804" s="209"/>
      <c r="DH1804" s="209"/>
      <c r="DI1804" s="209"/>
      <c r="DJ1804" s="209"/>
      <c r="DK1804" s="209"/>
      <c r="DL1804" s="209"/>
      <c r="DM1804" s="209"/>
      <c r="DN1804" s="209"/>
      <c r="DO1804" s="209"/>
      <c r="DP1804" s="209"/>
      <c r="DQ1804" s="209"/>
      <c r="DR1804" s="209"/>
      <c r="DS1804" s="209"/>
      <c r="DT1804" s="209"/>
      <c r="DU1804" s="209"/>
      <c r="DV1804" s="209"/>
      <c r="DW1804" s="209"/>
      <c r="DX1804" s="209"/>
      <c r="DY1804" s="209"/>
      <c r="DZ1804" s="209"/>
      <c r="EA1804" s="209"/>
      <c r="EB1804" s="209"/>
      <c r="EC1804" s="209"/>
      <c r="ED1804" s="209"/>
      <c r="EE1804" s="209"/>
      <c r="EF1804" s="209"/>
      <c r="EG1804" s="209"/>
      <c r="EH1804" s="209"/>
      <c r="EI1804" s="209"/>
      <c r="EJ1804" s="209"/>
      <c r="EK1804" s="209"/>
      <c r="EL1804" s="209"/>
      <c r="EM1804" s="209"/>
      <c r="EN1804" s="209"/>
      <c r="EO1804" s="209"/>
      <c r="EP1804" s="209"/>
      <c r="EQ1804" s="209"/>
      <c r="ER1804" s="209"/>
      <c r="ES1804" s="209"/>
      <c r="ET1804" s="209"/>
      <c r="EU1804" s="209"/>
      <c r="EV1804" s="209"/>
      <c r="EW1804" s="209"/>
      <c r="EX1804" s="209"/>
      <c r="EY1804" s="209"/>
      <c r="EZ1804" s="209"/>
      <c r="FA1804" s="209"/>
      <c r="FB1804" s="209"/>
      <c r="FC1804" s="209"/>
      <c r="FD1804" s="209"/>
      <c r="FE1804" s="209"/>
      <c r="FF1804" s="209"/>
      <c r="FG1804" s="209"/>
      <c r="FH1804" s="209"/>
      <c r="FI1804" s="209"/>
      <c r="FJ1804" s="209"/>
      <c r="FK1804" s="209"/>
      <c r="FL1804" s="209"/>
      <c r="FM1804" s="209"/>
      <c r="FN1804" s="209"/>
      <c r="FO1804" s="209"/>
      <c r="FP1804" s="209"/>
      <c r="FQ1804" s="209"/>
      <c r="FR1804" s="209"/>
      <c r="FS1804" s="209"/>
      <c r="FT1804" s="209"/>
      <c r="FU1804" s="209"/>
      <c r="FV1804" s="209"/>
      <c r="FW1804" s="209"/>
      <c r="FX1804" s="209"/>
      <c r="FY1804" s="209"/>
      <c r="FZ1804" s="209"/>
      <c r="GA1804" s="209"/>
      <c r="GB1804" s="209"/>
      <c r="GC1804" s="209"/>
      <c r="GD1804" s="209"/>
      <c r="GE1804" s="209"/>
      <c r="GF1804" s="209"/>
      <c r="GG1804" s="209"/>
      <c r="GH1804" s="209"/>
      <c r="GI1804" s="209"/>
    </row>
    <row r="1805" spans="1:191">
      <c r="A1805" s="232"/>
      <c r="B1805" s="196"/>
      <c r="C1805" s="200"/>
      <c r="D1805" s="201"/>
      <c r="E1805" s="80" t="s">
        <v>103</v>
      </c>
      <c r="F1805" s="18" t="s">
        <v>398</v>
      </c>
      <c r="G1805" s="18"/>
      <c r="H1805" s="10" t="s">
        <v>394</v>
      </c>
      <c r="I1805" s="206">
        <f>SUM(I1806:I1818)</f>
        <v>5263</v>
      </c>
      <c r="J1805" s="206">
        <f>SUM(J1806:J1818)</f>
        <v>12929</v>
      </c>
      <c r="K1805" s="206">
        <f>SUM(K1806:K1818)</f>
        <v>20345</v>
      </c>
      <c r="L1805" s="207">
        <f>SUM(L1806:L1818)</f>
        <v>31166.7</v>
      </c>
      <c r="M1805" s="41">
        <f t="shared" si="378"/>
        <v>16.899999999999999</v>
      </c>
      <c r="N1805" s="41">
        <f t="shared" si="379"/>
        <v>41.5</v>
      </c>
      <c r="O1805" s="41">
        <f t="shared" si="380"/>
        <v>65.3</v>
      </c>
      <c r="P1805" s="15"/>
      <c r="Q1805" s="15"/>
      <c r="R1805" s="167"/>
      <c r="S1805" s="15"/>
      <c r="T1805" s="15"/>
      <c r="U1805" s="4">
        <f t="shared" si="381"/>
        <v>31166.7</v>
      </c>
      <c r="AA1805" s="209"/>
      <c r="AB1805" s="209"/>
      <c r="AC1805" s="209"/>
      <c r="AD1805" s="209"/>
      <c r="AE1805" s="209"/>
      <c r="AF1805" s="209"/>
      <c r="AG1805" s="209"/>
      <c r="AH1805" s="209"/>
      <c r="AI1805" s="209"/>
      <c r="AJ1805" s="209"/>
      <c r="AK1805" s="209"/>
      <c r="AL1805" s="209"/>
      <c r="AM1805" s="209"/>
      <c r="AN1805" s="209"/>
      <c r="AO1805" s="209"/>
      <c r="AP1805" s="209"/>
      <c r="AQ1805" s="209"/>
      <c r="AR1805" s="209"/>
      <c r="AS1805" s="209"/>
      <c r="AT1805" s="209"/>
      <c r="AU1805" s="209"/>
      <c r="AV1805" s="209"/>
      <c r="AW1805" s="209"/>
      <c r="AX1805" s="209"/>
      <c r="AY1805" s="209"/>
      <c r="AZ1805" s="209"/>
      <c r="BA1805" s="209"/>
      <c r="BB1805" s="209"/>
      <c r="BC1805" s="209"/>
      <c r="BD1805" s="209"/>
      <c r="BE1805" s="209"/>
      <c r="BF1805" s="209"/>
      <c r="BG1805" s="209"/>
      <c r="BH1805" s="209"/>
      <c r="BI1805" s="209"/>
      <c r="BJ1805" s="209"/>
      <c r="BK1805" s="209"/>
      <c r="BL1805" s="209"/>
      <c r="BM1805" s="209"/>
      <c r="BN1805" s="209"/>
      <c r="BO1805" s="209"/>
      <c r="BP1805" s="209"/>
      <c r="BQ1805" s="209"/>
      <c r="BR1805" s="209"/>
      <c r="BS1805" s="209"/>
      <c r="BT1805" s="209"/>
      <c r="BU1805" s="209"/>
      <c r="BV1805" s="209"/>
      <c r="BW1805" s="209"/>
      <c r="BX1805" s="209"/>
      <c r="BY1805" s="209"/>
      <c r="BZ1805" s="209"/>
      <c r="CA1805" s="209"/>
      <c r="CB1805" s="209"/>
      <c r="CC1805" s="209"/>
      <c r="CD1805" s="209"/>
      <c r="CE1805" s="209"/>
      <c r="CF1805" s="209"/>
      <c r="CG1805" s="209"/>
      <c r="CH1805" s="209"/>
      <c r="CI1805" s="209"/>
      <c r="CJ1805" s="209"/>
      <c r="CK1805" s="209"/>
      <c r="CL1805" s="209"/>
      <c r="CM1805" s="209"/>
      <c r="CN1805" s="209"/>
      <c r="CO1805" s="209"/>
      <c r="CP1805" s="209"/>
      <c r="CQ1805" s="209"/>
      <c r="CR1805" s="209"/>
      <c r="CS1805" s="209"/>
      <c r="CT1805" s="209"/>
      <c r="CU1805" s="209"/>
      <c r="CV1805" s="209"/>
      <c r="CW1805" s="209"/>
      <c r="CX1805" s="209"/>
      <c r="CY1805" s="209"/>
      <c r="CZ1805" s="209"/>
      <c r="DA1805" s="209"/>
      <c r="DB1805" s="209"/>
      <c r="DC1805" s="209"/>
      <c r="DD1805" s="209"/>
      <c r="DE1805" s="209"/>
      <c r="DF1805" s="209"/>
      <c r="DG1805" s="209"/>
      <c r="DH1805" s="209"/>
      <c r="DI1805" s="209"/>
      <c r="DJ1805" s="209"/>
      <c r="DK1805" s="209"/>
      <c r="DL1805" s="209"/>
      <c r="DM1805" s="209"/>
      <c r="DN1805" s="209"/>
      <c r="DO1805" s="209"/>
      <c r="DP1805" s="209"/>
      <c r="DQ1805" s="209"/>
      <c r="DR1805" s="209"/>
      <c r="DS1805" s="209"/>
      <c r="DT1805" s="209"/>
      <c r="DU1805" s="209"/>
      <c r="DV1805" s="209"/>
      <c r="DW1805" s="209"/>
      <c r="DX1805" s="209"/>
      <c r="DY1805" s="209"/>
      <c r="DZ1805" s="209"/>
      <c r="EA1805" s="209"/>
      <c r="EB1805" s="209"/>
      <c r="EC1805" s="209"/>
      <c r="ED1805" s="209"/>
      <c r="EE1805" s="209"/>
      <c r="EF1805" s="209"/>
      <c r="EG1805" s="209"/>
      <c r="EH1805" s="209"/>
      <c r="EI1805" s="209"/>
      <c r="EJ1805" s="209"/>
      <c r="EK1805" s="209"/>
      <c r="EL1805" s="209"/>
      <c r="EM1805" s="209"/>
      <c r="EN1805" s="209"/>
      <c r="EO1805" s="209"/>
      <c r="EP1805" s="209"/>
      <c r="EQ1805" s="209"/>
      <c r="ER1805" s="209"/>
      <c r="ES1805" s="209"/>
      <c r="ET1805" s="209"/>
      <c r="EU1805" s="209"/>
      <c r="EV1805" s="209"/>
      <c r="EW1805" s="209"/>
      <c r="EX1805" s="209"/>
      <c r="EY1805" s="209"/>
      <c r="EZ1805" s="209"/>
      <c r="FA1805" s="209"/>
      <c r="FB1805" s="209"/>
      <c r="FC1805" s="209"/>
      <c r="FD1805" s="209"/>
      <c r="FE1805" s="209"/>
      <c r="FF1805" s="209"/>
      <c r="FG1805" s="209"/>
      <c r="FH1805" s="209"/>
      <c r="FI1805" s="209"/>
      <c r="FJ1805" s="209"/>
      <c r="FK1805" s="209"/>
      <c r="FL1805" s="209"/>
      <c r="FM1805" s="209"/>
      <c r="FN1805" s="209"/>
      <c r="FO1805" s="209"/>
      <c r="FP1805" s="209"/>
      <c r="FQ1805" s="209"/>
      <c r="FR1805" s="209"/>
      <c r="FS1805" s="209"/>
      <c r="FT1805" s="209"/>
      <c r="FU1805" s="209"/>
      <c r="FV1805" s="209"/>
      <c r="FW1805" s="209"/>
      <c r="FX1805" s="209"/>
      <c r="FY1805" s="209"/>
      <c r="FZ1805" s="209"/>
      <c r="GA1805" s="209"/>
      <c r="GB1805" s="209"/>
      <c r="GC1805" s="209"/>
      <c r="GD1805" s="209"/>
      <c r="GE1805" s="209"/>
      <c r="GF1805" s="209"/>
      <c r="GG1805" s="209"/>
      <c r="GH1805" s="209"/>
      <c r="GI1805" s="209"/>
    </row>
    <row r="1806" spans="1:191" hidden="1">
      <c r="A1806" s="69"/>
      <c r="B1806" s="53"/>
      <c r="C1806" s="56"/>
      <c r="D1806" s="57"/>
      <c r="E1806" s="16" t="s">
        <v>431</v>
      </c>
      <c r="F1806" s="10">
        <v>4111</v>
      </c>
      <c r="G1806" s="10"/>
      <c r="H1806" s="10"/>
      <c r="I1806" s="7">
        <v>4693</v>
      </c>
      <c r="J1806" s="7">
        <v>11115</v>
      </c>
      <c r="K1806" s="7">
        <v>17291</v>
      </c>
      <c r="L1806" s="7">
        <v>24701.1</v>
      </c>
      <c r="M1806" s="41">
        <f t="shared" si="378"/>
        <v>19</v>
      </c>
      <c r="N1806" s="41">
        <f t="shared" si="379"/>
        <v>45</v>
      </c>
      <c r="O1806" s="41">
        <f t="shared" si="380"/>
        <v>70</v>
      </c>
      <c r="P1806" s="15"/>
      <c r="Q1806" s="15"/>
      <c r="R1806" s="167"/>
      <c r="S1806" s="15"/>
      <c r="T1806" s="15"/>
      <c r="U1806" s="4">
        <f t="shared" si="381"/>
        <v>24701.1</v>
      </c>
    </row>
    <row r="1807" spans="1:191" ht="27" hidden="1">
      <c r="A1807" s="69"/>
      <c r="B1807" s="53"/>
      <c r="C1807" s="56"/>
      <c r="D1807" s="57"/>
      <c r="E1807" s="16" t="s">
        <v>432</v>
      </c>
      <c r="F1807" s="10" t="s">
        <v>270</v>
      </c>
      <c r="G1807" s="10"/>
      <c r="H1807" s="10"/>
      <c r="I1807" s="7"/>
      <c r="J1807" s="7"/>
      <c r="K1807" s="7"/>
      <c r="L1807" s="7">
        <v>1924</v>
      </c>
      <c r="M1807" s="41">
        <f t="shared" si="378"/>
        <v>0</v>
      </c>
      <c r="N1807" s="41">
        <f t="shared" si="379"/>
        <v>0</v>
      </c>
      <c r="O1807" s="41">
        <f t="shared" si="380"/>
        <v>0</v>
      </c>
      <c r="P1807" s="15"/>
      <c r="Q1807" s="15"/>
      <c r="R1807" s="167"/>
      <c r="S1807" s="15"/>
      <c r="T1807" s="15"/>
      <c r="U1807" s="4"/>
    </row>
    <row r="1808" spans="1:191" hidden="1">
      <c r="A1808" s="69"/>
      <c r="B1808" s="53"/>
      <c r="C1808" s="56"/>
      <c r="D1808" s="57"/>
      <c r="E1808" s="16" t="s">
        <v>437</v>
      </c>
      <c r="F1808" s="10">
        <v>4212</v>
      </c>
      <c r="G1808" s="10"/>
      <c r="H1808" s="10"/>
      <c r="I1808" s="7">
        <v>180</v>
      </c>
      <c r="J1808" s="7">
        <v>270</v>
      </c>
      <c r="K1808" s="7">
        <v>360</v>
      </c>
      <c r="L1808" s="7">
        <v>600</v>
      </c>
      <c r="M1808" s="41">
        <f t="shared" si="378"/>
        <v>30</v>
      </c>
      <c r="N1808" s="41">
        <f t="shared" si="379"/>
        <v>45</v>
      </c>
      <c r="O1808" s="41">
        <f t="shared" si="380"/>
        <v>60</v>
      </c>
      <c r="P1808" s="15"/>
      <c r="Q1808" s="15"/>
      <c r="R1808" s="167"/>
      <c r="S1808" s="15"/>
      <c r="T1808" s="15"/>
      <c r="U1808" s="4">
        <f t="shared" ref="U1808:U1836" si="383">SUM(L1808-T1808)</f>
        <v>600</v>
      </c>
    </row>
    <row r="1809" spans="1:191" hidden="1">
      <c r="A1809" s="69"/>
      <c r="B1809" s="53"/>
      <c r="C1809" s="56"/>
      <c r="D1809" s="57"/>
      <c r="E1809" s="9" t="s">
        <v>438</v>
      </c>
      <c r="F1809" s="10">
        <v>4213</v>
      </c>
      <c r="G1809" s="10"/>
      <c r="H1809" s="10"/>
      <c r="I1809" s="7">
        <v>27</v>
      </c>
      <c r="J1809" s="7">
        <v>54</v>
      </c>
      <c r="K1809" s="7">
        <v>92</v>
      </c>
      <c r="L1809" s="7">
        <v>153.19999999999999</v>
      </c>
      <c r="M1809" s="41">
        <f t="shared" si="378"/>
        <v>17.600000000000001</v>
      </c>
      <c r="N1809" s="41">
        <f t="shared" si="379"/>
        <v>35.200000000000003</v>
      </c>
      <c r="O1809" s="41">
        <f t="shared" si="380"/>
        <v>60.1</v>
      </c>
      <c r="P1809" s="15"/>
      <c r="Q1809" s="15"/>
      <c r="R1809" s="167"/>
      <c r="S1809" s="15"/>
      <c r="T1809" s="15"/>
      <c r="U1809" s="4">
        <f t="shared" si="383"/>
        <v>153.19999999999999</v>
      </c>
    </row>
    <row r="1810" spans="1:191" hidden="1">
      <c r="A1810" s="69"/>
      <c r="B1810" s="53"/>
      <c r="C1810" s="56"/>
      <c r="D1810" s="57"/>
      <c r="E1810" s="9" t="s">
        <v>439</v>
      </c>
      <c r="F1810" s="10">
        <v>4214</v>
      </c>
      <c r="G1810" s="10"/>
      <c r="H1810" s="10"/>
      <c r="I1810" s="7">
        <v>22</v>
      </c>
      <c r="J1810" s="7">
        <v>54</v>
      </c>
      <c r="K1810" s="7">
        <v>86</v>
      </c>
      <c r="L1810" s="7">
        <v>128.4</v>
      </c>
      <c r="M1810" s="41">
        <f t="shared" si="378"/>
        <v>17.100000000000001</v>
      </c>
      <c r="N1810" s="41">
        <f t="shared" si="379"/>
        <v>42.1</v>
      </c>
      <c r="O1810" s="41">
        <f t="shared" si="380"/>
        <v>67</v>
      </c>
      <c r="P1810" s="15"/>
      <c r="Q1810" s="15"/>
      <c r="R1810" s="167"/>
      <c r="S1810" s="15"/>
      <c r="T1810" s="15"/>
      <c r="U1810" s="4">
        <f t="shared" si="383"/>
        <v>128.4</v>
      </c>
    </row>
    <row r="1811" spans="1:191" hidden="1">
      <c r="A1811" s="69"/>
      <c r="B1811" s="53"/>
      <c r="C1811" s="56"/>
      <c r="D1811" s="57"/>
      <c r="E1811" s="16" t="s">
        <v>441</v>
      </c>
      <c r="F1811" s="10" t="s">
        <v>407</v>
      </c>
      <c r="G1811" s="10"/>
      <c r="H1811" s="10"/>
      <c r="I1811" s="7">
        <v>20</v>
      </c>
      <c r="J1811" s="7">
        <v>50</v>
      </c>
      <c r="K1811" s="7">
        <v>70</v>
      </c>
      <c r="L1811" s="7">
        <v>100</v>
      </c>
      <c r="M1811" s="41">
        <f t="shared" si="378"/>
        <v>20</v>
      </c>
      <c r="N1811" s="41">
        <f t="shared" si="379"/>
        <v>50</v>
      </c>
      <c r="O1811" s="41">
        <f t="shared" si="380"/>
        <v>70</v>
      </c>
      <c r="P1811" s="15"/>
      <c r="Q1811" s="15"/>
      <c r="R1811" s="167"/>
      <c r="S1811" s="15"/>
      <c r="T1811" s="15"/>
      <c r="U1811" s="4">
        <f t="shared" si="383"/>
        <v>100</v>
      </c>
    </row>
    <row r="1812" spans="1:191" hidden="1">
      <c r="A1812" s="69"/>
      <c r="B1812" s="53"/>
      <c r="C1812" s="56"/>
      <c r="D1812" s="57"/>
      <c r="E1812" s="16" t="s">
        <v>515</v>
      </c>
      <c r="F1812" s="10">
        <v>4251</v>
      </c>
      <c r="G1812" s="10"/>
      <c r="H1812" s="10"/>
      <c r="I1812" s="7">
        <v>100</v>
      </c>
      <c r="J1812" s="7">
        <v>840</v>
      </c>
      <c r="K1812" s="7">
        <v>1340</v>
      </c>
      <c r="L1812" s="7">
        <v>2000</v>
      </c>
      <c r="M1812" s="41">
        <f t="shared" si="378"/>
        <v>5</v>
      </c>
      <c r="N1812" s="41">
        <f t="shared" si="379"/>
        <v>42</v>
      </c>
      <c r="O1812" s="41">
        <f t="shared" si="380"/>
        <v>67</v>
      </c>
      <c r="P1812" s="15"/>
      <c r="Q1812" s="15"/>
      <c r="R1812" s="167"/>
      <c r="S1812" s="15"/>
      <c r="T1812" s="15"/>
      <c r="U1812" s="4">
        <f t="shared" si="383"/>
        <v>2000</v>
      </c>
    </row>
    <row r="1813" spans="1:191" ht="27" hidden="1">
      <c r="A1813" s="69"/>
      <c r="B1813" s="53"/>
      <c r="C1813" s="56"/>
      <c r="D1813" s="57"/>
      <c r="E1813" s="16" t="s">
        <v>516</v>
      </c>
      <c r="F1813" s="10" t="s">
        <v>416</v>
      </c>
      <c r="G1813" s="10"/>
      <c r="H1813" s="10"/>
      <c r="I1813" s="7">
        <v>17</v>
      </c>
      <c r="J1813" s="7">
        <v>42</v>
      </c>
      <c r="K1813" s="7">
        <v>42</v>
      </c>
      <c r="L1813" s="7">
        <v>100</v>
      </c>
      <c r="M1813" s="41">
        <f t="shared" si="378"/>
        <v>17</v>
      </c>
      <c r="N1813" s="41">
        <f t="shared" si="379"/>
        <v>42</v>
      </c>
      <c r="O1813" s="41">
        <f t="shared" si="380"/>
        <v>42</v>
      </c>
      <c r="P1813" s="15"/>
      <c r="Q1813" s="15"/>
      <c r="R1813" s="167"/>
      <c r="S1813" s="15"/>
      <c r="T1813" s="15"/>
      <c r="U1813" s="4">
        <f t="shared" si="383"/>
        <v>100</v>
      </c>
    </row>
    <row r="1814" spans="1:191" hidden="1">
      <c r="A1814" s="69"/>
      <c r="B1814" s="53"/>
      <c r="C1814" s="56"/>
      <c r="D1814" s="57"/>
      <c r="E1814" s="16" t="s">
        <v>517</v>
      </c>
      <c r="F1814" s="10">
        <v>4261</v>
      </c>
      <c r="G1814" s="10"/>
      <c r="H1814" s="10"/>
      <c r="I1814" s="7">
        <v>34</v>
      </c>
      <c r="J1814" s="7">
        <v>84</v>
      </c>
      <c r="K1814" s="7">
        <v>134</v>
      </c>
      <c r="L1814" s="7">
        <v>200</v>
      </c>
      <c r="M1814" s="41">
        <f t="shared" si="378"/>
        <v>17</v>
      </c>
      <c r="N1814" s="41">
        <f t="shared" si="379"/>
        <v>42</v>
      </c>
      <c r="O1814" s="41">
        <f t="shared" si="380"/>
        <v>67</v>
      </c>
      <c r="P1814" s="15"/>
      <c r="Q1814" s="15"/>
      <c r="R1814" s="167"/>
      <c r="S1814" s="15"/>
      <c r="T1814" s="15"/>
      <c r="U1814" s="4">
        <f t="shared" si="383"/>
        <v>200</v>
      </c>
    </row>
    <row r="1815" spans="1:191" hidden="1">
      <c r="A1815" s="69"/>
      <c r="B1815" s="53"/>
      <c r="C1815" s="56"/>
      <c r="D1815" s="57"/>
      <c r="E1815" s="16" t="s">
        <v>519</v>
      </c>
      <c r="F1815" s="10" t="s">
        <v>175</v>
      </c>
      <c r="G1815" s="10"/>
      <c r="H1815" s="10"/>
      <c r="I1815" s="7">
        <v>85</v>
      </c>
      <c r="J1815" s="7">
        <v>210</v>
      </c>
      <c r="K1815" s="7">
        <v>335</v>
      </c>
      <c r="L1815" s="7">
        <v>500</v>
      </c>
      <c r="M1815" s="41">
        <f t="shared" si="378"/>
        <v>17</v>
      </c>
      <c r="N1815" s="41">
        <f t="shared" si="379"/>
        <v>42</v>
      </c>
      <c r="O1815" s="41">
        <f t="shared" si="380"/>
        <v>67</v>
      </c>
      <c r="P1815" s="15"/>
      <c r="Q1815" s="15"/>
      <c r="R1815" s="167"/>
      <c r="S1815" s="15"/>
      <c r="T1815" s="15"/>
      <c r="U1815" s="4">
        <f t="shared" si="383"/>
        <v>500</v>
      </c>
    </row>
    <row r="1816" spans="1:191" hidden="1">
      <c r="A1816" s="69"/>
      <c r="B1816" s="53"/>
      <c r="C1816" s="56"/>
      <c r="D1816" s="57"/>
      <c r="E1816" s="9" t="s">
        <v>521</v>
      </c>
      <c r="F1816" s="10">
        <v>4267</v>
      </c>
      <c r="G1816" s="10"/>
      <c r="H1816" s="10"/>
      <c r="I1816" s="7">
        <v>85</v>
      </c>
      <c r="J1816" s="7">
        <v>210</v>
      </c>
      <c r="K1816" s="7">
        <v>335</v>
      </c>
      <c r="L1816" s="7">
        <v>500</v>
      </c>
      <c r="M1816" s="41">
        <f t="shared" si="378"/>
        <v>17</v>
      </c>
      <c r="N1816" s="41">
        <f t="shared" si="379"/>
        <v>42</v>
      </c>
      <c r="O1816" s="41">
        <f t="shared" si="380"/>
        <v>67</v>
      </c>
      <c r="P1816" s="15"/>
      <c r="Q1816" s="15"/>
      <c r="R1816" s="167"/>
      <c r="S1816" s="15"/>
      <c r="T1816" s="15"/>
      <c r="U1816" s="4">
        <f t="shared" si="383"/>
        <v>500</v>
      </c>
    </row>
    <row r="1817" spans="1:191" hidden="1">
      <c r="A1817" s="69"/>
      <c r="B1817" s="53"/>
      <c r="C1817" s="56"/>
      <c r="D1817" s="57"/>
      <c r="E1817" s="9" t="s">
        <v>560</v>
      </c>
      <c r="F1817" s="10" t="s">
        <v>178</v>
      </c>
      <c r="G1817" s="10"/>
      <c r="H1817" s="10"/>
      <c r="I1817" s="7"/>
      <c r="J1817" s="7"/>
      <c r="K1817" s="7">
        <v>260</v>
      </c>
      <c r="L1817" s="7">
        <v>260</v>
      </c>
      <c r="M1817" s="41">
        <f t="shared" si="378"/>
        <v>0</v>
      </c>
      <c r="N1817" s="41">
        <f t="shared" si="379"/>
        <v>0</v>
      </c>
      <c r="O1817" s="41">
        <f t="shared" si="380"/>
        <v>100</v>
      </c>
      <c r="P1817" s="15"/>
      <c r="Q1817" s="15"/>
      <c r="R1817" s="167"/>
      <c r="S1817" s="15"/>
      <c r="T1817" s="15"/>
      <c r="U1817" s="4">
        <f t="shared" si="383"/>
        <v>260</v>
      </c>
    </row>
    <row r="1818" spans="1:191" hidden="1">
      <c r="A1818" s="69"/>
      <c r="B1818" s="53"/>
      <c r="C1818" s="56"/>
      <c r="D1818" s="57"/>
      <c r="E1818" s="9" t="s">
        <v>561</v>
      </c>
      <c r="F1818" s="10" t="s">
        <v>471</v>
      </c>
      <c r="G1818" s="10"/>
      <c r="H1818" s="10"/>
      <c r="I1818" s="7"/>
      <c r="J1818" s="7"/>
      <c r="K1818" s="7"/>
      <c r="L1818" s="7"/>
      <c r="M1818" s="41" t="e">
        <f t="shared" si="378"/>
        <v>#DIV/0!</v>
      </c>
      <c r="N1818" s="41" t="e">
        <f t="shared" si="379"/>
        <v>#DIV/0!</v>
      </c>
      <c r="O1818" s="41" t="e">
        <f t="shared" si="380"/>
        <v>#DIV/0!</v>
      </c>
      <c r="P1818" s="15"/>
      <c r="Q1818" s="15"/>
      <c r="R1818" s="167"/>
      <c r="S1818" s="15"/>
      <c r="T1818" s="15"/>
      <c r="U1818" s="4">
        <f t="shared" si="383"/>
        <v>0</v>
      </c>
    </row>
    <row r="1819" spans="1:191" ht="36.75" customHeight="1">
      <c r="A1819" s="232"/>
      <c r="B1819" s="196"/>
      <c r="C1819" s="200"/>
      <c r="D1819" s="201" t="s">
        <v>285</v>
      </c>
      <c r="E1819" s="81" t="s">
        <v>187</v>
      </c>
      <c r="F1819" s="19"/>
      <c r="G1819" s="19"/>
      <c r="H1819" s="10" t="s">
        <v>394</v>
      </c>
      <c r="I1819" s="205">
        <f>SUM(I1820)</f>
        <v>204413</v>
      </c>
      <c r="J1819" s="205">
        <f>SUM(J1820)</f>
        <v>380802</v>
      </c>
      <c r="K1819" s="205">
        <f>SUM(K1820)</f>
        <v>607400</v>
      </c>
      <c r="L1819" s="205">
        <f>SUM(L1820)</f>
        <v>906500</v>
      </c>
      <c r="M1819" s="41">
        <f t="shared" si="378"/>
        <v>22.5</v>
      </c>
      <c r="N1819" s="41">
        <f t="shared" si="379"/>
        <v>42</v>
      </c>
      <c r="O1819" s="41">
        <f t="shared" si="380"/>
        <v>67</v>
      </c>
      <c r="P1819" s="14"/>
      <c r="Q1819" s="14"/>
      <c r="R1819" s="167"/>
      <c r="S1819" s="14"/>
      <c r="T1819" s="14"/>
      <c r="U1819" s="4">
        <f t="shared" si="383"/>
        <v>906500</v>
      </c>
      <c r="W1819" s="43" t="s">
        <v>394</v>
      </c>
      <c r="AA1819" s="209"/>
      <c r="AB1819" s="209"/>
      <c r="AC1819" s="209"/>
      <c r="AD1819" s="209"/>
      <c r="AE1819" s="209"/>
      <c r="AF1819" s="209"/>
      <c r="AG1819" s="209"/>
      <c r="AH1819" s="209"/>
      <c r="AI1819" s="209"/>
      <c r="AJ1819" s="209"/>
      <c r="AK1819" s="209"/>
      <c r="AL1819" s="209"/>
      <c r="AM1819" s="209"/>
      <c r="AN1819" s="209"/>
      <c r="AO1819" s="209"/>
      <c r="AP1819" s="209"/>
      <c r="AQ1819" s="209"/>
      <c r="AR1819" s="209"/>
      <c r="AS1819" s="209"/>
      <c r="AT1819" s="209"/>
      <c r="AU1819" s="209"/>
      <c r="AV1819" s="209"/>
      <c r="AW1819" s="209"/>
      <c r="AX1819" s="209"/>
      <c r="AY1819" s="209"/>
      <c r="AZ1819" s="209"/>
      <c r="BA1819" s="209"/>
      <c r="BB1819" s="209"/>
      <c r="BC1819" s="209"/>
      <c r="BD1819" s="209"/>
      <c r="BE1819" s="209"/>
      <c r="BF1819" s="209"/>
      <c r="BG1819" s="209"/>
      <c r="BH1819" s="209"/>
      <c r="BI1819" s="209"/>
      <c r="BJ1819" s="209"/>
      <c r="BK1819" s="209"/>
      <c r="BL1819" s="209"/>
      <c r="BM1819" s="209"/>
      <c r="BN1819" s="209"/>
      <c r="BO1819" s="209"/>
      <c r="BP1819" s="209"/>
      <c r="BQ1819" s="209"/>
      <c r="BR1819" s="209"/>
      <c r="BS1819" s="209"/>
      <c r="BT1819" s="209"/>
      <c r="BU1819" s="209"/>
      <c r="BV1819" s="209"/>
      <c r="BW1819" s="209"/>
      <c r="BX1819" s="209"/>
      <c r="BY1819" s="209"/>
      <c r="BZ1819" s="209"/>
      <c r="CA1819" s="209"/>
      <c r="CB1819" s="209"/>
      <c r="CC1819" s="209"/>
      <c r="CD1819" s="209"/>
      <c r="CE1819" s="209"/>
      <c r="CF1819" s="209"/>
      <c r="CG1819" s="209"/>
      <c r="CH1819" s="209"/>
      <c r="CI1819" s="209"/>
      <c r="CJ1819" s="209"/>
      <c r="CK1819" s="209"/>
      <c r="CL1819" s="209"/>
      <c r="CM1819" s="209"/>
      <c r="CN1819" s="209"/>
      <c r="CO1819" s="209"/>
      <c r="CP1819" s="209"/>
      <c r="CQ1819" s="209"/>
      <c r="CR1819" s="209"/>
      <c r="CS1819" s="209"/>
      <c r="CT1819" s="209"/>
      <c r="CU1819" s="209"/>
      <c r="CV1819" s="209"/>
      <c r="CW1819" s="209"/>
      <c r="CX1819" s="209"/>
      <c r="CY1819" s="209"/>
      <c r="CZ1819" s="209"/>
      <c r="DA1819" s="209"/>
      <c r="DB1819" s="209"/>
      <c r="DC1819" s="209"/>
      <c r="DD1819" s="209"/>
      <c r="DE1819" s="209"/>
      <c r="DF1819" s="209"/>
      <c r="DG1819" s="209"/>
      <c r="DH1819" s="209"/>
      <c r="DI1819" s="209"/>
      <c r="DJ1819" s="209"/>
      <c r="DK1819" s="209"/>
      <c r="DL1819" s="209"/>
      <c r="DM1819" s="209"/>
      <c r="DN1819" s="209"/>
      <c r="DO1819" s="209"/>
      <c r="DP1819" s="209"/>
      <c r="DQ1819" s="209"/>
      <c r="DR1819" s="209"/>
      <c r="DS1819" s="209"/>
      <c r="DT1819" s="209"/>
      <c r="DU1819" s="209"/>
      <c r="DV1819" s="209"/>
      <c r="DW1819" s="209"/>
      <c r="DX1819" s="209"/>
      <c r="DY1819" s="209"/>
      <c r="DZ1819" s="209"/>
      <c r="EA1819" s="209"/>
      <c r="EB1819" s="209"/>
      <c r="EC1819" s="209"/>
      <c r="ED1819" s="209"/>
      <c r="EE1819" s="209"/>
      <c r="EF1819" s="209"/>
      <c r="EG1819" s="209"/>
      <c r="EH1819" s="209"/>
      <c r="EI1819" s="209"/>
      <c r="EJ1819" s="209"/>
      <c r="EK1819" s="209"/>
      <c r="EL1819" s="209"/>
      <c r="EM1819" s="209"/>
      <c r="EN1819" s="209"/>
      <c r="EO1819" s="209"/>
      <c r="EP1819" s="209"/>
      <c r="EQ1819" s="209"/>
      <c r="ER1819" s="209"/>
      <c r="ES1819" s="209"/>
      <c r="ET1819" s="209"/>
      <c r="EU1819" s="209"/>
      <c r="EV1819" s="209"/>
      <c r="EW1819" s="209"/>
      <c r="EX1819" s="209"/>
      <c r="EY1819" s="209"/>
      <c r="EZ1819" s="209"/>
      <c r="FA1819" s="209"/>
      <c r="FB1819" s="209"/>
      <c r="FC1819" s="209"/>
      <c r="FD1819" s="209"/>
      <c r="FE1819" s="209"/>
      <c r="FF1819" s="209"/>
      <c r="FG1819" s="209"/>
      <c r="FH1819" s="209"/>
      <c r="FI1819" s="209"/>
      <c r="FJ1819" s="209"/>
      <c r="FK1819" s="209"/>
      <c r="FL1819" s="209"/>
      <c r="FM1819" s="209"/>
      <c r="FN1819" s="209"/>
      <c r="FO1819" s="209"/>
      <c r="FP1819" s="209"/>
      <c r="FQ1819" s="209"/>
      <c r="FR1819" s="209"/>
      <c r="FS1819" s="209"/>
      <c r="FT1819" s="209"/>
      <c r="FU1819" s="209"/>
      <c r="FV1819" s="209"/>
      <c r="FW1819" s="209"/>
      <c r="FX1819" s="209"/>
      <c r="FY1819" s="209"/>
      <c r="FZ1819" s="209"/>
      <c r="GA1819" s="209"/>
      <c r="GB1819" s="209"/>
      <c r="GC1819" s="209"/>
      <c r="GD1819" s="209"/>
      <c r="GE1819" s="209"/>
      <c r="GF1819" s="209"/>
      <c r="GG1819" s="209"/>
      <c r="GH1819" s="209"/>
      <c r="GI1819" s="209"/>
    </row>
    <row r="1820" spans="1:191">
      <c r="A1820" s="232"/>
      <c r="B1820" s="196"/>
      <c r="C1820" s="200"/>
      <c r="D1820" s="201"/>
      <c r="E1820" s="80" t="s">
        <v>103</v>
      </c>
      <c r="F1820" s="18" t="s">
        <v>398</v>
      </c>
      <c r="G1820" s="18"/>
      <c r="H1820" s="10" t="s">
        <v>394</v>
      </c>
      <c r="I1820" s="206">
        <f>SUM(I1821:I1822)</f>
        <v>204413</v>
      </c>
      <c r="J1820" s="206">
        <f>SUM(J1821:J1822)</f>
        <v>380802</v>
      </c>
      <c r="K1820" s="206">
        <f>SUM(K1821:K1822)</f>
        <v>607400</v>
      </c>
      <c r="L1820" s="207">
        <f>SUM(L1821:L1822)</f>
        <v>906500</v>
      </c>
      <c r="M1820" s="41">
        <f t="shared" si="378"/>
        <v>22.5</v>
      </c>
      <c r="N1820" s="41">
        <f t="shared" si="379"/>
        <v>42</v>
      </c>
      <c r="O1820" s="41">
        <f t="shared" si="380"/>
        <v>67</v>
      </c>
      <c r="P1820" s="15"/>
      <c r="Q1820" s="15"/>
      <c r="R1820" s="167"/>
      <c r="S1820" s="15"/>
      <c r="T1820" s="15"/>
      <c r="U1820" s="4">
        <f t="shared" si="383"/>
        <v>906500</v>
      </c>
      <c r="AA1820" s="209"/>
      <c r="AB1820" s="209"/>
      <c r="AC1820" s="209"/>
      <c r="AD1820" s="209"/>
      <c r="AE1820" s="209"/>
      <c r="AF1820" s="209"/>
      <c r="AG1820" s="209"/>
      <c r="AH1820" s="209"/>
      <c r="AI1820" s="209"/>
      <c r="AJ1820" s="209"/>
      <c r="AK1820" s="209"/>
      <c r="AL1820" s="209"/>
      <c r="AM1820" s="209"/>
      <c r="AN1820" s="209"/>
      <c r="AO1820" s="209"/>
      <c r="AP1820" s="209"/>
      <c r="AQ1820" s="209"/>
      <c r="AR1820" s="209"/>
      <c r="AS1820" s="209"/>
      <c r="AT1820" s="209"/>
      <c r="AU1820" s="209"/>
      <c r="AV1820" s="209"/>
      <c r="AW1820" s="209"/>
      <c r="AX1820" s="209"/>
      <c r="AY1820" s="209"/>
      <c r="AZ1820" s="209"/>
      <c r="BA1820" s="209"/>
      <c r="BB1820" s="209"/>
      <c r="BC1820" s="209"/>
      <c r="BD1820" s="209"/>
      <c r="BE1820" s="209"/>
      <c r="BF1820" s="209"/>
      <c r="BG1820" s="209"/>
      <c r="BH1820" s="209"/>
      <c r="BI1820" s="209"/>
      <c r="BJ1820" s="209"/>
      <c r="BK1820" s="209"/>
      <c r="BL1820" s="209"/>
      <c r="BM1820" s="209"/>
      <c r="BN1820" s="209"/>
      <c r="BO1820" s="209"/>
      <c r="BP1820" s="209"/>
      <c r="BQ1820" s="209"/>
      <c r="BR1820" s="209"/>
      <c r="BS1820" s="209"/>
      <c r="BT1820" s="209"/>
      <c r="BU1820" s="209"/>
      <c r="BV1820" s="209"/>
      <c r="BW1820" s="209"/>
      <c r="BX1820" s="209"/>
      <c r="BY1820" s="209"/>
      <c r="BZ1820" s="209"/>
      <c r="CA1820" s="209"/>
      <c r="CB1820" s="209"/>
      <c r="CC1820" s="209"/>
      <c r="CD1820" s="209"/>
      <c r="CE1820" s="209"/>
      <c r="CF1820" s="209"/>
      <c r="CG1820" s="209"/>
      <c r="CH1820" s="209"/>
      <c r="CI1820" s="209"/>
      <c r="CJ1820" s="209"/>
      <c r="CK1820" s="209"/>
      <c r="CL1820" s="209"/>
      <c r="CM1820" s="209"/>
      <c r="CN1820" s="209"/>
      <c r="CO1820" s="209"/>
      <c r="CP1820" s="209"/>
      <c r="CQ1820" s="209"/>
      <c r="CR1820" s="209"/>
      <c r="CS1820" s="209"/>
      <c r="CT1820" s="209"/>
      <c r="CU1820" s="209"/>
      <c r="CV1820" s="209"/>
      <c r="CW1820" s="209"/>
      <c r="CX1820" s="209"/>
      <c r="CY1820" s="209"/>
      <c r="CZ1820" s="209"/>
      <c r="DA1820" s="209"/>
      <c r="DB1820" s="209"/>
      <c r="DC1820" s="209"/>
      <c r="DD1820" s="209"/>
      <c r="DE1820" s="209"/>
      <c r="DF1820" s="209"/>
      <c r="DG1820" s="209"/>
      <c r="DH1820" s="209"/>
      <c r="DI1820" s="209"/>
      <c r="DJ1820" s="209"/>
      <c r="DK1820" s="209"/>
      <c r="DL1820" s="209"/>
      <c r="DM1820" s="209"/>
      <c r="DN1820" s="209"/>
      <c r="DO1820" s="209"/>
      <c r="DP1820" s="209"/>
      <c r="DQ1820" s="209"/>
      <c r="DR1820" s="209"/>
      <c r="DS1820" s="209"/>
      <c r="DT1820" s="209"/>
      <c r="DU1820" s="209"/>
      <c r="DV1820" s="209"/>
      <c r="DW1820" s="209"/>
      <c r="DX1820" s="209"/>
      <c r="DY1820" s="209"/>
      <c r="DZ1820" s="209"/>
      <c r="EA1820" s="209"/>
      <c r="EB1820" s="209"/>
      <c r="EC1820" s="209"/>
      <c r="ED1820" s="209"/>
      <c r="EE1820" s="209"/>
      <c r="EF1820" s="209"/>
      <c r="EG1820" s="209"/>
      <c r="EH1820" s="209"/>
      <c r="EI1820" s="209"/>
      <c r="EJ1820" s="209"/>
      <c r="EK1820" s="209"/>
      <c r="EL1820" s="209"/>
      <c r="EM1820" s="209"/>
      <c r="EN1820" s="209"/>
      <c r="EO1820" s="209"/>
      <c r="EP1820" s="209"/>
      <c r="EQ1820" s="209"/>
      <c r="ER1820" s="209"/>
      <c r="ES1820" s="209"/>
      <c r="ET1820" s="209"/>
      <c r="EU1820" s="209"/>
      <c r="EV1820" s="209"/>
      <c r="EW1820" s="209"/>
      <c r="EX1820" s="209"/>
      <c r="EY1820" s="209"/>
      <c r="EZ1820" s="209"/>
      <c r="FA1820" s="209"/>
      <c r="FB1820" s="209"/>
      <c r="FC1820" s="209"/>
      <c r="FD1820" s="209"/>
      <c r="FE1820" s="209"/>
      <c r="FF1820" s="209"/>
      <c r="FG1820" s="209"/>
      <c r="FH1820" s="209"/>
      <c r="FI1820" s="209"/>
      <c r="FJ1820" s="209"/>
      <c r="FK1820" s="209"/>
      <c r="FL1820" s="209"/>
      <c r="FM1820" s="209"/>
      <c r="FN1820" s="209"/>
      <c r="FO1820" s="209"/>
      <c r="FP1820" s="209"/>
      <c r="FQ1820" s="209"/>
      <c r="FR1820" s="209"/>
      <c r="FS1820" s="209"/>
      <c r="FT1820" s="209"/>
      <c r="FU1820" s="209"/>
      <c r="FV1820" s="209"/>
      <c r="FW1820" s="209"/>
      <c r="FX1820" s="209"/>
      <c r="FY1820" s="209"/>
      <c r="FZ1820" s="209"/>
      <c r="GA1820" s="209"/>
      <c r="GB1820" s="209"/>
      <c r="GC1820" s="209"/>
      <c r="GD1820" s="209"/>
      <c r="GE1820" s="209"/>
      <c r="GF1820" s="209"/>
      <c r="GG1820" s="209"/>
      <c r="GH1820" s="209"/>
      <c r="GI1820" s="209"/>
    </row>
    <row r="1821" spans="1:191" hidden="1">
      <c r="A1821" s="69"/>
      <c r="B1821" s="53"/>
      <c r="C1821" s="56"/>
      <c r="D1821" s="57"/>
      <c r="E1821" s="16" t="s">
        <v>513</v>
      </c>
      <c r="F1821" s="10" t="s">
        <v>399</v>
      </c>
      <c r="G1821" s="10"/>
      <c r="H1821" s="10"/>
      <c r="I1821" s="7">
        <v>4413</v>
      </c>
      <c r="J1821" s="7">
        <v>10902</v>
      </c>
      <c r="K1821" s="7">
        <v>17400</v>
      </c>
      <c r="L1821" s="7">
        <v>25955</v>
      </c>
      <c r="M1821" s="41">
        <f t="shared" si="378"/>
        <v>17</v>
      </c>
      <c r="N1821" s="41">
        <f t="shared" si="379"/>
        <v>42</v>
      </c>
      <c r="O1821" s="41">
        <f t="shared" si="380"/>
        <v>67</v>
      </c>
      <c r="P1821" s="15"/>
      <c r="Q1821" s="15"/>
      <c r="R1821" s="167"/>
      <c r="S1821" s="15"/>
      <c r="T1821" s="15"/>
      <c r="U1821" s="4">
        <f t="shared" si="383"/>
        <v>25955</v>
      </c>
    </row>
    <row r="1822" spans="1:191" hidden="1">
      <c r="A1822" s="69"/>
      <c r="B1822" s="53"/>
      <c r="C1822" s="56"/>
      <c r="D1822" s="57"/>
      <c r="E1822" s="9" t="s">
        <v>549</v>
      </c>
      <c r="F1822" s="10">
        <v>4729</v>
      </c>
      <c r="G1822" s="10"/>
      <c r="H1822" s="10"/>
      <c r="I1822" s="7">
        <v>200000</v>
      </c>
      <c r="J1822" s="7">
        <v>369900</v>
      </c>
      <c r="K1822" s="7">
        <v>590000</v>
      </c>
      <c r="L1822" s="7">
        <v>880545</v>
      </c>
      <c r="M1822" s="41">
        <f t="shared" si="378"/>
        <v>22.7</v>
      </c>
      <c r="N1822" s="41">
        <f t="shared" si="379"/>
        <v>42</v>
      </c>
      <c r="O1822" s="41">
        <f t="shared" si="380"/>
        <v>67</v>
      </c>
      <c r="P1822" s="15"/>
      <c r="Q1822" s="15"/>
      <c r="R1822" s="167"/>
      <c r="S1822" s="15"/>
      <c r="T1822" s="15"/>
      <c r="U1822" s="4">
        <f t="shared" si="383"/>
        <v>880545</v>
      </c>
    </row>
    <row r="1823" spans="1:191" ht="33">
      <c r="A1823" s="232"/>
      <c r="B1823" s="196"/>
      <c r="C1823" s="200"/>
      <c r="D1823" s="201" t="s">
        <v>286</v>
      </c>
      <c r="E1823" s="81" t="s">
        <v>188</v>
      </c>
      <c r="F1823" s="19"/>
      <c r="G1823" s="19"/>
      <c r="H1823" s="10" t="s">
        <v>394</v>
      </c>
      <c r="I1823" s="205">
        <f>SUM(I1824)</f>
        <v>154292</v>
      </c>
      <c r="J1823" s="205">
        <f>SUM(J1824)</f>
        <v>381192</v>
      </c>
      <c r="K1823" s="205">
        <f>SUM(K1824)</f>
        <v>608092</v>
      </c>
      <c r="L1823" s="205">
        <f>SUM(L1824)</f>
        <v>907600</v>
      </c>
      <c r="M1823" s="41">
        <f t="shared" si="378"/>
        <v>17</v>
      </c>
      <c r="N1823" s="41">
        <f t="shared" si="379"/>
        <v>42</v>
      </c>
      <c r="O1823" s="41">
        <f t="shared" si="380"/>
        <v>67</v>
      </c>
      <c r="P1823" s="14"/>
      <c r="Q1823" s="14"/>
      <c r="R1823" s="167"/>
      <c r="S1823" s="14"/>
      <c r="T1823" s="14"/>
      <c r="U1823" s="4">
        <f t="shared" si="383"/>
        <v>907600</v>
      </c>
      <c r="W1823" s="43" t="s">
        <v>394</v>
      </c>
      <c r="AA1823" s="209"/>
      <c r="AB1823" s="209"/>
      <c r="AC1823" s="209"/>
      <c r="AD1823" s="209"/>
      <c r="AE1823" s="209"/>
      <c r="AF1823" s="209"/>
      <c r="AG1823" s="209"/>
      <c r="AH1823" s="209"/>
      <c r="AI1823" s="209"/>
      <c r="AJ1823" s="209"/>
      <c r="AK1823" s="209"/>
      <c r="AL1823" s="209"/>
      <c r="AM1823" s="209"/>
      <c r="AN1823" s="209"/>
      <c r="AO1823" s="209"/>
      <c r="AP1823" s="209"/>
      <c r="AQ1823" s="209"/>
      <c r="AR1823" s="209"/>
      <c r="AS1823" s="209"/>
      <c r="AT1823" s="209"/>
      <c r="AU1823" s="209"/>
      <c r="AV1823" s="209"/>
      <c r="AW1823" s="209"/>
      <c r="AX1823" s="209"/>
      <c r="AY1823" s="209"/>
      <c r="AZ1823" s="209"/>
      <c r="BA1823" s="209"/>
      <c r="BB1823" s="209"/>
      <c r="BC1823" s="209"/>
      <c r="BD1823" s="209"/>
      <c r="BE1823" s="209"/>
      <c r="BF1823" s="209"/>
      <c r="BG1823" s="209"/>
      <c r="BH1823" s="209"/>
      <c r="BI1823" s="209"/>
      <c r="BJ1823" s="209"/>
      <c r="BK1823" s="209"/>
      <c r="BL1823" s="209"/>
      <c r="BM1823" s="209"/>
      <c r="BN1823" s="209"/>
      <c r="BO1823" s="209"/>
      <c r="BP1823" s="209"/>
      <c r="BQ1823" s="209"/>
      <c r="BR1823" s="209"/>
      <c r="BS1823" s="209"/>
      <c r="BT1823" s="209"/>
      <c r="BU1823" s="209"/>
      <c r="BV1823" s="209"/>
      <c r="BW1823" s="209"/>
      <c r="BX1823" s="209"/>
      <c r="BY1823" s="209"/>
      <c r="BZ1823" s="209"/>
      <c r="CA1823" s="209"/>
      <c r="CB1823" s="209"/>
      <c r="CC1823" s="209"/>
      <c r="CD1823" s="209"/>
      <c r="CE1823" s="209"/>
      <c r="CF1823" s="209"/>
      <c r="CG1823" s="209"/>
      <c r="CH1823" s="209"/>
      <c r="CI1823" s="209"/>
      <c r="CJ1823" s="209"/>
      <c r="CK1823" s="209"/>
      <c r="CL1823" s="209"/>
      <c r="CM1823" s="209"/>
      <c r="CN1823" s="209"/>
      <c r="CO1823" s="209"/>
      <c r="CP1823" s="209"/>
      <c r="CQ1823" s="209"/>
      <c r="CR1823" s="209"/>
      <c r="CS1823" s="209"/>
      <c r="CT1823" s="209"/>
      <c r="CU1823" s="209"/>
      <c r="CV1823" s="209"/>
      <c r="CW1823" s="209"/>
      <c r="CX1823" s="209"/>
      <c r="CY1823" s="209"/>
      <c r="CZ1823" s="209"/>
      <c r="DA1823" s="209"/>
      <c r="DB1823" s="209"/>
      <c r="DC1823" s="209"/>
      <c r="DD1823" s="209"/>
      <c r="DE1823" s="209"/>
      <c r="DF1823" s="209"/>
      <c r="DG1823" s="209"/>
      <c r="DH1823" s="209"/>
      <c r="DI1823" s="209"/>
      <c r="DJ1823" s="209"/>
      <c r="DK1823" s="209"/>
      <c r="DL1823" s="209"/>
      <c r="DM1823" s="209"/>
      <c r="DN1823" s="209"/>
      <c r="DO1823" s="209"/>
      <c r="DP1823" s="209"/>
      <c r="DQ1823" s="209"/>
      <c r="DR1823" s="209"/>
      <c r="DS1823" s="209"/>
      <c r="DT1823" s="209"/>
      <c r="DU1823" s="209"/>
      <c r="DV1823" s="209"/>
      <c r="DW1823" s="209"/>
      <c r="DX1823" s="209"/>
      <c r="DY1823" s="209"/>
      <c r="DZ1823" s="209"/>
      <c r="EA1823" s="209"/>
      <c r="EB1823" s="209"/>
      <c r="EC1823" s="209"/>
      <c r="ED1823" s="209"/>
      <c r="EE1823" s="209"/>
      <c r="EF1823" s="209"/>
      <c r="EG1823" s="209"/>
      <c r="EH1823" s="209"/>
      <c r="EI1823" s="209"/>
      <c r="EJ1823" s="209"/>
      <c r="EK1823" s="209"/>
      <c r="EL1823" s="209"/>
      <c r="EM1823" s="209"/>
      <c r="EN1823" s="209"/>
      <c r="EO1823" s="209"/>
      <c r="EP1823" s="209"/>
      <c r="EQ1823" s="209"/>
      <c r="ER1823" s="209"/>
      <c r="ES1823" s="209"/>
      <c r="ET1823" s="209"/>
      <c r="EU1823" s="209"/>
      <c r="EV1823" s="209"/>
      <c r="EW1823" s="209"/>
      <c r="EX1823" s="209"/>
      <c r="EY1823" s="209"/>
      <c r="EZ1823" s="209"/>
      <c r="FA1823" s="209"/>
      <c r="FB1823" s="209"/>
      <c r="FC1823" s="209"/>
      <c r="FD1823" s="209"/>
      <c r="FE1823" s="209"/>
      <c r="FF1823" s="209"/>
      <c r="FG1823" s="209"/>
      <c r="FH1823" s="209"/>
      <c r="FI1823" s="209"/>
      <c r="FJ1823" s="209"/>
      <c r="FK1823" s="209"/>
      <c r="FL1823" s="209"/>
      <c r="FM1823" s="209"/>
      <c r="FN1823" s="209"/>
      <c r="FO1823" s="209"/>
      <c r="FP1823" s="209"/>
      <c r="FQ1823" s="209"/>
      <c r="FR1823" s="209"/>
      <c r="FS1823" s="209"/>
      <c r="FT1823" s="209"/>
      <c r="FU1823" s="209"/>
      <c r="FV1823" s="209"/>
      <c r="FW1823" s="209"/>
      <c r="FX1823" s="209"/>
      <c r="FY1823" s="209"/>
      <c r="FZ1823" s="209"/>
      <c r="GA1823" s="209"/>
      <c r="GB1823" s="209"/>
      <c r="GC1823" s="209"/>
      <c r="GD1823" s="209"/>
      <c r="GE1823" s="209"/>
      <c r="GF1823" s="209"/>
      <c r="GG1823" s="209"/>
      <c r="GH1823" s="209"/>
      <c r="GI1823" s="209"/>
    </row>
    <row r="1824" spans="1:191">
      <c r="A1824" s="232"/>
      <c r="B1824" s="196"/>
      <c r="C1824" s="200"/>
      <c r="D1824" s="201"/>
      <c r="E1824" s="80" t="s">
        <v>103</v>
      </c>
      <c r="F1824" s="18" t="s">
        <v>398</v>
      </c>
      <c r="G1824" s="18"/>
      <c r="H1824" s="10" t="s">
        <v>394</v>
      </c>
      <c r="I1824" s="206">
        <f>SUM(I1825:I1825)</f>
        <v>154292</v>
      </c>
      <c r="J1824" s="206">
        <f>SUM(J1825:J1825)</f>
        <v>381192</v>
      </c>
      <c r="K1824" s="206">
        <f>SUM(K1825:K1825)</f>
        <v>608092</v>
      </c>
      <c r="L1824" s="207">
        <f>SUM(L1825:L1825)</f>
        <v>907600</v>
      </c>
      <c r="M1824" s="41">
        <f t="shared" si="378"/>
        <v>17</v>
      </c>
      <c r="N1824" s="41">
        <f t="shared" si="379"/>
        <v>42</v>
      </c>
      <c r="O1824" s="41">
        <f t="shared" si="380"/>
        <v>67</v>
      </c>
      <c r="P1824" s="15"/>
      <c r="Q1824" s="15"/>
      <c r="R1824" s="167"/>
      <c r="S1824" s="15"/>
      <c r="T1824" s="15"/>
      <c r="U1824" s="4">
        <f t="shared" si="383"/>
        <v>907600</v>
      </c>
      <c r="AA1824" s="209"/>
      <c r="AB1824" s="209"/>
      <c r="AC1824" s="209"/>
      <c r="AD1824" s="209"/>
      <c r="AE1824" s="209"/>
      <c r="AF1824" s="209"/>
      <c r="AG1824" s="209"/>
      <c r="AH1824" s="209"/>
      <c r="AI1824" s="209"/>
      <c r="AJ1824" s="209"/>
      <c r="AK1824" s="209"/>
      <c r="AL1824" s="209"/>
      <c r="AM1824" s="209"/>
      <c r="AN1824" s="209"/>
      <c r="AO1824" s="209"/>
      <c r="AP1824" s="209"/>
      <c r="AQ1824" s="209"/>
      <c r="AR1824" s="209"/>
      <c r="AS1824" s="209"/>
      <c r="AT1824" s="209"/>
      <c r="AU1824" s="209"/>
      <c r="AV1824" s="209"/>
      <c r="AW1824" s="209"/>
      <c r="AX1824" s="209"/>
      <c r="AY1824" s="209"/>
      <c r="AZ1824" s="209"/>
      <c r="BA1824" s="209"/>
      <c r="BB1824" s="209"/>
      <c r="BC1824" s="209"/>
      <c r="BD1824" s="209"/>
      <c r="BE1824" s="209"/>
      <c r="BF1824" s="209"/>
      <c r="BG1824" s="209"/>
      <c r="BH1824" s="209"/>
      <c r="BI1824" s="209"/>
      <c r="BJ1824" s="209"/>
      <c r="BK1824" s="209"/>
      <c r="BL1824" s="209"/>
      <c r="BM1824" s="209"/>
      <c r="BN1824" s="209"/>
      <c r="BO1824" s="209"/>
      <c r="BP1824" s="209"/>
      <c r="BQ1824" s="209"/>
      <c r="BR1824" s="209"/>
      <c r="BS1824" s="209"/>
      <c r="BT1824" s="209"/>
      <c r="BU1824" s="209"/>
      <c r="BV1824" s="209"/>
      <c r="BW1824" s="209"/>
      <c r="BX1824" s="209"/>
      <c r="BY1824" s="209"/>
      <c r="BZ1824" s="209"/>
      <c r="CA1824" s="209"/>
      <c r="CB1824" s="209"/>
      <c r="CC1824" s="209"/>
      <c r="CD1824" s="209"/>
      <c r="CE1824" s="209"/>
      <c r="CF1824" s="209"/>
      <c r="CG1824" s="209"/>
      <c r="CH1824" s="209"/>
      <c r="CI1824" s="209"/>
      <c r="CJ1824" s="209"/>
      <c r="CK1824" s="209"/>
      <c r="CL1824" s="209"/>
      <c r="CM1824" s="209"/>
      <c r="CN1824" s="209"/>
      <c r="CO1824" s="209"/>
      <c r="CP1824" s="209"/>
      <c r="CQ1824" s="209"/>
      <c r="CR1824" s="209"/>
      <c r="CS1824" s="209"/>
      <c r="CT1824" s="209"/>
      <c r="CU1824" s="209"/>
      <c r="CV1824" s="209"/>
      <c r="CW1824" s="209"/>
      <c r="CX1824" s="209"/>
      <c r="CY1824" s="209"/>
      <c r="CZ1824" s="209"/>
      <c r="DA1824" s="209"/>
      <c r="DB1824" s="209"/>
      <c r="DC1824" s="209"/>
      <c r="DD1824" s="209"/>
      <c r="DE1824" s="209"/>
      <c r="DF1824" s="209"/>
      <c r="DG1824" s="209"/>
      <c r="DH1824" s="209"/>
      <c r="DI1824" s="209"/>
      <c r="DJ1824" s="209"/>
      <c r="DK1824" s="209"/>
      <c r="DL1824" s="209"/>
      <c r="DM1824" s="209"/>
      <c r="DN1824" s="209"/>
      <c r="DO1824" s="209"/>
      <c r="DP1824" s="209"/>
      <c r="DQ1824" s="209"/>
      <c r="DR1824" s="209"/>
      <c r="DS1824" s="209"/>
      <c r="DT1824" s="209"/>
      <c r="DU1824" s="209"/>
      <c r="DV1824" s="209"/>
      <c r="DW1824" s="209"/>
      <c r="DX1824" s="209"/>
      <c r="DY1824" s="209"/>
      <c r="DZ1824" s="209"/>
      <c r="EA1824" s="209"/>
      <c r="EB1824" s="209"/>
      <c r="EC1824" s="209"/>
      <c r="ED1824" s="209"/>
      <c r="EE1824" s="209"/>
      <c r="EF1824" s="209"/>
      <c r="EG1824" s="209"/>
      <c r="EH1824" s="209"/>
      <c r="EI1824" s="209"/>
      <c r="EJ1824" s="209"/>
      <c r="EK1824" s="209"/>
      <c r="EL1824" s="209"/>
      <c r="EM1824" s="209"/>
      <c r="EN1824" s="209"/>
      <c r="EO1824" s="209"/>
      <c r="EP1824" s="209"/>
      <c r="EQ1824" s="209"/>
      <c r="ER1824" s="209"/>
      <c r="ES1824" s="209"/>
      <c r="ET1824" s="209"/>
      <c r="EU1824" s="209"/>
      <c r="EV1824" s="209"/>
      <c r="EW1824" s="209"/>
      <c r="EX1824" s="209"/>
      <c r="EY1824" s="209"/>
      <c r="EZ1824" s="209"/>
      <c r="FA1824" s="209"/>
      <c r="FB1824" s="209"/>
      <c r="FC1824" s="209"/>
      <c r="FD1824" s="209"/>
      <c r="FE1824" s="209"/>
      <c r="FF1824" s="209"/>
      <c r="FG1824" s="209"/>
      <c r="FH1824" s="209"/>
      <c r="FI1824" s="209"/>
      <c r="FJ1824" s="209"/>
      <c r="FK1824" s="209"/>
      <c r="FL1824" s="209"/>
      <c r="FM1824" s="209"/>
      <c r="FN1824" s="209"/>
      <c r="FO1824" s="209"/>
      <c r="FP1824" s="209"/>
      <c r="FQ1824" s="209"/>
      <c r="FR1824" s="209"/>
      <c r="FS1824" s="209"/>
      <c r="FT1824" s="209"/>
      <c r="FU1824" s="209"/>
      <c r="FV1824" s="209"/>
      <c r="FW1824" s="209"/>
      <c r="FX1824" s="209"/>
      <c r="FY1824" s="209"/>
      <c r="FZ1824" s="209"/>
      <c r="GA1824" s="209"/>
      <c r="GB1824" s="209"/>
      <c r="GC1824" s="209"/>
      <c r="GD1824" s="209"/>
      <c r="GE1824" s="209"/>
      <c r="GF1824" s="209"/>
      <c r="GG1824" s="209"/>
      <c r="GH1824" s="209"/>
      <c r="GI1824" s="209"/>
    </row>
    <row r="1825" spans="1:191" hidden="1">
      <c r="A1825" s="69"/>
      <c r="B1825" s="53"/>
      <c r="C1825" s="56"/>
      <c r="D1825" s="57"/>
      <c r="E1825" s="16" t="s">
        <v>513</v>
      </c>
      <c r="F1825" s="10">
        <v>4239</v>
      </c>
      <c r="G1825" s="10"/>
      <c r="H1825" s="10"/>
      <c r="I1825" s="8">
        <f>ROUND(L1825*0.17,1)</f>
        <v>154292</v>
      </c>
      <c r="J1825" s="8">
        <f>ROUND(L1825*0.42,1)</f>
        <v>381192</v>
      </c>
      <c r="K1825" s="8">
        <f>ROUND(L1825*0.67,1)</f>
        <v>608092</v>
      </c>
      <c r="L1825" s="7">
        <v>907600</v>
      </c>
      <c r="M1825" s="41">
        <f t="shared" si="378"/>
        <v>17</v>
      </c>
      <c r="N1825" s="41">
        <f t="shared" si="379"/>
        <v>42</v>
      </c>
      <c r="O1825" s="41">
        <f t="shared" si="380"/>
        <v>67</v>
      </c>
      <c r="P1825" s="15"/>
      <c r="Q1825" s="15"/>
      <c r="R1825" s="167"/>
      <c r="S1825" s="15"/>
      <c r="T1825" s="15"/>
      <c r="U1825" s="4">
        <f t="shared" si="383"/>
        <v>907600</v>
      </c>
    </row>
    <row r="1826" spans="1:191" ht="38.25" customHeight="1">
      <c r="A1826" s="232"/>
      <c r="B1826" s="196"/>
      <c r="C1826" s="200"/>
      <c r="D1826" s="201" t="s">
        <v>287</v>
      </c>
      <c r="E1826" s="81" t="s">
        <v>137</v>
      </c>
      <c r="F1826" s="19"/>
      <c r="G1826" s="19"/>
      <c r="H1826" s="10" t="s">
        <v>394</v>
      </c>
      <c r="I1826" s="205">
        <f t="shared" ref="I1826:K1827" si="384">SUM(I1827)</f>
        <v>4221.1000000000004</v>
      </c>
      <c r="J1826" s="205">
        <f t="shared" si="384"/>
        <v>10428.6</v>
      </c>
      <c r="K1826" s="205">
        <f t="shared" si="384"/>
        <v>16636.099999999999</v>
      </c>
      <c r="L1826" s="205">
        <f>SUM(L1827)</f>
        <v>24830</v>
      </c>
      <c r="M1826" s="41">
        <f t="shared" si="378"/>
        <v>17</v>
      </c>
      <c r="N1826" s="41">
        <f t="shared" si="379"/>
        <v>42</v>
      </c>
      <c r="O1826" s="41">
        <f t="shared" si="380"/>
        <v>67</v>
      </c>
      <c r="P1826" s="14"/>
      <c r="Q1826" s="14"/>
      <c r="R1826" s="167"/>
      <c r="S1826" s="14"/>
      <c r="T1826" s="14"/>
      <c r="U1826" s="4">
        <f t="shared" si="383"/>
        <v>24830</v>
      </c>
      <c r="W1826" s="43" t="s">
        <v>394</v>
      </c>
      <c r="AA1826" s="209"/>
      <c r="AB1826" s="209"/>
      <c r="AC1826" s="209"/>
      <c r="AD1826" s="209"/>
      <c r="AE1826" s="209"/>
      <c r="AF1826" s="209"/>
      <c r="AG1826" s="209"/>
      <c r="AH1826" s="209"/>
      <c r="AI1826" s="209"/>
      <c r="AJ1826" s="209"/>
      <c r="AK1826" s="209"/>
      <c r="AL1826" s="209"/>
      <c r="AM1826" s="209"/>
      <c r="AN1826" s="209"/>
      <c r="AO1826" s="209"/>
      <c r="AP1826" s="209"/>
      <c r="AQ1826" s="209"/>
      <c r="AR1826" s="209"/>
      <c r="AS1826" s="209"/>
      <c r="AT1826" s="209"/>
      <c r="AU1826" s="209"/>
      <c r="AV1826" s="209"/>
      <c r="AW1826" s="209"/>
      <c r="AX1826" s="209"/>
      <c r="AY1826" s="209"/>
      <c r="AZ1826" s="209"/>
      <c r="BA1826" s="209"/>
      <c r="BB1826" s="209"/>
      <c r="BC1826" s="209"/>
      <c r="BD1826" s="209"/>
      <c r="BE1826" s="209"/>
      <c r="BF1826" s="209"/>
      <c r="BG1826" s="209"/>
      <c r="BH1826" s="209"/>
      <c r="BI1826" s="209"/>
      <c r="BJ1826" s="209"/>
      <c r="BK1826" s="209"/>
      <c r="BL1826" s="209"/>
      <c r="BM1826" s="209"/>
      <c r="BN1826" s="209"/>
      <c r="BO1826" s="209"/>
      <c r="BP1826" s="209"/>
      <c r="BQ1826" s="209"/>
      <c r="BR1826" s="209"/>
      <c r="BS1826" s="209"/>
      <c r="BT1826" s="209"/>
      <c r="BU1826" s="209"/>
      <c r="BV1826" s="209"/>
      <c r="BW1826" s="209"/>
      <c r="BX1826" s="209"/>
      <c r="BY1826" s="209"/>
      <c r="BZ1826" s="209"/>
      <c r="CA1826" s="209"/>
      <c r="CB1826" s="209"/>
      <c r="CC1826" s="209"/>
      <c r="CD1826" s="209"/>
      <c r="CE1826" s="209"/>
      <c r="CF1826" s="209"/>
      <c r="CG1826" s="209"/>
      <c r="CH1826" s="209"/>
      <c r="CI1826" s="209"/>
      <c r="CJ1826" s="209"/>
      <c r="CK1826" s="209"/>
      <c r="CL1826" s="209"/>
      <c r="CM1826" s="209"/>
      <c r="CN1826" s="209"/>
      <c r="CO1826" s="209"/>
      <c r="CP1826" s="209"/>
      <c r="CQ1826" s="209"/>
      <c r="CR1826" s="209"/>
      <c r="CS1826" s="209"/>
      <c r="CT1826" s="209"/>
      <c r="CU1826" s="209"/>
      <c r="CV1826" s="209"/>
      <c r="CW1826" s="209"/>
      <c r="CX1826" s="209"/>
      <c r="CY1826" s="209"/>
      <c r="CZ1826" s="209"/>
      <c r="DA1826" s="209"/>
      <c r="DB1826" s="209"/>
      <c r="DC1826" s="209"/>
      <c r="DD1826" s="209"/>
      <c r="DE1826" s="209"/>
      <c r="DF1826" s="209"/>
      <c r="DG1826" s="209"/>
      <c r="DH1826" s="209"/>
      <c r="DI1826" s="209"/>
      <c r="DJ1826" s="209"/>
      <c r="DK1826" s="209"/>
      <c r="DL1826" s="209"/>
      <c r="DM1826" s="209"/>
      <c r="DN1826" s="209"/>
      <c r="DO1826" s="209"/>
      <c r="DP1826" s="209"/>
      <c r="DQ1826" s="209"/>
      <c r="DR1826" s="209"/>
      <c r="DS1826" s="209"/>
      <c r="DT1826" s="209"/>
      <c r="DU1826" s="209"/>
      <c r="DV1826" s="209"/>
      <c r="DW1826" s="209"/>
      <c r="DX1826" s="209"/>
      <c r="DY1826" s="209"/>
      <c r="DZ1826" s="209"/>
      <c r="EA1826" s="209"/>
      <c r="EB1826" s="209"/>
      <c r="EC1826" s="209"/>
      <c r="ED1826" s="209"/>
      <c r="EE1826" s="209"/>
      <c r="EF1826" s="209"/>
      <c r="EG1826" s="209"/>
      <c r="EH1826" s="209"/>
      <c r="EI1826" s="209"/>
      <c r="EJ1826" s="209"/>
      <c r="EK1826" s="209"/>
      <c r="EL1826" s="209"/>
      <c r="EM1826" s="209"/>
      <c r="EN1826" s="209"/>
      <c r="EO1826" s="209"/>
      <c r="EP1826" s="209"/>
      <c r="EQ1826" s="209"/>
      <c r="ER1826" s="209"/>
      <c r="ES1826" s="209"/>
      <c r="ET1826" s="209"/>
      <c r="EU1826" s="209"/>
      <c r="EV1826" s="209"/>
      <c r="EW1826" s="209"/>
      <c r="EX1826" s="209"/>
      <c r="EY1826" s="209"/>
      <c r="EZ1826" s="209"/>
      <c r="FA1826" s="209"/>
      <c r="FB1826" s="209"/>
      <c r="FC1826" s="209"/>
      <c r="FD1826" s="209"/>
      <c r="FE1826" s="209"/>
      <c r="FF1826" s="209"/>
      <c r="FG1826" s="209"/>
      <c r="FH1826" s="209"/>
      <c r="FI1826" s="209"/>
      <c r="FJ1826" s="209"/>
      <c r="FK1826" s="209"/>
      <c r="FL1826" s="209"/>
      <c r="FM1826" s="209"/>
      <c r="FN1826" s="209"/>
      <c r="FO1826" s="209"/>
      <c r="FP1826" s="209"/>
      <c r="FQ1826" s="209"/>
      <c r="FR1826" s="209"/>
      <c r="FS1826" s="209"/>
      <c r="FT1826" s="209"/>
      <c r="FU1826" s="209"/>
      <c r="FV1826" s="209"/>
      <c r="FW1826" s="209"/>
      <c r="FX1826" s="209"/>
      <c r="FY1826" s="209"/>
      <c r="FZ1826" s="209"/>
      <c r="GA1826" s="209"/>
      <c r="GB1826" s="209"/>
      <c r="GC1826" s="209"/>
      <c r="GD1826" s="209"/>
      <c r="GE1826" s="209"/>
      <c r="GF1826" s="209"/>
      <c r="GG1826" s="209"/>
      <c r="GH1826" s="209"/>
      <c r="GI1826" s="209"/>
    </row>
    <row r="1827" spans="1:191">
      <c r="A1827" s="232"/>
      <c r="B1827" s="196"/>
      <c r="C1827" s="200"/>
      <c r="D1827" s="201"/>
      <c r="E1827" s="80" t="s">
        <v>103</v>
      </c>
      <c r="F1827" s="18" t="s">
        <v>398</v>
      </c>
      <c r="G1827" s="18"/>
      <c r="H1827" s="10" t="s">
        <v>394</v>
      </c>
      <c r="I1827" s="206">
        <f t="shared" si="384"/>
        <v>4221.1000000000004</v>
      </c>
      <c r="J1827" s="206">
        <f t="shared" si="384"/>
        <v>10428.6</v>
      </c>
      <c r="K1827" s="206">
        <f t="shared" si="384"/>
        <v>16636.099999999999</v>
      </c>
      <c r="L1827" s="207">
        <f>SUM(L1828)</f>
        <v>24830</v>
      </c>
      <c r="M1827" s="41">
        <f t="shared" si="378"/>
        <v>17</v>
      </c>
      <c r="N1827" s="41">
        <f t="shared" si="379"/>
        <v>42</v>
      </c>
      <c r="O1827" s="41">
        <f t="shared" si="380"/>
        <v>67</v>
      </c>
      <c r="P1827" s="15"/>
      <c r="Q1827" s="15"/>
      <c r="R1827" s="167"/>
      <c r="S1827" s="15"/>
      <c r="T1827" s="15"/>
      <c r="U1827" s="4">
        <f t="shared" si="383"/>
        <v>24830</v>
      </c>
      <c r="AA1827" s="209"/>
      <c r="AB1827" s="209"/>
      <c r="AC1827" s="209"/>
      <c r="AD1827" s="209"/>
      <c r="AE1827" s="209"/>
      <c r="AF1827" s="209"/>
      <c r="AG1827" s="209"/>
      <c r="AH1827" s="209"/>
      <c r="AI1827" s="209"/>
      <c r="AJ1827" s="209"/>
      <c r="AK1827" s="209"/>
      <c r="AL1827" s="209"/>
      <c r="AM1827" s="209"/>
      <c r="AN1827" s="209"/>
      <c r="AO1827" s="209"/>
      <c r="AP1827" s="209"/>
      <c r="AQ1827" s="209"/>
      <c r="AR1827" s="209"/>
      <c r="AS1827" s="209"/>
      <c r="AT1827" s="209"/>
      <c r="AU1827" s="209"/>
      <c r="AV1827" s="209"/>
      <c r="AW1827" s="209"/>
      <c r="AX1827" s="209"/>
      <c r="AY1827" s="209"/>
      <c r="AZ1827" s="209"/>
      <c r="BA1827" s="209"/>
      <c r="BB1827" s="209"/>
      <c r="BC1827" s="209"/>
      <c r="BD1827" s="209"/>
      <c r="BE1827" s="209"/>
      <c r="BF1827" s="209"/>
      <c r="BG1827" s="209"/>
      <c r="BH1827" s="209"/>
      <c r="BI1827" s="209"/>
      <c r="BJ1827" s="209"/>
      <c r="BK1827" s="209"/>
      <c r="BL1827" s="209"/>
      <c r="BM1827" s="209"/>
      <c r="BN1827" s="209"/>
      <c r="BO1827" s="209"/>
      <c r="BP1827" s="209"/>
      <c r="BQ1827" s="209"/>
      <c r="BR1827" s="209"/>
      <c r="BS1827" s="209"/>
      <c r="BT1827" s="209"/>
      <c r="BU1827" s="209"/>
      <c r="BV1827" s="209"/>
      <c r="BW1827" s="209"/>
      <c r="BX1827" s="209"/>
      <c r="BY1827" s="209"/>
      <c r="BZ1827" s="209"/>
      <c r="CA1827" s="209"/>
      <c r="CB1827" s="209"/>
      <c r="CC1827" s="209"/>
      <c r="CD1827" s="209"/>
      <c r="CE1827" s="209"/>
      <c r="CF1827" s="209"/>
      <c r="CG1827" s="209"/>
      <c r="CH1827" s="209"/>
      <c r="CI1827" s="209"/>
      <c r="CJ1827" s="209"/>
      <c r="CK1827" s="209"/>
      <c r="CL1827" s="209"/>
      <c r="CM1827" s="209"/>
      <c r="CN1827" s="209"/>
      <c r="CO1827" s="209"/>
      <c r="CP1827" s="209"/>
      <c r="CQ1827" s="209"/>
      <c r="CR1827" s="209"/>
      <c r="CS1827" s="209"/>
      <c r="CT1827" s="209"/>
      <c r="CU1827" s="209"/>
      <c r="CV1827" s="209"/>
      <c r="CW1827" s="209"/>
      <c r="CX1827" s="209"/>
      <c r="CY1827" s="209"/>
      <c r="CZ1827" s="209"/>
      <c r="DA1827" s="209"/>
      <c r="DB1827" s="209"/>
      <c r="DC1827" s="209"/>
      <c r="DD1827" s="209"/>
      <c r="DE1827" s="209"/>
      <c r="DF1827" s="209"/>
      <c r="DG1827" s="209"/>
      <c r="DH1827" s="209"/>
      <c r="DI1827" s="209"/>
      <c r="DJ1827" s="209"/>
      <c r="DK1827" s="209"/>
      <c r="DL1827" s="209"/>
      <c r="DM1827" s="209"/>
      <c r="DN1827" s="209"/>
      <c r="DO1827" s="209"/>
      <c r="DP1827" s="209"/>
      <c r="DQ1827" s="209"/>
      <c r="DR1827" s="209"/>
      <c r="DS1827" s="209"/>
      <c r="DT1827" s="209"/>
      <c r="DU1827" s="209"/>
      <c r="DV1827" s="209"/>
      <c r="DW1827" s="209"/>
      <c r="DX1827" s="209"/>
      <c r="DY1827" s="209"/>
      <c r="DZ1827" s="209"/>
      <c r="EA1827" s="209"/>
      <c r="EB1827" s="209"/>
      <c r="EC1827" s="209"/>
      <c r="ED1827" s="209"/>
      <c r="EE1827" s="209"/>
      <c r="EF1827" s="209"/>
      <c r="EG1827" s="209"/>
      <c r="EH1827" s="209"/>
      <c r="EI1827" s="209"/>
      <c r="EJ1827" s="209"/>
      <c r="EK1827" s="209"/>
      <c r="EL1827" s="209"/>
      <c r="EM1827" s="209"/>
      <c r="EN1827" s="209"/>
      <c r="EO1827" s="209"/>
      <c r="EP1827" s="209"/>
      <c r="EQ1827" s="209"/>
      <c r="ER1827" s="209"/>
      <c r="ES1827" s="209"/>
      <c r="ET1827" s="209"/>
      <c r="EU1827" s="209"/>
      <c r="EV1827" s="209"/>
      <c r="EW1827" s="209"/>
      <c r="EX1827" s="209"/>
      <c r="EY1827" s="209"/>
      <c r="EZ1827" s="209"/>
      <c r="FA1827" s="209"/>
      <c r="FB1827" s="209"/>
      <c r="FC1827" s="209"/>
      <c r="FD1827" s="209"/>
      <c r="FE1827" s="209"/>
      <c r="FF1827" s="209"/>
      <c r="FG1827" s="209"/>
      <c r="FH1827" s="209"/>
      <c r="FI1827" s="209"/>
      <c r="FJ1827" s="209"/>
      <c r="FK1827" s="209"/>
      <c r="FL1827" s="209"/>
      <c r="FM1827" s="209"/>
      <c r="FN1827" s="209"/>
      <c r="FO1827" s="209"/>
      <c r="FP1827" s="209"/>
      <c r="FQ1827" s="209"/>
      <c r="FR1827" s="209"/>
      <c r="FS1827" s="209"/>
      <c r="FT1827" s="209"/>
      <c r="FU1827" s="209"/>
      <c r="FV1827" s="209"/>
      <c r="FW1827" s="209"/>
      <c r="FX1827" s="209"/>
      <c r="FY1827" s="209"/>
      <c r="FZ1827" s="209"/>
      <c r="GA1827" s="209"/>
      <c r="GB1827" s="209"/>
      <c r="GC1827" s="209"/>
      <c r="GD1827" s="209"/>
      <c r="GE1827" s="209"/>
      <c r="GF1827" s="209"/>
      <c r="GG1827" s="209"/>
      <c r="GH1827" s="209"/>
      <c r="GI1827" s="209"/>
    </row>
    <row r="1828" spans="1:191" hidden="1">
      <c r="A1828" s="69"/>
      <c r="B1828" s="53"/>
      <c r="C1828" s="56"/>
      <c r="D1828" s="57"/>
      <c r="E1828" s="16" t="s">
        <v>513</v>
      </c>
      <c r="F1828" s="10">
        <v>4239</v>
      </c>
      <c r="G1828" s="10"/>
      <c r="H1828" s="10"/>
      <c r="I1828" s="7">
        <f>ROUND(L1828*0.17,1)</f>
        <v>4221.1000000000004</v>
      </c>
      <c r="J1828" s="7">
        <f>ROUND(L1828*0.42,1)</f>
        <v>10428.6</v>
      </c>
      <c r="K1828" s="7">
        <f>ROUND(L1828*0.67,1)</f>
        <v>16636.099999999999</v>
      </c>
      <c r="L1828" s="7">
        <v>24830</v>
      </c>
      <c r="M1828" s="41">
        <f t="shared" si="378"/>
        <v>17</v>
      </c>
      <c r="N1828" s="41">
        <f t="shared" si="379"/>
        <v>42</v>
      </c>
      <c r="O1828" s="41">
        <f t="shared" si="380"/>
        <v>67</v>
      </c>
      <c r="P1828" s="15"/>
      <c r="Q1828" s="15"/>
      <c r="R1828" s="167"/>
      <c r="S1828" s="15"/>
      <c r="T1828" s="15"/>
      <c r="U1828" s="4">
        <f t="shared" si="383"/>
        <v>24830</v>
      </c>
    </row>
    <row r="1829" spans="1:191" ht="21" customHeight="1">
      <c r="A1829" s="232"/>
      <c r="B1829" s="196"/>
      <c r="C1829" s="200"/>
      <c r="D1829" s="201" t="s">
        <v>288</v>
      </c>
      <c r="E1829" s="81" t="s">
        <v>189</v>
      </c>
      <c r="F1829" s="19"/>
      <c r="G1829" s="19"/>
      <c r="H1829" s="10" t="s">
        <v>394</v>
      </c>
      <c r="I1829" s="205">
        <f t="shared" ref="I1829:K1830" si="385">SUM(I1830)</f>
        <v>11320.4</v>
      </c>
      <c r="J1829" s="205">
        <f t="shared" si="385"/>
        <v>27968.1</v>
      </c>
      <c r="K1829" s="205">
        <f t="shared" si="385"/>
        <v>44615.7</v>
      </c>
      <c r="L1829" s="205">
        <f>SUM(L1830)</f>
        <v>66590.600000000006</v>
      </c>
      <c r="M1829" s="41">
        <f t="shared" si="378"/>
        <v>17</v>
      </c>
      <c r="N1829" s="41">
        <f t="shared" si="379"/>
        <v>42</v>
      </c>
      <c r="O1829" s="41">
        <f t="shared" si="380"/>
        <v>67</v>
      </c>
      <c r="P1829" s="14"/>
      <c r="Q1829" s="14"/>
      <c r="R1829" s="167"/>
      <c r="S1829" s="14"/>
      <c r="T1829" s="14"/>
      <c r="U1829" s="4">
        <f t="shared" si="383"/>
        <v>66590.600000000006</v>
      </c>
      <c r="W1829" s="43" t="s">
        <v>394</v>
      </c>
      <c r="AA1829" s="209"/>
      <c r="AB1829" s="209"/>
      <c r="AC1829" s="209"/>
      <c r="AD1829" s="209"/>
      <c r="AE1829" s="209"/>
      <c r="AF1829" s="209"/>
      <c r="AG1829" s="209"/>
      <c r="AH1829" s="209"/>
      <c r="AI1829" s="209"/>
      <c r="AJ1829" s="209"/>
      <c r="AK1829" s="209"/>
      <c r="AL1829" s="209"/>
      <c r="AM1829" s="209"/>
      <c r="AN1829" s="209"/>
      <c r="AO1829" s="209"/>
      <c r="AP1829" s="209"/>
      <c r="AQ1829" s="209"/>
      <c r="AR1829" s="209"/>
      <c r="AS1829" s="209"/>
      <c r="AT1829" s="209"/>
      <c r="AU1829" s="209"/>
      <c r="AV1829" s="209"/>
      <c r="AW1829" s="209"/>
      <c r="AX1829" s="209"/>
      <c r="AY1829" s="209"/>
      <c r="AZ1829" s="209"/>
      <c r="BA1829" s="209"/>
      <c r="BB1829" s="209"/>
      <c r="BC1829" s="209"/>
      <c r="BD1829" s="209"/>
      <c r="BE1829" s="209"/>
      <c r="BF1829" s="209"/>
      <c r="BG1829" s="209"/>
      <c r="BH1829" s="209"/>
      <c r="BI1829" s="209"/>
      <c r="BJ1829" s="209"/>
      <c r="BK1829" s="209"/>
      <c r="BL1829" s="209"/>
      <c r="BM1829" s="209"/>
      <c r="BN1829" s="209"/>
      <c r="BO1829" s="209"/>
      <c r="BP1829" s="209"/>
      <c r="BQ1829" s="209"/>
      <c r="BR1829" s="209"/>
      <c r="BS1829" s="209"/>
      <c r="BT1829" s="209"/>
      <c r="BU1829" s="209"/>
      <c r="BV1829" s="209"/>
      <c r="BW1829" s="209"/>
      <c r="BX1829" s="209"/>
      <c r="BY1829" s="209"/>
      <c r="BZ1829" s="209"/>
      <c r="CA1829" s="209"/>
      <c r="CB1829" s="209"/>
      <c r="CC1829" s="209"/>
      <c r="CD1829" s="209"/>
      <c r="CE1829" s="209"/>
      <c r="CF1829" s="209"/>
      <c r="CG1829" s="209"/>
      <c r="CH1829" s="209"/>
      <c r="CI1829" s="209"/>
      <c r="CJ1829" s="209"/>
      <c r="CK1829" s="209"/>
      <c r="CL1829" s="209"/>
      <c r="CM1829" s="209"/>
      <c r="CN1829" s="209"/>
      <c r="CO1829" s="209"/>
      <c r="CP1829" s="209"/>
      <c r="CQ1829" s="209"/>
      <c r="CR1829" s="209"/>
      <c r="CS1829" s="209"/>
      <c r="CT1829" s="209"/>
      <c r="CU1829" s="209"/>
      <c r="CV1829" s="209"/>
      <c r="CW1829" s="209"/>
      <c r="CX1829" s="209"/>
      <c r="CY1829" s="209"/>
      <c r="CZ1829" s="209"/>
      <c r="DA1829" s="209"/>
      <c r="DB1829" s="209"/>
      <c r="DC1829" s="209"/>
      <c r="DD1829" s="209"/>
      <c r="DE1829" s="209"/>
      <c r="DF1829" s="209"/>
      <c r="DG1829" s="209"/>
      <c r="DH1829" s="209"/>
      <c r="DI1829" s="209"/>
      <c r="DJ1829" s="209"/>
      <c r="DK1829" s="209"/>
      <c r="DL1829" s="209"/>
      <c r="DM1829" s="209"/>
      <c r="DN1829" s="209"/>
      <c r="DO1829" s="209"/>
      <c r="DP1829" s="209"/>
      <c r="DQ1829" s="209"/>
      <c r="DR1829" s="209"/>
      <c r="DS1829" s="209"/>
      <c r="DT1829" s="209"/>
      <c r="DU1829" s="209"/>
      <c r="DV1829" s="209"/>
      <c r="DW1829" s="209"/>
      <c r="DX1829" s="209"/>
      <c r="DY1829" s="209"/>
      <c r="DZ1829" s="209"/>
      <c r="EA1829" s="209"/>
      <c r="EB1829" s="209"/>
      <c r="EC1829" s="209"/>
      <c r="ED1829" s="209"/>
      <c r="EE1829" s="209"/>
      <c r="EF1829" s="209"/>
      <c r="EG1829" s="209"/>
      <c r="EH1829" s="209"/>
      <c r="EI1829" s="209"/>
      <c r="EJ1829" s="209"/>
      <c r="EK1829" s="209"/>
      <c r="EL1829" s="209"/>
      <c r="EM1829" s="209"/>
      <c r="EN1829" s="209"/>
      <c r="EO1829" s="209"/>
      <c r="EP1829" s="209"/>
      <c r="EQ1829" s="209"/>
      <c r="ER1829" s="209"/>
      <c r="ES1829" s="209"/>
      <c r="ET1829" s="209"/>
      <c r="EU1829" s="209"/>
      <c r="EV1829" s="209"/>
      <c r="EW1829" s="209"/>
      <c r="EX1829" s="209"/>
      <c r="EY1829" s="209"/>
      <c r="EZ1829" s="209"/>
      <c r="FA1829" s="209"/>
      <c r="FB1829" s="209"/>
      <c r="FC1829" s="209"/>
      <c r="FD1829" s="209"/>
      <c r="FE1829" s="209"/>
      <c r="FF1829" s="209"/>
      <c r="FG1829" s="209"/>
      <c r="FH1829" s="209"/>
      <c r="FI1829" s="209"/>
      <c r="FJ1829" s="209"/>
      <c r="FK1829" s="209"/>
      <c r="FL1829" s="209"/>
      <c r="FM1829" s="209"/>
      <c r="FN1829" s="209"/>
      <c r="FO1829" s="209"/>
      <c r="FP1829" s="209"/>
      <c r="FQ1829" s="209"/>
      <c r="FR1829" s="209"/>
      <c r="FS1829" s="209"/>
      <c r="FT1829" s="209"/>
      <c r="FU1829" s="209"/>
      <c r="FV1829" s="209"/>
      <c r="FW1829" s="209"/>
      <c r="FX1829" s="209"/>
      <c r="FY1829" s="209"/>
      <c r="FZ1829" s="209"/>
      <c r="GA1829" s="209"/>
      <c r="GB1829" s="209"/>
      <c r="GC1829" s="209"/>
      <c r="GD1829" s="209"/>
      <c r="GE1829" s="209"/>
      <c r="GF1829" s="209"/>
      <c r="GG1829" s="209"/>
      <c r="GH1829" s="209"/>
      <c r="GI1829" s="209"/>
    </row>
    <row r="1830" spans="1:191">
      <c r="A1830" s="232"/>
      <c r="B1830" s="196"/>
      <c r="C1830" s="200"/>
      <c r="D1830" s="201"/>
      <c r="E1830" s="80" t="s">
        <v>103</v>
      </c>
      <c r="F1830" s="18" t="s">
        <v>398</v>
      </c>
      <c r="G1830" s="18"/>
      <c r="H1830" s="10" t="s">
        <v>394</v>
      </c>
      <c r="I1830" s="206">
        <f t="shared" si="385"/>
        <v>11320.4</v>
      </c>
      <c r="J1830" s="206">
        <f>SUM(J1831)</f>
        <v>27968.1</v>
      </c>
      <c r="K1830" s="206">
        <f>SUM(K1831)</f>
        <v>44615.7</v>
      </c>
      <c r="L1830" s="207">
        <f>SUM(L1831)</f>
        <v>66590.600000000006</v>
      </c>
      <c r="M1830" s="41">
        <f t="shared" si="378"/>
        <v>17</v>
      </c>
      <c r="N1830" s="41">
        <f t="shared" si="379"/>
        <v>42</v>
      </c>
      <c r="O1830" s="41">
        <f t="shared" si="380"/>
        <v>67</v>
      </c>
      <c r="P1830" s="15"/>
      <c r="Q1830" s="15"/>
      <c r="R1830" s="167"/>
      <c r="S1830" s="15"/>
      <c r="T1830" s="15"/>
      <c r="U1830" s="4">
        <f t="shared" si="383"/>
        <v>66590.600000000006</v>
      </c>
      <c r="AA1830" s="209"/>
      <c r="AB1830" s="209"/>
      <c r="AC1830" s="209"/>
      <c r="AD1830" s="209"/>
      <c r="AE1830" s="209"/>
      <c r="AF1830" s="209"/>
      <c r="AG1830" s="209"/>
      <c r="AH1830" s="209"/>
      <c r="AI1830" s="209"/>
      <c r="AJ1830" s="209"/>
      <c r="AK1830" s="209"/>
      <c r="AL1830" s="209"/>
      <c r="AM1830" s="209"/>
      <c r="AN1830" s="209"/>
      <c r="AO1830" s="209"/>
      <c r="AP1830" s="209"/>
      <c r="AQ1830" s="209"/>
      <c r="AR1830" s="209"/>
      <c r="AS1830" s="209"/>
      <c r="AT1830" s="209"/>
      <c r="AU1830" s="209"/>
      <c r="AV1830" s="209"/>
      <c r="AW1830" s="209"/>
      <c r="AX1830" s="209"/>
      <c r="AY1830" s="209"/>
      <c r="AZ1830" s="209"/>
      <c r="BA1830" s="209"/>
      <c r="BB1830" s="209"/>
      <c r="BC1830" s="209"/>
      <c r="BD1830" s="209"/>
      <c r="BE1830" s="209"/>
      <c r="BF1830" s="209"/>
      <c r="BG1830" s="209"/>
      <c r="BH1830" s="209"/>
      <c r="BI1830" s="209"/>
      <c r="BJ1830" s="209"/>
      <c r="BK1830" s="209"/>
      <c r="BL1830" s="209"/>
      <c r="BM1830" s="209"/>
      <c r="BN1830" s="209"/>
      <c r="BO1830" s="209"/>
      <c r="BP1830" s="209"/>
      <c r="BQ1830" s="209"/>
      <c r="BR1830" s="209"/>
      <c r="BS1830" s="209"/>
      <c r="BT1830" s="209"/>
      <c r="BU1830" s="209"/>
      <c r="BV1830" s="209"/>
      <c r="BW1830" s="209"/>
      <c r="BX1830" s="209"/>
      <c r="BY1830" s="209"/>
      <c r="BZ1830" s="209"/>
      <c r="CA1830" s="209"/>
      <c r="CB1830" s="209"/>
      <c r="CC1830" s="209"/>
      <c r="CD1830" s="209"/>
      <c r="CE1830" s="209"/>
      <c r="CF1830" s="209"/>
      <c r="CG1830" s="209"/>
      <c r="CH1830" s="209"/>
      <c r="CI1830" s="209"/>
      <c r="CJ1830" s="209"/>
      <c r="CK1830" s="209"/>
      <c r="CL1830" s="209"/>
      <c r="CM1830" s="209"/>
      <c r="CN1830" s="209"/>
      <c r="CO1830" s="209"/>
      <c r="CP1830" s="209"/>
      <c r="CQ1830" s="209"/>
      <c r="CR1830" s="209"/>
      <c r="CS1830" s="209"/>
      <c r="CT1830" s="209"/>
      <c r="CU1830" s="209"/>
      <c r="CV1830" s="209"/>
      <c r="CW1830" s="209"/>
      <c r="CX1830" s="209"/>
      <c r="CY1830" s="209"/>
      <c r="CZ1830" s="209"/>
      <c r="DA1830" s="209"/>
      <c r="DB1830" s="209"/>
      <c r="DC1830" s="209"/>
      <c r="DD1830" s="209"/>
      <c r="DE1830" s="209"/>
      <c r="DF1830" s="209"/>
      <c r="DG1830" s="209"/>
      <c r="DH1830" s="209"/>
      <c r="DI1830" s="209"/>
      <c r="DJ1830" s="209"/>
      <c r="DK1830" s="209"/>
      <c r="DL1830" s="209"/>
      <c r="DM1830" s="209"/>
      <c r="DN1830" s="209"/>
      <c r="DO1830" s="209"/>
      <c r="DP1830" s="209"/>
      <c r="DQ1830" s="209"/>
      <c r="DR1830" s="209"/>
      <c r="DS1830" s="209"/>
      <c r="DT1830" s="209"/>
      <c r="DU1830" s="209"/>
      <c r="DV1830" s="209"/>
      <c r="DW1830" s="209"/>
      <c r="DX1830" s="209"/>
      <c r="DY1830" s="209"/>
      <c r="DZ1830" s="209"/>
      <c r="EA1830" s="209"/>
      <c r="EB1830" s="209"/>
      <c r="EC1830" s="209"/>
      <c r="ED1830" s="209"/>
      <c r="EE1830" s="209"/>
      <c r="EF1830" s="209"/>
      <c r="EG1830" s="209"/>
      <c r="EH1830" s="209"/>
      <c r="EI1830" s="209"/>
      <c r="EJ1830" s="209"/>
      <c r="EK1830" s="209"/>
      <c r="EL1830" s="209"/>
      <c r="EM1830" s="209"/>
      <c r="EN1830" s="209"/>
      <c r="EO1830" s="209"/>
      <c r="EP1830" s="209"/>
      <c r="EQ1830" s="209"/>
      <c r="ER1830" s="209"/>
      <c r="ES1830" s="209"/>
      <c r="ET1830" s="209"/>
      <c r="EU1830" s="209"/>
      <c r="EV1830" s="209"/>
      <c r="EW1830" s="209"/>
      <c r="EX1830" s="209"/>
      <c r="EY1830" s="209"/>
      <c r="EZ1830" s="209"/>
      <c r="FA1830" s="209"/>
      <c r="FB1830" s="209"/>
      <c r="FC1830" s="209"/>
      <c r="FD1830" s="209"/>
      <c r="FE1830" s="209"/>
      <c r="FF1830" s="209"/>
      <c r="FG1830" s="209"/>
      <c r="FH1830" s="209"/>
      <c r="FI1830" s="209"/>
      <c r="FJ1830" s="209"/>
      <c r="FK1830" s="209"/>
      <c r="FL1830" s="209"/>
      <c r="FM1830" s="209"/>
      <c r="FN1830" s="209"/>
      <c r="FO1830" s="209"/>
      <c r="FP1830" s="209"/>
      <c r="FQ1830" s="209"/>
      <c r="FR1830" s="209"/>
      <c r="FS1830" s="209"/>
      <c r="FT1830" s="209"/>
      <c r="FU1830" s="209"/>
      <c r="FV1830" s="209"/>
      <c r="FW1830" s="209"/>
      <c r="FX1830" s="209"/>
      <c r="FY1830" s="209"/>
      <c r="FZ1830" s="209"/>
      <c r="GA1830" s="209"/>
      <c r="GB1830" s="209"/>
      <c r="GC1830" s="209"/>
      <c r="GD1830" s="209"/>
      <c r="GE1830" s="209"/>
      <c r="GF1830" s="209"/>
      <c r="GG1830" s="209"/>
      <c r="GH1830" s="209"/>
      <c r="GI1830" s="209"/>
    </row>
    <row r="1831" spans="1:191" ht="27" hidden="1">
      <c r="A1831" s="69"/>
      <c r="B1831" s="53"/>
      <c r="C1831" s="56"/>
      <c r="D1831" s="57"/>
      <c r="E1831" s="9" t="s">
        <v>551</v>
      </c>
      <c r="F1831" s="10">
        <v>4819</v>
      </c>
      <c r="G1831" s="10"/>
      <c r="H1831" s="10"/>
      <c r="I1831" s="7">
        <v>11320.4</v>
      </c>
      <c r="J1831" s="7">
        <v>27968.1</v>
      </c>
      <c r="K1831" s="7">
        <v>44615.7</v>
      </c>
      <c r="L1831" s="7">
        <v>66590.600000000006</v>
      </c>
      <c r="M1831" s="41">
        <f t="shared" si="378"/>
        <v>17</v>
      </c>
      <c r="N1831" s="41">
        <f t="shared" si="379"/>
        <v>42</v>
      </c>
      <c r="O1831" s="41">
        <f t="shared" si="380"/>
        <v>67</v>
      </c>
      <c r="P1831" s="15"/>
      <c r="Q1831" s="15"/>
      <c r="R1831" s="167"/>
      <c r="S1831" s="15"/>
      <c r="T1831" s="15"/>
      <c r="U1831" s="4">
        <f t="shared" si="383"/>
        <v>66590.600000000006</v>
      </c>
    </row>
    <row r="1832" spans="1:191" ht="36.75" customHeight="1">
      <c r="A1832" s="232"/>
      <c r="B1832" s="196"/>
      <c r="C1832" s="200"/>
      <c r="D1832" s="201" t="s">
        <v>299</v>
      </c>
      <c r="E1832" s="81" t="s">
        <v>190</v>
      </c>
      <c r="F1832" s="19"/>
      <c r="G1832" s="19"/>
      <c r="H1832" s="10" t="s">
        <v>394</v>
      </c>
      <c r="I1832" s="205">
        <f t="shared" ref="I1832:K1833" si="386">SUM(I1833)</f>
        <v>2913</v>
      </c>
      <c r="J1832" s="205">
        <f t="shared" si="386"/>
        <v>7196.8</v>
      </c>
      <c r="K1832" s="205">
        <f t="shared" si="386"/>
        <v>11480.6</v>
      </c>
      <c r="L1832" s="205">
        <f>SUM(L1833)</f>
        <v>17135.2</v>
      </c>
      <c r="M1832" s="41">
        <f t="shared" si="378"/>
        <v>17</v>
      </c>
      <c r="N1832" s="41">
        <f t="shared" si="379"/>
        <v>42</v>
      </c>
      <c r="O1832" s="41">
        <f t="shared" si="380"/>
        <v>67</v>
      </c>
      <c r="P1832" s="15"/>
      <c r="Q1832" s="15"/>
      <c r="R1832" s="167"/>
      <c r="S1832" s="15"/>
      <c r="T1832" s="15"/>
      <c r="U1832" s="4">
        <f t="shared" si="383"/>
        <v>17135.2</v>
      </c>
      <c r="AA1832" s="209"/>
      <c r="AB1832" s="209"/>
      <c r="AC1832" s="209"/>
      <c r="AD1832" s="209"/>
      <c r="AE1832" s="209"/>
      <c r="AF1832" s="209"/>
      <c r="AG1832" s="209"/>
      <c r="AH1832" s="209"/>
      <c r="AI1832" s="209"/>
      <c r="AJ1832" s="209"/>
      <c r="AK1832" s="209"/>
      <c r="AL1832" s="209"/>
      <c r="AM1832" s="209"/>
      <c r="AN1832" s="209"/>
      <c r="AO1832" s="209"/>
      <c r="AP1832" s="209"/>
      <c r="AQ1832" s="209"/>
      <c r="AR1832" s="209"/>
      <c r="AS1832" s="209"/>
      <c r="AT1832" s="209"/>
      <c r="AU1832" s="209"/>
      <c r="AV1832" s="209"/>
      <c r="AW1832" s="209"/>
      <c r="AX1832" s="209"/>
      <c r="AY1832" s="209"/>
      <c r="AZ1832" s="209"/>
      <c r="BA1832" s="209"/>
      <c r="BB1832" s="209"/>
      <c r="BC1832" s="209"/>
      <c r="BD1832" s="209"/>
      <c r="BE1832" s="209"/>
      <c r="BF1832" s="209"/>
      <c r="BG1832" s="209"/>
      <c r="BH1832" s="209"/>
      <c r="BI1832" s="209"/>
      <c r="BJ1832" s="209"/>
      <c r="BK1832" s="209"/>
      <c r="BL1832" s="209"/>
      <c r="BM1832" s="209"/>
      <c r="BN1832" s="209"/>
      <c r="BO1832" s="209"/>
      <c r="BP1832" s="209"/>
      <c r="BQ1832" s="209"/>
      <c r="BR1832" s="209"/>
      <c r="BS1832" s="209"/>
      <c r="BT1832" s="209"/>
      <c r="BU1832" s="209"/>
      <c r="BV1832" s="209"/>
      <c r="BW1832" s="209"/>
      <c r="BX1832" s="209"/>
      <c r="BY1832" s="209"/>
      <c r="BZ1832" s="209"/>
      <c r="CA1832" s="209"/>
      <c r="CB1832" s="209"/>
      <c r="CC1832" s="209"/>
      <c r="CD1832" s="209"/>
      <c r="CE1832" s="209"/>
      <c r="CF1832" s="209"/>
      <c r="CG1832" s="209"/>
      <c r="CH1832" s="209"/>
      <c r="CI1832" s="209"/>
      <c r="CJ1832" s="209"/>
      <c r="CK1832" s="209"/>
      <c r="CL1832" s="209"/>
      <c r="CM1832" s="209"/>
      <c r="CN1832" s="209"/>
      <c r="CO1832" s="209"/>
      <c r="CP1832" s="209"/>
      <c r="CQ1832" s="209"/>
      <c r="CR1832" s="209"/>
      <c r="CS1832" s="209"/>
      <c r="CT1832" s="209"/>
      <c r="CU1832" s="209"/>
      <c r="CV1832" s="209"/>
      <c r="CW1832" s="209"/>
      <c r="CX1832" s="209"/>
      <c r="CY1832" s="209"/>
      <c r="CZ1832" s="209"/>
      <c r="DA1832" s="209"/>
      <c r="DB1832" s="209"/>
      <c r="DC1832" s="209"/>
      <c r="DD1832" s="209"/>
      <c r="DE1832" s="209"/>
      <c r="DF1832" s="209"/>
      <c r="DG1832" s="209"/>
      <c r="DH1832" s="209"/>
      <c r="DI1832" s="209"/>
      <c r="DJ1832" s="209"/>
      <c r="DK1832" s="209"/>
      <c r="DL1832" s="209"/>
      <c r="DM1832" s="209"/>
      <c r="DN1832" s="209"/>
      <c r="DO1832" s="209"/>
      <c r="DP1832" s="209"/>
      <c r="DQ1832" s="209"/>
      <c r="DR1832" s="209"/>
      <c r="DS1832" s="209"/>
      <c r="DT1832" s="209"/>
      <c r="DU1832" s="209"/>
      <c r="DV1832" s="209"/>
      <c r="DW1832" s="209"/>
      <c r="DX1832" s="209"/>
      <c r="DY1832" s="209"/>
      <c r="DZ1832" s="209"/>
      <c r="EA1832" s="209"/>
      <c r="EB1832" s="209"/>
      <c r="EC1832" s="209"/>
      <c r="ED1832" s="209"/>
      <c r="EE1832" s="209"/>
      <c r="EF1832" s="209"/>
      <c r="EG1832" s="209"/>
      <c r="EH1832" s="209"/>
      <c r="EI1832" s="209"/>
      <c r="EJ1832" s="209"/>
      <c r="EK1832" s="209"/>
      <c r="EL1832" s="209"/>
      <c r="EM1832" s="209"/>
      <c r="EN1832" s="209"/>
      <c r="EO1832" s="209"/>
      <c r="EP1832" s="209"/>
      <c r="EQ1832" s="209"/>
      <c r="ER1832" s="209"/>
      <c r="ES1832" s="209"/>
      <c r="ET1832" s="209"/>
      <c r="EU1832" s="209"/>
      <c r="EV1832" s="209"/>
      <c r="EW1832" s="209"/>
      <c r="EX1832" s="209"/>
      <c r="EY1832" s="209"/>
      <c r="EZ1832" s="209"/>
      <c r="FA1832" s="209"/>
      <c r="FB1832" s="209"/>
      <c r="FC1832" s="209"/>
      <c r="FD1832" s="209"/>
      <c r="FE1832" s="209"/>
      <c r="FF1832" s="209"/>
      <c r="FG1832" s="209"/>
      <c r="FH1832" s="209"/>
      <c r="FI1832" s="209"/>
      <c r="FJ1832" s="209"/>
      <c r="FK1832" s="209"/>
      <c r="FL1832" s="209"/>
      <c r="FM1832" s="209"/>
      <c r="FN1832" s="209"/>
      <c r="FO1832" s="209"/>
      <c r="FP1832" s="209"/>
      <c r="FQ1832" s="209"/>
      <c r="FR1832" s="209"/>
      <c r="FS1832" s="209"/>
      <c r="FT1832" s="209"/>
      <c r="FU1832" s="209"/>
      <c r="FV1832" s="209"/>
      <c r="FW1832" s="209"/>
      <c r="FX1832" s="209"/>
      <c r="FY1832" s="209"/>
      <c r="FZ1832" s="209"/>
      <c r="GA1832" s="209"/>
      <c r="GB1832" s="209"/>
      <c r="GC1832" s="209"/>
      <c r="GD1832" s="209"/>
      <c r="GE1832" s="209"/>
      <c r="GF1832" s="209"/>
      <c r="GG1832" s="209"/>
      <c r="GH1832" s="209"/>
      <c r="GI1832" s="209"/>
    </row>
    <row r="1833" spans="1:191">
      <c r="A1833" s="232"/>
      <c r="B1833" s="196"/>
      <c r="C1833" s="200"/>
      <c r="D1833" s="201"/>
      <c r="E1833" s="80" t="s">
        <v>103</v>
      </c>
      <c r="F1833" s="18" t="s">
        <v>398</v>
      </c>
      <c r="G1833" s="18"/>
      <c r="H1833" s="10" t="s">
        <v>394</v>
      </c>
      <c r="I1833" s="206">
        <f t="shared" si="386"/>
        <v>2913</v>
      </c>
      <c r="J1833" s="206">
        <f t="shared" si="386"/>
        <v>7196.8</v>
      </c>
      <c r="K1833" s="206">
        <f t="shared" si="386"/>
        <v>11480.6</v>
      </c>
      <c r="L1833" s="207">
        <f>SUM(L1834)</f>
        <v>17135.2</v>
      </c>
      <c r="M1833" s="41">
        <f t="shared" si="378"/>
        <v>17</v>
      </c>
      <c r="N1833" s="41">
        <f t="shared" si="379"/>
        <v>42</v>
      </c>
      <c r="O1833" s="41">
        <f t="shared" si="380"/>
        <v>67</v>
      </c>
      <c r="P1833" s="15"/>
      <c r="Q1833" s="15"/>
      <c r="R1833" s="167"/>
      <c r="S1833" s="15"/>
      <c r="T1833" s="15"/>
      <c r="U1833" s="4">
        <f t="shared" si="383"/>
        <v>17135.2</v>
      </c>
      <c r="AA1833" s="209"/>
      <c r="AB1833" s="209"/>
      <c r="AC1833" s="209"/>
      <c r="AD1833" s="209"/>
      <c r="AE1833" s="209"/>
      <c r="AF1833" s="209"/>
      <c r="AG1833" s="209"/>
      <c r="AH1833" s="209"/>
      <c r="AI1833" s="209"/>
      <c r="AJ1833" s="209"/>
      <c r="AK1833" s="209"/>
      <c r="AL1833" s="209"/>
      <c r="AM1833" s="209"/>
      <c r="AN1833" s="209"/>
      <c r="AO1833" s="209"/>
      <c r="AP1833" s="209"/>
      <c r="AQ1833" s="209"/>
      <c r="AR1833" s="209"/>
      <c r="AS1833" s="209"/>
      <c r="AT1833" s="209"/>
      <c r="AU1833" s="209"/>
      <c r="AV1833" s="209"/>
      <c r="AW1833" s="209"/>
      <c r="AX1833" s="209"/>
      <c r="AY1833" s="209"/>
      <c r="AZ1833" s="209"/>
      <c r="BA1833" s="209"/>
      <c r="BB1833" s="209"/>
      <c r="BC1833" s="209"/>
      <c r="BD1833" s="209"/>
      <c r="BE1833" s="209"/>
      <c r="BF1833" s="209"/>
      <c r="BG1833" s="209"/>
      <c r="BH1833" s="209"/>
      <c r="BI1833" s="209"/>
      <c r="BJ1833" s="209"/>
      <c r="BK1833" s="209"/>
      <c r="BL1833" s="209"/>
      <c r="BM1833" s="209"/>
      <c r="BN1833" s="209"/>
      <c r="BO1833" s="209"/>
      <c r="BP1833" s="209"/>
      <c r="BQ1833" s="209"/>
      <c r="BR1833" s="209"/>
      <c r="BS1833" s="209"/>
      <c r="BT1833" s="209"/>
      <c r="BU1833" s="209"/>
      <c r="BV1833" s="209"/>
      <c r="BW1833" s="209"/>
      <c r="BX1833" s="209"/>
      <c r="BY1833" s="209"/>
      <c r="BZ1833" s="209"/>
      <c r="CA1833" s="209"/>
      <c r="CB1833" s="209"/>
      <c r="CC1833" s="209"/>
      <c r="CD1833" s="209"/>
      <c r="CE1833" s="209"/>
      <c r="CF1833" s="209"/>
      <c r="CG1833" s="209"/>
      <c r="CH1833" s="209"/>
      <c r="CI1833" s="209"/>
      <c r="CJ1833" s="209"/>
      <c r="CK1833" s="209"/>
      <c r="CL1833" s="209"/>
      <c r="CM1833" s="209"/>
      <c r="CN1833" s="209"/>
      <c r="CO1833" s="209"/>
      <c r="CP1833" s="209"/>
      <c r="CQ1833" s="209"/>
      <c r="CR1833" s="209"/>
      <c r="CS1833" s="209"/>
      <c r="CT1833" s="209"/>
      <c r="CU1833" s="209"/>
      <c r="CV1833" s="209"/>
      <c r="CW1833" s="209"/>
      <c r="CX1833" s="209"/>
      <c r="CY1833" s="209"/>
      <c r="CZ1833" s="209"/>
      <c r="DA1833" s="209"/>
      <c r="DB1833" s="209"/>
      <c r="DC1833" s="209"/>
      <c r="DD1833" s="209"/>
      <c r="DE1833" s="209"/>
      <c r="DF1833" s="209"/>
      <c r="DG1833" s="209"/>
      <c r="DH1833" s="209"/>
      <c r="DI1833" s="209"/>
      <c r="DJ1833" s="209"/>
      <c r="DK1833" s="209"/>
      <c r="DL1833" s="209"/>
      <c r="DM1833" s="209"/>
      <c r="DN1833" s="209"/>
      <c r="DO1833" s="209"/>
      <c r="DP1833" s="209"/>
      <c r="DQ1833" s="209"/>
      <c r="DR1833" s="209"/>
      <c r="DS1833" s="209"/>
      <c r="DT1833" s="209"/>
      <c r="DU1833" s="209"/>
      <c r="DV1833" s="209"/>
      <c r="DW1833" s="209"/>
      <c r="DX1833" s="209"/>
      <c r="DY1833" s="209"/>
      <c r="DZ1833" s="209"/>
      <c r="EA1833" s="209"/>
      <c r="EB1833" s="209"/>
      <c r="EC1833" s="209"/>
      <c r="ED1833" s="209"/>
      <c r="EE1833" s="209"/>
      <c r="EF1833" s="209"/>
      <c r="EG1833" s="209"/>
      <c r="EH1833" s="209"/>
      <c r="EI1833" s="209"/>
      <c r="EJ1833" s="209"/>
      <c r="EK1833" s="209"/>
      <c r="EL1833" s="209"/>
      <c r="EM1833" s="209"/>
      <c r="EN1833" s="209"/>
      <c r="EO1833" s="209"/>
      <c r="EP1833" s="209"/>
      <c r="EQ1833" s="209"/>
      <c r="ER1833" s="209"/>
      <c r="ES1833" s="209"/>
      <c r="ET1833" s="209"/>
      <c r="EU1833" s="209"/>
      <c r="EV1833" s="209"/>
      <c r="EW1833" s="209"/>
      <c r="EX1833" s="209"/>
      <c r="EY1833" s="209"/>
      <c r="EZ1833" s="209"/>
      <c r="FA1833" s="209"/>
      <c r="FB1833" s="209"/>
      <c r="FC1833" s="209"/>
      <c r="FD1833" s="209"/>
      <c r="FE1833" s="209"/>
      <c r="FF1833" s="209"/>
      <c r="FG1833" s="209"/>
      <c r="FH1833" s="209"/>
      <c r="FI1833" s="209"/>
      <c r="FJ1833" s="209"/>
      <c r="FK1833" s="209"/>
      <c r="FL1833" s="209"/>
      <c r="FM1833" s="209"/>
      <c r="FN1833" s="209"/>
      <c r="FO1833" s="209"/>
      <c r="FP1833" s="209"/>
      <c r="FQ1833" s="209"/>
      <c r="FR1833" s="209"/>
      <c r="FS1833" s="209"/>
      <c r="FT1833" s="209"/>
      <c r="FU1833" s="209"/>
      <c r="FV1833" s="209"/>
      <c r="FW1833" s="209"/>
      <c r="FX1833" s="209"/>
      <c r="FY1833" s="209"/>
      <c r="FZ1833" s="209"/>
      <c r="GA1833" s="209"/>
      <c r="GB1833" s="209"/>
      <c r="GC1833" s="209"/>
      <c r="GD1833" s="209"/>
      <c r="GE1833" s="209"/>
      <c r="GF1833" s="209"/>
      <c r="GG1833" s="209"/>
      <c r="GH1833" s="209"/>
      <c r="GI1833" s="209"/>
    </row>
    <row r="1834" spans="1:191" hidden="1">
      <c r="A1834" s="69"/>
      <c r="B1834" s="53"/>
      <c r="C1834" s="56"/>
      <c r="D1834" s="57"/>
      <c r="E1834" s="16" t="s">
        <v>513</v>
      </c>
      <c r="F1834" s="10">
        <v>4239</v>
      </c>
      <c r="G1834" s="10"/>
      <c r="H1834" s="10"/>
      <c r="I1834" s="7">
        <f>ROUND(L1834*0.17,1)</f>
        <v>2913</v>
      </c>
      <c r="J1834" s="7">
        <f>ROUND(L1834*0.42,1)</f>
        <v>7196.8</v>
      </c>
      <c r="K1834" s="7">
        <f>ROUND(L1834*0.67,1)</f>
        <v>11480.6</v>
      </c>
      <c r="L1834" s="7">
        <v>17135.2</v>
      </c>
      <c r="M1834" s="41">
        <f t="shared" si="378"/>
        <v>17</v>
      </c>
      <c r="N1834" s="41">
        <f t="shared" si="379"/>
        <v>42</v>
      </c>
      <c r="O1834" s="41">
        <f t="shared" si="380"/>
        <v>67</v>
      </c>
      <c r="P1834" s="15"/>
      <c r="Q1834" s="15"/>
      <c r="R1834" s="167"/>
      <c r="S1834" s="15"/>
      <c r="T1834" s="15"/>
      <c r="U1834" s="4">
        <f t="shared" si="383"/>
        <v>17135.2</v>
      </c>
    </row>
    <row r="1835" spans="1:191" ht="49.5">
      <c r="A1835" s="232"/>
      <c r="B1835" s="196"/>
      <c r="C1835" s="200"/>
      <c r="D1835" s="201" t="s">
        <v>300</v>
      </c>
      <c r="E1835" s="81" t="s">
        <v>138</v>
      </c>
      <c r="F1835" s="19"/>
      <c r="G1835" s="19"/>
      <c r="H1835" s="10" t="s">
        <v>394</v>
      </c>
      <c r="I1835" s="205">
        <f>SUM(I1836)</f>
        <v>8175</v>
      </c>
      <c r="J1835" s="205">
        <f>SUM(J1836)</f>
        <v>20230</v>
      </c>
      <c r="K1835" s="205">
        <f>SUM(K1836)</f>
        <v>32605</v>
      </c>
      <c r="L1835" s="205">
        <f>SUM(L1836)</f>
        <v>49005.5</v>
      </c>
      <c r="M1835" s="41">
        <f t="shared" si="378"/>
        <v>16.7</v>
      </c>
      <c r="N1835" s="41">
        <f t="shared" si="379"/>
        <v>41.3</v>
      </c>
      <c r="O1835" s="41">
        <f t="shared" si="380"/>
        <v>66.5</v>
      </c>
      <c r="P1835" s="15"/>
      <c r="Q1835" s="15"/>
      <c r="R1835" s="167"/>
      <c r="S1835" s="15"/>
      <c r="T1835" s="15"/>
      <c r="U1835" s="4">
        <f t="shared" si="383"/>
        <v>49005.5</v>
      </c>
      <c r="AA1835" s="209"/>
      <c r="AB1835" s="209"/>
      <c r="AC1835" s="209"/>
      <c r="AD1835" s="209"/>
      <c r="AE1835" s="209"/>
      <c r="AF1835" s="209"/>
      <c r="AG1835" s="209"/>
      <c r="AH1835" s="209"/>
      <c r="AI1835" s="209"/>
      <c r="AJ1835" s="209"/>
      <c r="AK1835" s="209"/>
      <c r="AL1835" s="209"/>
      <c r="AM1835" s="209"/>
      <c r="AN1835" s="209"/>
      <c r="AO1835" s="209"/>
      <c r="AP1835" s="209"/>
      <c r="AQ1835" s="209"/>
      <c r="AR1835" s="209"/>
      <c r="AS1835" s="209"/>
      <c r="AT1835" s="209"/>
      <c r="AU1835" s="209"/>
      <c r="AV1835" s="209"/>
      <c r="AW1835" s="209"/>
      <c r="AX1835" s="209"/>
      <c r="AY1835" s="209"/>
      <c r="AZ1835" s="209"/>
      <c r="BA1835" s="209"/>
      <c r="BB1835" s="209"/>
      <c r="BC1835" s="209"/>
      <c r="BD1835" s="209"/>
      <c r="BE1835" s="209"/>
      <c r="BF1835" s="209"/>
      <c r="BG1835" s="209"/>
      <c r="BH1835" s="209"/>
      <c r="BI1835" s="209"/>
      <c r="BJ1835" s="209"/>
      <c r="BK1835" s="209"/>
      <c r="BL1835" s="209"/>
      <c r="BM1835" s="209"/>
      <c r="BN1835" s="209"/>
      <c r="BO1835" s="209"/>
      <c r="BP1835" s="209"/>
      <c r="BQ1835" s="209"/>
      <c r="BR1835" s="209"/>
      <c r="BS1835" s="209"/>
      <c r="BT1835" s="209"/>
      <c r="BU1835" s="209"/>
      <c r="BV1835" s="209"/>
      <c r="BW1835" s="209"/>
      <c r="BX1835" s="209"/>
      <c r="BY1835" s="209"/>
      <c r="BZ1835" s="209"/>
      <c r="CA1835" s="209"/>
      <c r="CB1835" s="209"/>
      <c r="CC1835" s="209"/>
      <c r="CD1835" s="209"/>
      <c r="CE1835" s="209"/>
      <c r="CF1835" s="209"/>
      <c r="CG1835" s="209"/>
      <c r="CH1835" s="209"/>
      <c r="CI1835" s="209"/>
      <c r="CJ1835" s="209"/>
      <c r="CK1835" s="209"/>
      <c r="CL1835" s="209"/>
      <c r="CM1835" s="209"/>
      <c r="CN1835" s="209"/>
      <c r="CO1835" s="209"/>
      <c r="CP1835" s="209"/>
      <c r="CQ1835" s="209"/>
      <c r="CR1835" s="209"/>
      <c r="CS1835" s="209"/>
      <c r="CT1835" s="209"/>
      <c r="CU1835" s="209"/>
      <c r="CV1835" s="209"/>
      <c r="CW1835" s="209"/>
      <c r="CX1835" s="209"/>
      <c r="CY1835" s="209"/>
      <c r="CZ1835" s="209"/>
      <c r="DA1835" s="209"/>
      <c r="DB1835" s="209"/>
      <c r="DC1835" s="209"/>
      <c r="DD1835" s="209"/>
      <c r="DE1835" s="209"/>
      <c r="DF1835" s="209"/>
      <c r="DG1835" s="209"/>
      <c r="DH1835" s="209"/>
      <c r="DI1835" s="209"/>
      <c r="DJ1835" s="209"/>
      <c r="DK1835" s="209"/>
      <c r="DL1835" s="209"/>
      <c r="DM1835" s="209"/>
      <c r="DN1835" s="209"/>
      <c r="DO1835" s="209"/>
      <c r="DP1835" s="209"/>
      <c r="DQ1835" s="209"/>
      <c r="DR1835" s="209"/>
      <c r="DS1835" s="209"/>
      <c r="DT1835" s="209"/>
      <c r="DU1835" s="209"/>
      <c r="DV1835" s="209"/>
      <c r="DW1835" s="209"/>
      <c r="DX1835" s="209"/>
      <c r="DY1835" s="209"/>
      <c r="DZ1835" s="209"/>
      <c r="EA1835" s="209"/>
      <c r="EB1835" s="209"/>
      <c r="EC1835" s="209"/>
      <c r="ED1835" s="209"/>
      <c r="EE1835" s="209"/>
      <c r="EF1835" s="209"/>
      <c r="EG1835" s="209"/>
      <c r="EH1835" s="209"/>
      <c r="EI1835" s="209"/>
      <c r="EJ1835" s="209"/>
      <c r="EK1835" s="209"/>
      <c r="EL1835" s="209"/>
      <c r="EM1835" s="209"/>
      <c r="EN1835" s="209"/>
      <c r="EO1835" s="209"/>
      <c r="EP1835" s="209"/>
      <c r="EQ1835" s="209"/>
      <c r="ER1835" s="209"/>
      <c r="ES1835" s="209"/>
      <c r="ET1835" s="209"/>
      <c r="EU1835" s="209"/>
      <c r="EV1835" s="209"/>
      <c r="EW1835" s="209"/>
      <c r="EX1835" s="209"/>
      <c r="EY1835" s="209"/>
      <c r="EZ1835" s="209"/>
      <c r="FA1835" s="209"/>
      <c r="FB1835" s="209"/>
      <c r="FC1835" s="209"/>
      <c r="FD1835" s="209"/>
      <c r="FE1835" s="209"/>
      <c r="FF1835" s="209"/>
      <c r="FG1835" s="209"/>
      <c r="FH1835" s="209"/>
      <c r="FI1835" s="209"/>
      <c r="FJ1835" s="209"/>
      <c r="FK1835" s="209"/>
      <c r="FL1835" s="209"/>
      <c r="FM1835" s="209"/>
      <c r="FN1835" s="209"/>
      <c r="FO1835" s="209"/>
      <c r="FP1835" s="209"/>
      <c r="FQ1835" s="209"/>
      <c r="FR1835" s="209"/>
      <c r="FS1835" s="209"/>
      <c r="FT1835" s="209"/>
      <c r="FU1835" s="209"/>
      <c r="FV1835" s="209"/>
      <c r="FW1835" s="209"/>
      <c r="FX1835" s="209"/>
      <c r="FY1835" s="209"/>
      <c r="FZ1835" s="209"/>
      <c r="GA1835" s="209"/>
      <c r="GB1835" s="209"/>
      <c r="GC1835" s="209"/>
      <c r="GD1835" s="209"/>
      <c r="GE1835" s="209"/>
      <c r="GF1835" s="209"/>
      <c r="GG1835" s="209"/>
      <c r="GH1835" s="209"/>
      <c r="GI1835" s="209"/>
    </row>
    <row r="1836" spans="1:191">
      <c r="A1836" s="232"/>
      <c r="B1836" s="196"/>
      <c r="C1836" s="200"/>
      <c r="D1836" s="201"/>
      <c r="E1836" s="80" t="s">
        <v>103</v>
      </c>
      <c r="F1836" s="18" t="s">
        <v>398</v>
      </c>
      <c r="G1836" s="18"/>
      <c r="H1836" s="10" t="s">
        <v>394</v>
      </c>
      <c r="I1836" s="206">
        <f>SUM(I1837,I1839,I1840,I1838)</f>
        <v>8175</v>
      </c>
      <c r="J1836" s="206">
        <f>SUM(J1837,J1839,J1840,J1838)</f>
        <v>20230</v>
      </c>
      <c r="K1836" s="206">
        <f>SUM(K1837,K1839,K1840,K1838)</f>
        <v>32605</v>
      </c>
      <c r="L1836" s="207">
        <f>SUM(L1837,L1839,L1840,L1838)</f>
        <v>49005.5</v>
      </c>
      <c r="M1836" s="41">
        <f>ROUND(I1836/L1836*100,1)</f>
        <v>16.7</v>
      </c>
      <c r="N1836" s="41">
        <f>ROUND(J1836/L1836*100,1)</f>
        <v>41.3</v>
      </c>
      <c r="O1836" s="41">
        <f>ROUND(K1836/L1836*100,1)</f>
        <v>66.5</v>
      </c>
      <c r="P1836" s="15"/>
      <c r="Q1836" s="15"/>
      <c r="R1836" s="167"/>
      <c r="S1836" s="15"/>
      <c r="T1836" s="15"/>
      <c r="U1836" s="4">
        <f t="shared" si="383"/>
        <v>49005.5</v>
      </c>
      <c r="AA1836" s="209"/>
      <c r="AB1836" s="209"/>
      <c r="AC1836" s="209"/>
      <c r="AD1836" s="209"/>
      <c r="AE1836" s="209"/>
      <c r="AF1836" s="209"/>
      <c r="AG1836" s="209"/>
      <c r="AH1836" s="209"/>
      <c r="AI1836" s="209"/>
      <c r="AJ1836" s="209"/>
      <c r="AK1836" s="209"/>
      <c r="AL1836" s="209"/>
      <c r="AM1836" s="209"/>
      <c r="AN1836" s="209"/>
      <c r="AO1836" s="209"/>
      <c r="AP1836" s="209"/>
      <c r="AQ1836" s="209"/>
      <c r="AR1836" s="209"/>
      <c r="AS1836" s="209"/>
      <c r="AT1836" s="209"/>
      <c r="AU1836" s="209"/>
      <c r="AV1836" s="209"/>
      <c r="AW1836" s="209"/>
      <c r="AX1836" s="209"/>
      <c r="AY1836" s="209"/>
      <c r="AZ1836" s="209"/>
      <c r="BA1836" s="209"/>
      <c r="BB1836" s="209"/>
      <c r="BC1836" s="209"/>
      <c r="BD1836" s="209"/>
      <c r="BE1836" s="209"/>
      <c r="BF1836" s="209"/>
      <c r="BG1836" s="209"/>
      <c r="BH1836" s="209"/>
      <c r="BI1836" s="209"/>
      <c r="BJ1836" s="209"/>
      <c r="BK1836" s="209"/>
      <c r="BL1836" s="209"/>
      <c r="BM1836" s="209"/>
      <c r="BN1836" s="209"/>
      <c r="BO1836" s="209"/>
      <c r="BP1836" s="209"/>
      <c r="BQ1836" s="209"/>
      <c r="BR1836" s="209"/>
      <c r="BS1836" s="209"/>
      <c r="BT1836" s="209"/>
      <c r="BU1836" s="209"/>
      <c r="BV1836" s="209"/>
      <c r="BW1836" s="209"/>
      <c r="BX1836" s="209"/>
      <c r="BY1836" s="209"/>
      <c r="BZ1836" s="209"/>
      <c r="CA1836" s="209"/>
      <c r="CB1836" s="209"/>
      <c r="CC1836" s="209"/>
      <c r="CD1836" s="209"/>
      <c r="CE1836" s="209"/>
      <c r="CF1836" s="209"/>
      <c r="CG1836" s="209"/>
      <c r="CH1836" s="209"/>
      <c r="CI1836" s="209"/>
      <c r="CJ1836" s="209"/>
      <c r="CK1836" s="209"/>
      <c r="CL1836" s="209"/>
      <c r="CM1836" s="209"/>
      <c r="CN1836" s="209"/>
      <c r="CO1836" s="209"/>
      <c r="CP1836" s="209"/>
      <c r="CQ1836" s="209"/>
      <c r="CR1836" s="209"/>
      <c r="CS1836" s="209"/>
      <c r="CT1836" s="209"/>
      <c r="CU1836" s="209"/>
      <c r="CV1836" s="209"/>
      <c r="CW1836" s="209"/>
      <c r="CX1836" s="209"/>
      <c r="CY1836" s="209"/>
      <c r="CZ1836" s="209"/>
      <c r="DA1836" s="209"/>
      <c r="DB1836" s="209"/>
      <c r="DC1836" s="209"/>
      <c r="DD1836" s="209"/>
      <c r="DE1836" s="209"/>
      <c r="DF1836" s="209"/>
      <c r="DG1836" s="209"/>
      <c r="DH1836" s="209"/>
      <c r="DI1836" s="209"/>
      <c r="DJ1836" s="209"/>
      <c r="DK1836" s="209"/>
      <c r="DL1836" s="209"/>
      <c r="DM1836" s="209"/>
      <c r="DN1836" s="209"/>
      <c r="DO1836" s="209"/>
      <c r="DP1836" s="209"/>
      <c r="DQ1836" s="209"/>
      <c r="DR1836" s="209"/>
      <c r="DS1836" s="209"/>
      <c r="DT1836" s="209"/>
      <c r="DU1836" s="209"/>
      <c r="DV1836" s="209"/>
      <c r="DW1836" s="209"/>
      <c r="DX1836" s="209"/>
      <c r="DY1836" s="209"/>
      <c r="DZ1836" s="209"/>
      <c r="EA1836" s="209"/>
      <c r="EB1836" s="209"/>
      <c r="EC1836" s="209"/>
      <c r="ED1836" s="209"/>
      <c r="EE1836" s="209"/>
      <c r="EF1836" s="209"/>
      <c r="EG1836" s="209"/>
      <c r="EH1836" s="209"/>
      <c r="EI1836" s="209"/>
      <c r="EJ1836" s="209"/>
      <c r="EK1836" s="209"/>
      <c r="EL1836" s="209"/>
      <c r="EM1836" s="209"/>
      <c r="EN1836" s="209"/>
      <c r="EO1836" s="209"/>
      <c r="EP1836" s="209"/>
      <c r="EQ1836" s="209"/>
      <c r="ER1836" s="209"/>
      <c r="ES1836" s="209"/>
      <c r="ET1836" s="209"/>
      <c r="EU1836" s="209"/>
      <c r="EV1836" s="209"/>
      <c r="EW1836" s="209"/>
      <c r="EX1836" s="209"/>
      <c r="EY1836" s="209"/>
      <c r="EZ1836" s="209"/>
      <c r="FA1836" s="209"/>
      <c r="FB1836" s="209"/>
      <c r="FC1836" s="209"/>
      <c r="FD1836" s="209"/>
      <c r="FE1836" s="209"/>
      <c r="FF1836" s="209"/>
      <c r="FG1836" s="209"/>
      <c r="FH1836" s="209"/>
      <c r="FI1836" s="209"/>
      <c r="FJ1836" s="209"/>
      <c r="FK1836" s="209"/>
      <c r="FL1836" s="209"/>
      <c r="FM1836" s="209"/>
      <c r="FN1836" s="209"/>
      <c r="FO1836" s="209"/>
      <c r="FP1836" s="209"/>
      <c r="FQ1836" s="209"/>
      <c r="FR1836" s="209"/>
      <c r="FS1836" s="209"/>
      <c r="FT1836" s="209"/>
      <c r="FU1836" s="209"/>
      <c r="FV1836" s="209"/>
      <c r="FW1836" s="209"/>
      <c r="FX1836" s="209"/>
      <c r="FY1836" s="209"/>
      <c r="FZ1836" s="209"/>
      <c r="GA1836" s="209"/>
      <c r="GB1836" s="209"/>
      <c r="GC1836" s="209"/>
      <c r="GD1836" s="209"/>
      <c r="GE1836" s="209"/>
      <c r="GF1836" s="209"/>
      <c r="GG1836" s="209"/>
      <c r="GH1836" s="209"/>
      <c r="GI1836" s="209"/>
    </row>
    <row r="1837" spans="1:191" hidden="1">
      <c r="A1837" s="69"/>
      <c r="B1837" s="53"/>
      <c r="C1837" s="56"/>
      <c r="D1837" s="57"/>
      <c r="E1837" s="16" t="s">
        <v>441</v>
      </c>
      <c r="F1837" s="10">
        <v>4216</v>
      </c>
      <c r="G1837" s="18"/>
      <c r="H1837" s="10"/>
      <c r="I1837" s="7">
        <v>1700</v>
      </c>
      <c r="J1837" s="7">
        <v>4200</v>
      </c>
      <c r="K1837" s="7">
        <v>6700</v>
      </c>
      <c r="L1837" s="7">
        <v>10000</v>
      </c>
      <c r="M1837" s="41">
        <f>ROUND(I1837/L1837*100,1)</f>
        <v>17</v>
      </c>
      <c r="N1837" s="41">
        <f>ROUND(J1837/L1837*100,1)</f>
        <v>42</v>
      </c>
      <c r="O1837" s="41">
        <f>ROUND(K1837/L1837*100,1)</f>
        <v>67</v>
      </c>
      <c r="P1837" s="15"/>
      <c r="Q1837" s="15"/>
      <c r="R1837" s="167"/>
      <c r="S1837" s="15"/>
      <c r="T1837" s="15"/>
      <c r="U1837" s="4"/>
    </row>
    <row r="1838" spans="1:191" hidden="1">
      <c r="A1838" s="69"/>
      <c r="B1838" s="53"/>
      <c r="C1838" s="56"/>
      <c r="D1838" s="57"/>
      <c r="E1838" s="16" t="s">
        <v>459</v>
      </c>
      <c r="F1838" s="10" t="s">
        <v>266</v>
      </c>
      <c r="G1838" s="18"/>
      <c r="H1838" s="10"/>
      <c r="I1838" s="7"/>
      <c r="J1838" s="7">
        <v>210</v>
      </c>
      <c r="K1838" s="7">
        <v>335</v>
      </c>
      <c r="L1838" s="7">
        <v>500</v>
      </c>
      <c r="M1838" s="41">
        <f>ROUND(I1838/L1838*100,1)</f>
        <v>0</v>
      </c>
      <c r="N1838" s="41">
        <f>ROUND(J1838/L1838*100,1)</f>
        <v>42</v>
      </c>
      <c r="O1838" s="41">
        <f>ROUND(K1838/L1838*100,1)</f>
        <v>67</v>
      </c>
      <c r="P1838" s="15"/>
      <c r="Q1838" s="15"/>
      <c r="R1838" s="167"/>
      <c r="S1838" s="15"/>
      <c r="T1838" s="15"/>
      <c r="U1838" s="4"/>
    </row>
    <row r="1839" spans="1:191" hidden="1">
      <c r="A1839" s="69"/>
      <c r="B1839" s="53"/>
      <c r="C1839" s="56"/>
      <c r="D1839" s="57"/>
      <c r="E1839" s="16" t="s">
        <v>512</v>
      </c>
      <c r="F1839" s="10">
        <v>4237</v>
      </c>
      <c r="G1839" s="18"/>
      <c r="H1839" s="10"/>
      <c r="I1839" s="7">
        <v>3500</v>
      </c>
      <c r="J1839" s="7">
        <v>8820</v>
      </c>
      <c r="K1839" s="7">
        <v>14070</v>
      </c>
      <c r="L1839" s="7">
        <v>21000</v>
      </c>
      <c r="M1839" s="41">
        <f>ROUND(I1839/L1839*100,1)</f>
        <v>16.7</v>
      </c>
      <c r="N1839" s="41">
        <f>ROUND(J1839/L1839*100,1)</f>
        <v>42</v>
      </c>
      <c r="O1839" s="41">
        <f>ROUND(K1839/L1839*100,1)</f>
        <v>67</v>
      </c>
      <c r="P1839" s="15"/>
      <c r="Q1839" s="15"/>
      <c r="R1839" s="167"/>
      <c r="S1839" s="15"/>
      <c r="T1839" s="15"/>
      <c r="U1839" s="4"/>
    </row>
    <row r="1840" spans="1:191" hidden="1">
      <c r="A1840" s="69"/>
      <c r="B1840" s="53"/>
      <c r="C1840" s="56"/>
      <c r="D1840" s="57"/>
      <c r="E1840" s="9" t="s">
        <v>549</v>
      </c>
      <c r="F1840" s="10">
        <v>4729</v>
      </c>
      <c r="G1840" s="10"/>
      <c r="H1840" s="10"/>
      <c r="I1840" s="7">
        <v>2975</v>
      </c>
      <c r="J1840" s="7">
        <v>7000</v>
      </c>
      <c r="K1840" s="7">
        <v>11500</v>
      </c>
      <c r="L1840" s="7">
        <v>17505.5</v>
      </c>
      <c r="M1840" s="41">
        <f>ROUND(I1840/L1840*100,1)</f>
        <v>17</v>
      </c>
      <c r="N1840" s="41">
        <f>ROUND(J1840/L1840*100,1)</f>
        <v>40</v>
      </c>
      <c r="O1840" s="41">
        <f>ROUND(K1840/L1840*100,1)</f>
        <v>65.7</v>
      </c>
      <c r="P1840" s="15"/>
      <c r="Q1840" s="15"/>
      <c r="R1840" s="167"/>
      <c r="S1840" s="15"/>
      <c r="T1840" s="15"/>
      <c r="U1840" s="4">
        <f>SUM(L1840-T1840)</f>
        <v>17505.5</v>
      </c>
    </row>
    <row r="1841" spans="1:191" ht="33">
      <c r="A1841" s="232"/>
      <c r="B1841" s="196"/>
      <c r="C1841" s="200"/>
      <c r="D1841" s="201" t="s">
        <v>301</v>
      </c>
      <c r="E1841" s="81" t="s">
        <v>455</v>
      </c>
      <c r="F1841" s="10"/>
      <c r="G1841" s="10"/>
      <c r="H1841" s="10" t="s">
        <v>394</v>
      </c>
      <c r="I1841" s="205">
        <f t="shared" ref="I1841:L1842" si="387">SUM(I1842)</f>
        <v>5100</v>
      </c>
      <c r="J1841" s="205">
        <f t="shared" si="387"/>
        <v>12600</v>
      </c>
      <c r="K1841" s="205">
        <f t="shared" si="387"/>
        <v>20100</v>
      </c>
      <c r="L1841" s="205">
        <f t="shared" si="387"/>
        <v>30000</v>
      </c>
      <c r="M1841" s="41">
        <f t="shared" si="378"/>
        <v>17</v>
      </c>
      <c r="N1841" s="41">
        <f t="shared" si="379"/>
        <v>42</v>
      </c>
      <c r="O1841" s="41">
        <f t="shared" si="380"/>
        <v>67</v>
      </c>
      <c r="P1841" s="15"/>
      <c r="Q1841" s="15"/>
      <c r="R1841" s="167"/>
      <c r="S1841" s="15"/>
      <c r="T1841" s="15"/>
      <c r="U1841" s="4"/>
      <c r="AA1841" s="209"/>
      <c r="AB1841" s="209"/>
      <c r="AC1841" s="209"/>
      <c r="AD1841" s="209"/>
      <c r="AE1841" s="209"/>
      <c r="AF1841" s="209"/>
      <c r="AG1841" s="209"/>
      <c r="AH1841" s="209"/>
      <c r="AI1841" s="209"/>
      <c r="AJ1841" s="209"/>
      <c r="AK1841" s="209"/>
      <c r="AL1841" s="209"/>
      <c r="AM1841" s="209"/>
      <c r="AN1841" s="209"/>
      <c r="AO1841" s="209"/>
      <c r="AP1841" s="209"/>
      <c r="AQ1841" s="209"/>
      <c r="AR1841" s="209"/>
      <c r="AS1841" s="209"/>
      <c r="AT1841" s="209"/>
      <c r="AU1841" s="209"/>
      <c r="AV1841" s="209"/>
      <c r="AW1841" s="209"/>
      <c r="AX1841" s="209"/>
      <c r="AY1841" s="209"/>
      <c r="AZ1841" s="209"/>
      <c r="BA1841" s="209"/>
      <c r="BB1841" s="209"/>
      <c r="BC1841" s="209"/>
      <c r="BD1841" s="209"/>
      <c r="BE1841" s="209"/>
      <c r="BF1841" s="209"/>
      <c r="BG1841" s="209"/>
      <c r="BH1841" s="209"/>
      <c r="BI1841" s="209"/>
      <c r="BJ1841" s="209"/>
      <c r="BK1841" s="209"/>
      <c r="BL1841" s="209"/>
      <c r="BM1841" s="209"/>
      <c r="BN1841" s="209"/>
      <c r="BO1841" s="209"/>
      <c r="BP1841" s="209"/>
      <c r="BQ1841" s="209"/>
      <c r="BR1841" s="209"/>
      <c r="BS1841" s="209"/>
      <c r="BT1841" s="209"/>
      <c r="BU1841" s="209"/>
      <c r="BV1841" s="209"/>
      <c r="BW1841" s="209"/>
      <c r="BX1841" s="209"/>
      <c r="BY1841" s="209"/>
      <c r="BZ1841" s="209"/>
      <c r="CA1841" s="209"/>
      <c r="CB1841" s="209"/>
      <c r="CC1841" s="209"/>
      <c r="CD1841" s="209"/>
      <c r="CE1841" s="209"/>
      <c r="CF1841" s="209"/>
      <c r="CG1841" s="209"/>
      <c r="CH1841" s="209"/>
      <c r="CI1841" s="209"/>
      <c r="CJ1841" s="209"/>
      <c r="CK1841" s="209"/>
      <c r="CL1841" s="209"/>
      <c r="CM1841" s="209"/>
      <c r="CN1841" s="209"/>
      <c r="CO1841" s="209"/>
      <c r="CP1841" s="209"/>
      <c r="CQ1841" s="209"/>
      <c r="CR1841" s="209"/>
      <c r="CS1841" s="209"/>
      <c r="CT1841" s="209"/>
      <c r="CU1841" s="209"/>
      <c r="CV1841" s="209"/>
      <c r="CW1841" s="209"/>
      <c r="CX1841" s="209"/>
      <c r="CY1841" s="209"/>
      <c r="CZ1841" s="209"/>
      <c r="DA1841" s="209"/>
      <c r="DB1841" s="209"/>
      <c r="DC1841" s="209"/>
      <c r="DD1841" s="209"/>
      <c r="DE1841" s="209"/>
      <c r="DF1841" s="209"/>
      <c r="DG1841" s="209"/>
      <c r="DH1841" s="209"/>
      <c r="DI1841" s="209"/>
      <c r="DJ1841" s="209"/>
      <c r="DK1841" s="209"/>
      <c r="DL1841" s="209"/>
      <c r="DM1841" s="209"/>
      <c r="DN1841" s="209"/>
      <c r="DO1841" s="209"/>
      <c r="DP1841" s="209"/>
      <c r="DQ1841" s="209"/>
      <c r="DR1841" s="209"/>
      <c r="DS1841" s="209"/>
      <c r="DT1841" s="209"/>
      <c r="DU1841" s="209"/>
      <c r="DV1841" s="209"/>
      <c r="DW1841" s="209"/>
      <c r="DX1841" s="209"/>
      <c r="DY1841" s="209"/>
      <c r="DZ1841" s="209"/>
      <c r="EA1841" s="209"/>
      <c r="EB1841" s="209"/>
      <c r="EC1841" s="209"/>
      <c r="ED1841" s="209"/>
      <c r="EE1841" s="209"/>
      <c r="EF1841" s="209"/>
      <c r="EG1841" s="209"/>
      <c r="EH1841" s="209"/>
      <c r="EI1841" s="209"/>
      <c r="EJ1841" s="209"/>
      <c r="EK1841" s="209"/>
      <c r="EL1841" s="209"/>
      <c r="EM1841" s="209"/>
      <c r="EN1841" s="209"/>
      <c r="EO1841" s="209"/>
      <c r="EP1841" s="209"/>
      <c r="EQ1841" s="209"/>
      <c r="ER1841" s="209"/>
      <c r="ES1841" s="209"/>
      <c r="ET1841" s="209"/>
      <c r="EU1841" s="209"/>
      <c r="EV1841" s="209"/>
      <c r="EW1841" s="209"/>
      <c r="EX1841" s="209"/>
      <c r="EY1841" s="209"/>
      <c r="EZ1841" s="209"/>
      <c r="FA1841" s="209"/>
      <c r="FB1841" s="209"/>
      <c r="FC1841" s="209"/>
      <c r="FD1841" s="209"/>
      <c r="FE1841" s="209"/>
      <c r="FF1841" s="209"/>
      <c r="FG1841" s="209"/>
      <c r="FH1841" s="209"/>
      <c r="FI1841" s="209"/>
      <c r="FJ1841" s="209"/>
      <c r="FK1841" s="209"/>
      <c r="FL1841" s="209"/>
      <c r="FM1841" s="209"/>
      <c r="FN1841" s="209"/>
      <c r="FO1841" s="209"/>
      <c r="FP1841" s="209"/>
      <c r="FQ1841" s="209"/>
      <c r="FR1841" s="209"/>
      <c r="FS1841" s="209"/>
      <c r="FT1841" s="209"/>
      <c r="FU1841" s="209"/>
      <c r="FV1841" s="209"/>
      <c r="FW1841" s="209"/>
      <c r="FX1841" s="209"/>
      <c r="FY1841" s="209"/>
      <c r="FZ1841" s="209"/>
      <c r="GA1841" s="209"/>
      <c r="GB1841" s="209"/>
      <c r="GC1841" s="209"/>
      <c r="GD1841" s="209"/>
      <c r="GE1841" s="209"/>
      <c r="GF1841" s="209"/>
      <c r="GG1841" s="209"/>
      <c r="GH1841" s="209"/>
      <c r="GI1841" s="209"/>
    </row>
    <row r="1842" spans="1:191">
      <c r="A1842" s="232"/>
      <c r="B1842" s="196"/>
      <c r="C1842" s="200"/>
      <c r="D1842" s="201"/>
      <c r="E1842" s="80" t="s">
        <v>103</v>
      </c>
      <c r="F1842" s="18" t="s">
        <v>398</v>
      </c>
      <c r="G1842" s="10"/>
      <c r="H1842" s="10" t="s">
        <v>394</v>
      </c>
      <c r="I1842" s="206">
        <f t="shared" si="387"/>
        <v>5100</v>
      </c>
      <c r="J1842" s="206">
        <f t="shared" si="387"/>
        <v>12600</v>
      </c>
      <c r="K1842" s="206">
        <f t="shared" si="387"/>
        <v>20100</v>
      </c>
      <c r="L1842" s="207">
        <f t="shared" si="387"/>
        <v>30000</v>
      </c>
      <c r="M1842" s="41">
        <f t="shared" si="378"/>
        <v>17</v>
      </c>
      <c r="N1842" s="41">
        <f t="shared" si="379"/>
        <v>42</v>
      </c>
      <c r="O1842" s="41">
        <f t="shared" si="380"/>
        <v>67</v>
      </c>
      <c r="P1842" s="15"/>
      <c r="Q1842" s="15"/>
      <c r="R1842" s="167"/>
      <c r="S1842" s="15"/>
      <c r="T1842" s="15"/>
      <c r="U1842" s="4"/>
      <c r="AA1842" s="209"/>
      <c r="AB1842" s="209"/>
      <c r="AC1842" s="209"/>
      <c r="AD1842" s="209"/>
      <c r="AE1842" s="209"/>
      <c r="AF1842" s="209"/>
      <c r="AG1842" s="209"/>
      <c r="AH1842" s="209"/>
      <c r="AI1842" s="209"/>
      <c r="AJ1842" s="209"/>
      <c r="AK1842" s="209"/>
      <c r="AL1842" s="209"/>
      <c r="AM1842" s="209"/>
      <c r="AN1842" s="209"/>
      <c r="AO1842" s="209"/>
      <c r="AP1842" s="209"/>
      <c r="AQ1842" s="209"/>
      <c r="AR1842" s="209"/>
      <c r="AS1842" s="209"/>
      <c r="AT1842" s="209"/>
      <c r="AU1842" s="209"/>
      <c r="AV1842" s="209"/>
      <c r="AW1842" s="209"/>
      <c r="AX1842" s="209"/>
      <c r="AY1842" s="209"/>
      <c r="AZ1842" s="209"/>
      <c r="BA1842" s="209"/>
      <c r="BB1842" s="209"/>
      <c r="BC1842" s="209"/>
      <c r="BD1842" s="209"/>
      <c r="BE1842" s="209"/>
      <c r="BF1842" s="209"/>
      <c r="BG1842" s="209"/>
      <c r="BH1842" s="209"/>
      <c r="BI1842" s="209"/>
      <c r="BJ1842" s="209"/>
      <c r="BK1842" s="209"/>
      <c r="BL1842" s="209"/>
      <c r="BM1842" s="209"/>
      <c r="BN1842" s="209"/>
      <c r="BO1842" s="209"/>
      <c r="BP1842" s="209"/>
      <c r="BQ1842" s="209"/>
      <c r="BR1842" s="209"/>
      <c r="BS1842" s="209"/>
      <c r="BT1842" s="209"/>
      <c r="BU1842" s="209"/>
      <c r="BV1842" s="209"/>
      <c r="BW1842" s="209"/>
      <c r="BX1842" s="209"/>
      <c r="BY1842" s="209"/>
      <c r="BZ1842" s="209"/>
      <c r="CA1842" s="209"/>
      <c r="CB1842" s="209"/>
      <c r="CC1842" s="209"/>
      <c r="CD1842" s="209"/>
      <c r="CE1842" s="209"/>
      <c r="CF1842" s="209"/>
      <c r="CG1842" s="209"/>
      <c r="CH1842" s="209"/>
      <c r="CI1842" s="209"/>
      <c r="CJ1842" s="209"/>
      <c r="CK1842" s="209"/>
      <c r="CL1842" s="209"/>
      <c r="CM1842" s="209"/>
      <c r="CN1842" s="209"/>
      <c r="CO1842" s="209"/>
      <c r="CP1842" s="209"/>
      <c r="CQ1842" s="209"/>
      <c r="CR1842" s="209"/>
      <c r="CS1842" s="209"/>
      <c r="CT1842" s="209"/>
      <c r="CU1842" s="209"/>
      <c r="CV1842" s="209"/>
      <c r="CW1842" s="209"/>
      <c r="CX1842" s="209"/>
      <c r="CY1842" s="209"/>
      <c r="CZ1842" s="209"/>
      <c r="DA1842" s="209"/>
      <c r="DB1842" s="209"/>
      <c r="DC1842" s="209"/>
      <c r="DD1842" s="209"/>
      <c r="DE1842" s="209"/>
      <c r="DF1842" s="209"/>
      <c r="DG1842" s="209"/>
      <c r="DH1842" s="209"/>
      <c r="DI1842" s="209"/>
      <c r="DJ1842" s="209"/>
      <c r="DK1842" s="209"/>
      <c r="DL1842" s="209"/>
      <c r="DM1842" s="209"/>
      <c r="DN1842" s="209"/>
      <c r="DO1842" s="209"/>
      <c r="DP1842" s="209"/>
      <c r="DQ1842" s="209"/>
      <c r="DR1842" s="209"/>
      <c r="DS1842" s="209"/>
      <c r="DT1842" s="209"/>
      <c r="DU1842" s="209"/>
      <c r="DV1842" s="209"/>
      <c r="DW1842" s="209"/>
      <c r="DX1842" s="209"/>
      <c r="DY1842" s="209"/>
      <c r="DZ1842" s="209"/>
      <c r="EA1842" s="209"/>
      <c r="EB1842" s="209"/>
      <c r="EC1842" s="209"/>
      <c r="ED1842" s="209"/>
      <c r="EE1842" s="209"/>
      <c r="EF1842" s="209"/>
      <c r="EG1842" s="209"/>
      <c r="EH1842" s="209"/>
      <c r="EI1842" s="209"/>
      <c r="EJ1842" s="209"/>
      <c r="EK1842" s="209"/>
      <c r="EL1842" s="209"/>
      <c r="EM1842" s="209"/>
      <c r="EN1842" s="209"/>
      <c r="EO1842" s="209"/>
      <c r="EP1842" s="209"/>
      <c r="EQ1842" s="209"/>
      <c r="ER1842" s="209"/>
      <c r="ES1842" s="209"/>
      <c r="ET1842" s="209"/>
      <c r="EU1842" s="209"/>
      <c r="EV1842" s="209"/>
      <c r="EW1842" s="209"/>
      <c r="EX1842" s="209"/>
      <c r="EY1842" s="209"/>
      <c r="EZ1842" s="209"/>
      <c r="FA1842" s="209"/>
      <c r="FB1842" s="209"/>
      <c r="FC1842" s="209"/>
      <c r="FD1842" s="209"/>
      <c r="FE1842" s="209"/>
      <c r="FF1842" s="209"/>
      <c r="FG1842" s="209"/>
      <c r="FH1842" s="209"/>
      <c r="FI1842" s="209"/>
      <c r="FJ1842" s="209"/>
      <c r="FK1842" s="209"/>
      <c r="FL1842" s="209"/>
      <c r="FM1842" s="209"/>
      <c r="FN1842" s="209"/>
      <c r="FO1842" s="209"/>
      <c r="FP1842" s="209"/>
      <c r="FQ1842" s="209"/>
      <c r="FR1842" s="209"/>
      <c r="FS1842" s="209"/>
      <c r="FT1842" s="209"/>
      <c r="FU1842" s="209"/>
      <c r="FV1842" s="209"/>
      <c r="FW1842" s="209"/>
      <c r="FX1842" s="209"/>
      <c r="FY1842" s="209"/>
      <c r="FZ1842" s="209"/>
      <c r="GA1842" s="209"/>
      <c r="GB1842" s="209"/>
      <c r="GC1842" s="209"/>
      <c r="GD1842" s="209"/>
      <c r="GE1842" s="209"/>
      <c r="GF1842" s="209"/>
      <c r="GG1842" s="209"/>
      <c r="GH1842" s="209"/>
      <c r="GI1842" s="209"/>
    </row>
    <row r="1843" spans="1:191" hidden="1">
      <c r="A1843" s="69"/>
      <c r="B1843" s="53"/>
      <c r="C1843" s="56"/>
      <c r="D1843" s="57"/>
      <c r="E1843" s="9" t="s">
        <v>549</v>
      </c>
      <c r="F1843" s="10" t="s">
        <v>267</v>
      </c>
      <c r="G1843" s="10"/>
      <c r="H1843" s="10"/>
      <c r="I1843" s="7">
        <f>ROUND(L1843*0.17,1)</f>
        <v>5100</v>
      </c>
      <c r="J1843" s="7">
        <f>ROUND(L1843*0.42,1)</f>
        <v>12600</v>
      </c>
      <c r="K1843" s="7">
        <f>ROUND(L1843*0.67,1)</f>
        <v>20100</v>
      </c>
      <c r="L1843" s="7">
        <v>30000</v>
      </c>
      <c r="M1843" s="41">
        <f t="shared" si="378"/>
        <v>17</v>
      </c>
      <c r="N1843" s="41">
        <f t="shared" si="379"/>
        <v>42</v>
      </c>
      <c r="O1843" s="41">
        <f t="shared" si="380"/>
        <v>67</v>
      </c>
      <c r="P1843" s="15"/>
      <c r="Q1843" s="15"/>
      <c r="R1843" s="167"/>
      <c r="S1843" s="15"/>
      <c r="T1843" s="15"/>
      <c r="U1843" s="4"/>
    </row>
    <row r="1844" spans="1:191" ht="51.75" customHeight="1">
      <c r="A1844" s="232"/>
      <c r="B1844" s="196"/>
      <c r="C1844" s="200"/>
      <c r="D1844" s="201" t="s">
        <v>302</v>
      </c>
      <c r="E1844" s="81" t="s">
        <v>164</v>
      </c>
      <c r="F1844" s="19"/>
      <c r="G1844" s="19"/>
      <c r="H1844" s="10" t="s">
        <v>394</v>
      </c>
      <c r="I1844" s="205">
        <f t="shared" ref="I1844:K1845" si="388">SUM(I1845)</f>
        <v>6605.5</v>
      </c>
      <c r="J1844" s="205">
        <f t="shared" si="388"/>
        <v>16319.4</v>
      </c>
      <c r="K1844" s="205">
        <f t="shared" si="388"/>
        <v>26033.3</v>
      </c>
      <c r="L1844" s="205">
        <f>SUM(L1845)</f>
        <v>38855.599999999999</v>
      </c>
      <c r="M1844" s="41">
        <f t="shared" si="378"/>
        <v>17</v>
      </c>
      <c r="N1844" s="41">
        <f t="shared" si="379"/>
        <v>42</v>
      </c>
      <c r="O1844" s="41">
        <f t="shared" si="380"/>
        <v>67</v>
      </c>
      <c r="P1844" s="15"/>
      <c r="Q1844" s="15"/>
      <c r="R1844" s="167"/>
      <c r="S1844" s="15"/>
      <c r="T1844" s="15"/>
      <c r="U1844" s="4">
        <f t="shared" ref="U1844:U1864" si="389">SUM(L1844-T1844)</f>
        <v>38855.599999999999</v>
      </c>
      <c r="AA1844" s="209"/>
      <c r="AB1844" s="209"/>
      <c r="AC1844" s="209"/>
      <c r="AD1844" s="209"/>
      <c r="AE1844" s="209"/>
      <c r="AF1844" s="209"/>
      <c r="AG1844" s="209"/>
      <c r="AH1844" s="209"/>
      <c r="AI1844" s="209"/>
      <c r="AJ1844" s="209"/>
      <c r="AK1844" s="209"/>
      <c r="AL1844" s="209"/>
      <c r="AM1844" s="209"/>
      <c r="AN1844" s="209"/>
      <c r="AO1844" s="209"/>
      <c r="AP1844" s="209"/>
      <c r="AQ1844" s="209"/>
      <c r="AR1844" s="209"/>
      <c r="AS1844" s="209"/>
      <c r="AT1844" s="209"/>
      <c r="AU1844" s="209"/>
      <c r="AV1844" s="209"/>
      <c r="AW1844" s="209"/>
      <c r="AX1844" s="209"/>
      <c r="AY1844" s="209"/>
      <c r="AZ1844" s="209"/>
      <c r="BA1844" s="209"/>
      <c r="BB1844" s="209"/>
      <c r="BC1844" s="209"/>
      <c r="BD1844" s="209"/>
      <c r="BE1844" s="209"/>
      <c r="BF1844" s="209"/>
      <c r="BG1844" s="209"/>
      <c r="BH1844" s="209"/>
      <c r="BI1844" s="209"/>
      <c r="BJ1844" s="209"/>
      <c r="BK1844" s="209"/>
      <c r="BL1844" s="209"/>
      <c r="BM1844" s="209"/>
      <c r="BN1844" s="209"/>
      <c r="BO1844" s="209"/>
      <c r="BP1844" s="209"/>
      <c r="BQ1844" s="209"/>
      <c r="BR1844" s="209"/>
      <c r="BS1844" s="209"/>
      <c r="BT1844" s="209"/>
      <c r="BU1844" s="209"/>
      <c r="BV1844" s="209"/>
      <c r="BW1844" s="209"/>
      <c r="BX1844" s="209"/>
      <c r="BY1844" s="209"/>
      <c r="BZ1844" s="209"/>
      <c r="CA1844" s="209"/>
      <c r="CB1844" s="209"/>
      <c r="CC1844" s="209"/>
      <c r="CD1844" s="209"/>
      <c r="CE1844" s="209"/>
      <c r="CF1844" s="209"/>
      <c r="CG1844" s="209"/>
      <c r="CH1844" s="209"/>
      <c r="CI1844" s="209"/>
      <c r="CJ1844" s="209"/>
      <c r="CK1844" s="209"/>
      <c r="CL1844" s="209"/>
      <c r="CM1844" s="209"/>
      <c r="CN1844" s="209"/>
      <c r="CO1844" s="209"/>
      <c r="CP1844" s="209"/>
      <c r="CQ1844" s="209"/>
      <c r="CR1844" s="209"/>
      <c r="CS1844" s="209"/>
      <c r="CT1844" s="209"/>
      <c r="CU1844" s="209"/>
      <c r="CV1844" s="209"/>
      <c r="CW1844" s="209"/>
      <c r="CX1844" s="209"/>
      <c r="CY1844" s="209"/>
      <c r="CZ1844" s="209"/>
      <c r="DA1844" s="209"/>
      <c r="DB1844" s="209"/>
      <c r="DC1844" s="209"/>
      <c r="DD1844" s="209"/>
      <c r="DE1844" s="209"/>
      <c r="DF1844" s="209"/>
      <c r="DG1844" s="209"/>
      <c r="DH1844" s="209"/>
      <c r="DI1844" s="209"/>
      <c r="DJ1844" s="209"/>
      <c r="DK1844" s="209"/>
      <c r="DL1844" s="209"/>
      <c r="DM1844" s="209"/>
      <c r="DN1844" s="209"/>
      <c r="DO1844" s="209"/>
      <c r="DP1844" s="209"/>
      <c r="DQ1844" s="209"/>
      <c r="DR1844" s="209"/>
      <c r="DS1844" s="209"/>
      <c r="DT1844" s="209"/>
      <c r="DU1844" s="209"/>
      <c r="DV1844" s="209"/>
      <c r="DW1844" s="209"/>
      <c r="DX1844" s="209"/>
      <c r="DY1844" s="209"/>
      <c r="DZ1844" s="209"/>
      <c r="EA1844" s="209"/>
      <c r="EB1844" s="209"/>
      <c r="EC1844" s="209"/>
      <c r="ED1844" s="209"/>
      <c r="EE1844" s="209"/>
      <c r="EF1844" s="209"/>
      <c r="EG1844" s="209"/>
      <c r="EH1844" s="209"/>
      <c r="EI1844" s="209"/>
      <c r="EJ1844" s="209"/>
      <c r="EK1844" s="209"/>
      <c r="EL1844" s="209"/>
      <c r="EM1844" s="209"/>
      <c r="EN1844" s="209"/>
      <c r="EO1844" s="209"/>
      <c r="EP1844" s="209"/>
      <c r="EQ1844" s="209"/>
      <c r="ER1844" s="209"/>
      <c r="ES1844" s="209"/>
      <c r="ET1844" s="209"/>
      <c r="EU1844" s="209"/>
      <c r="EV1844" s="209"/>
      <c r="EW1844" s="209"/>
      <c r="EX1844" s="209"/>
      <c r="EY1844" s="209"/>
      <c r="EZ1844" s="209"/>
      <c r="FA1844" s="209"/>
      <c r="FB1844" s="209"/>
      <c r="FC1844" s="209"/>
      <c r="FD1844" s="209"/>
      <c r="FE1844" s="209"/>
      <c r="FF1844" s="209"/>
      <c r="FG1844" s="209"/>
      <c r="FH1844" s="209"/>
      <c r="FI1844" s="209"/>
      <c r="FJ1844" s="209"/>
      <c r="FK1844" s="209"/>
      <c r="FL1844" s="209"/>
      <c r="FM1844" s="209"/>
      <c r="FN1844" s="209"/>
      <c r="FO1844" s="209"/>
      <c r="FP1844" s="209"/>
      <c r="FQ1844" s="209"/>
      <c r="FR1844" s="209"/>
      <c r="FS1844" s="209"/>
      <c r="FT1844" s="209"/>
      <c r="FU1844" s="209"/>
      <c r="FV1844" s="209"/>
      <c r="FW1844" s="209"/>
      <c r="FX1844" s="209"/>
      <c r="FY1844" s="209"/>
      <c r="FZ1844" s="209"/>
      <c r="GA1844" s="209"/>
      <c r="GB1844" s="209"/>
      <c r="GC1844" s="209"/>
      <c r="GD1844" s="209"/>
      <c r="GE1844" s="209"/>
      <c r="GF1844" s="209"/>
      <c r="GG1844" s="209"/>
      <c r="GH1844" s="209"/>
      <c r="GI1844" s="209"/>
    </row>
    <row r="1845" spans="1:191">
      <c r="A1845" s="232"/>
      <c r="B1845" s="196"/>
      <c r="C1845" s="200"/>
      <c r="D1845" s="201"/>
      <c r="E1845" s="80" t="s">
        <v>103</v>
      </c>
      <c r="F1845" s="18" t="s">
        <v>398</v>
      </c>
      <c r="G1845" s="18"/>
      <c r="H1845" s="10" t="s">
        <v>394</v>
      </c>
      <c r="I1845" s="206">
        <f t="shared" si="388"/>
        <v>6605.5</v>
      </c>
      <c r="J1845" s="206">
        <f t="shared" si="388"/>
        <v>16319.4</v>
      </c>
      <c r="K1845" s="206">
        <f t="shared" si="388"/>
        <v>26033.3</v>
      </c>
      <c r="L1845" s="207">
        <f>SUM(L1846)</f>
        <v>38855.599999999999</v>
      </c>
      <c r="M1845" s="41">
        <f t="shared" si="378"/>
        <v>17</v>
      </c>
      <c r="N1845" s="41">
        <f t="shared" si="379"/>
        <v>42</v>
      </c>
      <c r="O1845" s="41">
        <f t="shared" si="380"/>
        <v>67</v>
      </c>
      <c r="P1845" s="15"/>
      <c r="Q1845" s="15"/>
      <c r="R1845" s="167"/>
      <c r="S1845" s="15"/>
      <c r="T1845" s="15"/>
      <c r="U1845" s="4">
        <f t="shared" si="389"/>
        <v>38855.599999999999</v>
      </c>
      <c r="AA1845" s="209"/>
      <c r="AB1845" s="209"/>
      <c r="AC1845" s="209"/>
      <c r="AD1845" s="209"/>
      <c r="AE1845" s="209"/>
      <c r="AF1845" s="209"/>
      <c r="AG1845" s="209"/>
      <c r="AH1845" s="209"/>
      <c r="AI1845" s="209"/>
      <c r="AJ1845" s="209"/>
      <c r="AK1845" s="209"/>
      <c r="AL1845" s="209"/>
      <c r="AM1845" s="209"/>
      <c r="AN1845" s="209"/>
      <c r="AO1845" s="209"/>
      <c r="AP1845" s="209"/>
      <c r="AQ1845" s="209"/>
      <c r="AR1845" s="209"/>
      <c r="AS1845" s="209"/>
      <c r="AT1845" s="209"/>
      <c r="AU1845" s="209"/>
      <c r="AV1845" s="209"/>
      <c r="AW1845" s="209"/>
      <c r="AX1845" s="209"/>
      <c r="AY1845" s="209"/>
      <c r="AZ1845" s="209"/>
      <c r="BA1845" s="209"/>
      <c r="BB1845" s="209"/>
      <c r="BC1845" s="209"/>
      <c r="BD1845" s="209"/>
      <c r="BE1845" s="209"/>
      <c r="BF1845" s="209"/>
      <c r="BG1845" s="209"/>
      <c r="BH1845" s="209"/>
      <c r="BI1845" s="209"/>
      <c r="BJ1845" s="209"/>
      <c r="BK1845" s="209"/>
      <c r="BL1845" s="209"/>
      <c r="BM1845" s="209"/>
      <c r="BN1845" s="209"/>
      <c r="BO1845" s="209"/>
      <c r="BP1845" s="209"/>
      <c r="BQ1845" s="209"/>
      <c r="BR1845" s="209"/>
      <c r="BS1845" s="209"/>
      <c r="BT1845" s="209"/>
      <c r="BU1845" s="209"/>
      <c r="BV1845" s="209"/>
      <c r="BW1845" s="209"/>
      <c r="BX1845" s="209"/>
      <c r="BY1845" s="209"/>
      <c r="BZ1845" s="209"/>
      <c r="CA1845" s="209"/>
      <c r="CB1845" s="209"/>
      <c r="CC1845" s="209"/>
      <c r="CD1845" s="209"/>
      <c r="CE1845" s="209"/>
      <c r="CF1845" s="209"/>
      <c r="CG1845" s="209"/>
      <c r="CH1845" s="209"/>
      <c r="CI1845" s="209"/>
      <c r="CJ1845" s="209"/>
      <c r="CK1845" s="209"/>
      <c r="CL1845" s="209"/>
      <c r="CM1845" s="209"/>
      <c r="CN1845" s="209"/>
      <c r="CO1845" s="209"/>
      <c r="CP1845" s="209"/>
      <c r="CQ1845" s="209"/>
      <c r="CR1845" s="209"/>
      <c r="CS1845" s="209"/>
      <c r="CT1845" s="209"/>
      <c r="CU1845" s="209"/>
      <c r="CV1845" s="209"/>
      <c r="CW1845" s="209"/>
      <c r="CX1845" s="209"/>
      <c r="CY1845" s="209"/>
      <c r="CZ1845" s="209"/>
      <c r="DA1845" s="209"/>
      <c r="DB1845" s="209"/>
      <c r="DC1845" s="209"/>
      <c r="DD1845" s="209"/>
      <c r="DE1845" s="209"/>
      <c r="DF1845" s="209"/>
      <c r="DG1845" s="209"/>
      <c r="DH1845" s="209"/>
      <c r="DI1845" s="209"/>
      <c r="DJ1845" s="209"/>
      <c r="DK1845" s="209"/>
      <c r="DL1845" s="209"/>
      <c r="DM1845" s="209"/>
      <c r="DN1845" s="209"/>
      <c r="DO1845" s="209"/>
      <c r="DP1845" s="209"/>
      <c r="DQ1845" s="209"/>
      <c r="DR1845" s="209"/>
      <c r="DS1845" s="209"/>
      <c r="DT1845" s="209"/>
      <c r="DU1845" s="209"/>
      <c r="DV1845" s="209"/>
      <c r="DW1845" s="209"/>
      <c r="DX1845" s="209"/>
      <c r="DY1845" s="209"/>
      <c r="DZ1845" s="209"/>
      <c r="EA1845" s="209"/>
      <c r="EB1845" s="209"/>
      <c r="EC1845" s="209"/>
      <c r="ED1845" s="209"/>
      <c r="EE1845" s="209"/>
      <c r="EF1845" s="209"/>
      <c r="EG1845" s="209"/>
      <c r="EH1845" s="209"/>
      <c r="EI1845" s="209"/>
      <c r="EJ1845" s="209"/>
      <c r="EK1845" s="209"/>
      <c r="EL1845" s="209"/>
      <c r="EM1845" s="209"/>
      <c r="EN1845" s="209"/>
      <c r="EO1845" s="209"/>
      <c r="EP1845" s="209"/>
      <c r="EQ1845" s="209"/>
      <c r="ER1845" s="209"/>
      <c r="ES1845" s="209"/>
      <c r="ET1845" s="209"/>
      <c r="EU1845" s="209"/>
      <c r="EV1845" s="209"/>
      <c r="EW1845" s="209"/>
      <c r="EX1845" s="209"/>
      <c r="EY1845" s="209"/>
      <c r="EZ1845" s="209"/>
      <c r="FA1845" s="209"/>
      <c r="FB1845" s="209"/>
      <c r="FC1845" s="209"/>
      <c r="FD1845" s="209"/>
      <c r="FE1845" s="209"/>
      <c r="FF1845" s="209"/>
      <c r="FG1845" s="209"/>
      <c r="FH1845" s="209"/>
      <c r="FI1845" s="209"/>
      <c r="FJ1845" s="209"/>
      <c r="FK1845" s="209"/>
      <c r="FL1845" s="209"/>
      <c r="FM1845" s="209"/>
      <c r="FN1845" s="209"/>
      <c r="FO1845" s="209"/>
      <c r="FP1845" s="209"/>
      <c r="FQ1845" s="209"/>
      <c r="FR1845" s="209"/>
      <c r="FS1845" s="209"/>
      <c r="FT1845" s="209"/>
      <c r="FU1845" s="209"/>
      <c r="FV1845" s="209"/>
      <c r="FW1845" s="209"/>
      <c r="FX1845" s="209"/>
      <c r="FY1845" s="209"/>
      <c r="FZ1845" s="209"/>
      <c r="GA1845" s="209"/>
      <c r="GB1845" s="209"/>
      <c r="GC1845" s="209"/>
      <c r="GD1845" s="209"/>
      <c r="GE1845" s="209"/>
      <c r="GF1845" s="209"/>
      <c r="GG1845" s="209"/>
      <c r="GH1845" s="209"/>
      <c r="GI1845" s="209"/>
    </row>
    <row r="1846" spans="1:191" hidden="1">
      <c r="A1846" s="69"/>
      <c r="B1846" s="53"/>
      <c r="C1846" s="56"/>
      <c r="D1846" s="57"/>
      <c r="E1846" s="16" t="s">
        <v>513</v>
      </c>
      <c r="F1846" s="10">
        <v>4239</v>
      </c>
      <c r="G1846" s="10"/>
      <c r="H1846" s="10"/>
      <c r="I1846" s="7">
        <f>ROUND(L1846*0.17,1)</f>
        <v>6605.5</v>
      </c>
      <c r="J1846" s="7">
        <f>ROUND(L1846*0.42,1)</f>
        <v>16319.4</v>
      </c>
      <c r="K1846" s="7">
        <f>ROUND(L1846*0.67,1)</f>
        <v>26033.3</v>
      </c>
      <c r="L1846" s="7">
        <v>38855.599999999999</v>
      </c>
      <c r="M1846" s="41">
        <f t="shared" si="378"/>
        <v>17</v>
      </c>
      <c r="N1846" s="41">
        <f t="shared" si="379"/>
        <v>42</v>
      </c>
      <c r="O1846" s="41">
        <f t="shared" si="380"/>
        <v>67</v>
      </c>
      <c r="P1846" s="15"/>
      <c r="Q1846" s="15"/>
      <c r="R1846" s="167"/>
      <c r="S1846" s="15"/>
      <c r="T1846" s="15"/>
      <c r="U1846" s="4">
        <f t="shared" si="389"/>
        <v>38855.599999999999</v>
      </c>
    </row>
    <row r="1847" spans="1:191" ht="41.25" customHeight="1">
      <c r="A1847" s="232"/>
      <c r="B1847" s="196"/>
      <c r="C1847" s="200"/>
      <c r="D1847" s="201" t="s">
        <v>303</v>
      </c>
      <c r="E1847" s="81" t="s">
        <v>485</v>
      </c>
      <c r="F1847" s="19"/>
      <c r="G1847" s="19"/>
      <c r="H1847" s="10" t="s">
        <v>394</v>
      </c>
      <c r="I1847" s="204">
        <f>SUM(I1848,I1850,I1852,I1854)</f>
        <v>3120</v>
      </c>
      <c r="J1847" s="204">
        <f>SUM(J1848,J1850,J1852,J1854)</f>
        <v>3120</v>
      </c>
      <c r="K1847" s="204">
        <f>SUM(K1848,K1850,K1852,K1854)</f>
        <v>3120</v>
      </c>
      <c r="L1847" s="205">
        <f>SUM(L1848,L1850,L1852,L1854)</f>
        <v>3120</v>
      </c>
      <c r="M1847" s="41">
        <f t="shared" si="378"/>
        <v>100</v>
      </c>
      <c r="N1847" s="41">
        <f t="shared" si="379"/>
        <v>100</v>
      </c>
      <c r="O1847" s="41">
        <f t="shared" si="380"/>
        <v>100</v>
      </c>
      <c r="P1847" s="15"/>
      <c r="Q1847" s="15"/>
      <c r="R1847" s="167"/>
      <c r="S1847" s="15"/>
      <c r="T1847" s="15"/>
      <c r="U1847" s="4">
        <f t="shared" si="389"/>
        <v>3120</v>
      </c>
      <c r="AA1847" s="209"/>
      <c r="AB1847" s="209"/>
      <c r="AC1847" s="209"/>
      <c r="AD1847" s="209"/>
      <c r="AE1847" s="209"/>
      <c r="AF1847" s="209"/>
      <c r="AG1847" s="209"/>
      <c r="AH1847" s="209"/>
      <c r="AI1847" s="209"/>
      <c r="AJ1847" s="209"/>
      <c r="AK1847" s="209"/>
      <c r="AL1847" s="209"/>
      <c r="AM1847" s="209"/>
      <c r="AN1847" s="209"/>
      <c r="AO1847" s="209"/>
      <c r="AP1847" s="209"/>
      <c r="AQ1847" s="209"/>
      <c r="AR1847" s="209"/>
      <c r="AS1847" s="209"/>
      <c r="AT1847" s="209"/>
      <c r="AU1847" s="209"/>
      <c r="AV1847" s="209"/>
      <c r="AW1847" s="209"/>
      <c r="AX1847" s="209"/>
      <c r="AY1847" s="209"/>
      <c r="AZ1847" s="209"/>
      <c r="BA1847" s="209"/>
      <c r="BB1847" s="209"/>
      <c r="BC1847" s="209"/>
      <c r="BD1847" s="209"/>
      <c r="BE1847" s="209"/>
      <c r="BF1847" s="209"/>
      <c r="BG1847" s="209"/>
      <c r="BH1847" s="209"/>
      <c r="BI1847" s="209"/>
      <c r="BJ1847" s="209"/>
      <c r="BK1847" s="209"/>
      <c r="BL1847" s="209"/>
      <c r="BM1847" s="209"/>
      <c r="BN1847" s="209"/>
      <c r="BO1847" s="209"/>
      <c r="BP1847" s="209"/>
      <c r="BQ1847" s="209"/>
      <c r="BR1847" s="209"/>
      <c r="BS1847" s="209"/>
      <c r="BT1847" s="209"/>
      <c r="BU1847" s="209"/>
      <c r="BV1847" s="209"/>
      <c r="BW1847" s="209"/>
      <c r="BX1847" s="209"/>
      <c r="BY1847" s="209"/>
      <c r="BZ1847" s="209"/>
      <c r="CA1847" s="209"/>
      <c r="CB1847" s="209"/>
      <c r="CC1847" s="209"/>
      <c r="CD1847" s="209"/>
      <c r="CE1847" s="209"/>
      <c r="CF1847" s="209"/>
      <c r="CG1847" s="209"/>
      <c r="CH1847" s="209"/>
      <c r="CI1847" s="209"/>
      <c r="CJ1847" s="209"/>
      <c r="CK1847" s="209"/>
      <c r="CL1847" s="209"/>
      <c r="CM1847" s="209"/>
      <c r="CN1847" s="209"/>
      <c r="CO1847" s="209"/>
      <c r="CP1847" s="209"/>
      <c r="CQ1847" s="209"/>
      <c r="CR1847" s="209"/>
      <c r="CS1847" s="209"/>
      <c r="CT1847" s="209"/>
      <c r="CU1847" s="209"/>
      <c r="CV1847" s="209"/>
      <c r="CW1847" s="209"/>
      <c r="CX1847" s="209"/>
      <c r="CY1847" s="209"/>
      <c r="CZ1847" s="209"/>
      <c r="DA1847" s="209"/>
      <c r="DB1847" s="209"/>
      <c r="DC1847" s="209"/>
      <c r="DD1847" s="209"/>
      <c r="DE1847" s="209"/>
      <c r="DF1847" s="209"/>
      <c r="DG1847" s="209"/>
      <c r="DH1847" s="209"/>
      <c r="DI1847" s="209"/>
      <c r="DJ1847" s="209"/>
      <c r="DK1847" s="209"/>
      <c r="DL1847" s="209"/>
      <c r="DM1847" s="209"/>
      <c r="DN1847" s="209"/>
      <c r="DO1847" s="209"/>
      <c r="DP1847" s="209"/>
      <c r="DQ1847" s="209"/>
      <c r="DR1847" s="209"/>
      <c r="DS1847" s="209"/>
      <c r="DT1847" s="209"/>
      <c r="DU1847" s="209"/>
      <c r="DV1847" s="209"/>
      <c r="DW1847" s="209"/>
      <c r="DX1847" s="209"/>
      <c r="DY1847" s="209"/>
      <c r="DZ1847" s="209"/>
      <c r="EA1847" s="209"/>
      <c r="EB1847" s="209"/>
      <c r="EC1847" s="209"/>
      <c r="ED1847" s="209"/>
      <c r="EE1847" s="209"/>
      <c r="EF1847" s="209"/>
      <c r="EG1847" s="209"/>
      <c r="EH1847" s="209"/>
      <c r="EI1847" s="209"/>
      <c r="EJ1847" s="209"/>
      <c r="EK1847" s="209"/>
      <c r="EL1847" s="209"/>
      <c r="EM1847" s="209"/>
      <c r="EN1847" s="209"/>
      <c r="EO1847" s="209"/>
      <c r="EP1847" s="209"/>
      <c r="EQ1847" s="209"/>
      <c r="ER1847" s="209"/>
      <c r="ES1847" s="209"/>
      <c r="ET1847" s="209"/>
      <c r="EU1847" s="209"/>
      <c r="EV1847" s="209"/>
      <c r="EW1847" s="209"/>
      <c r="EX1847" s="209"/>
      <c r="EY1847" s="209"/>
      <c r="EZ1847" s="209"/>
      <c r="FA1847" s="209"/>
      <c r="FB1847" s="209"/>
      <c r="FC1847" s="209"/>
      <c r="FD1847" s="209"/>
      <c r="FE1847" s="209"/>
      <c r="FF1847" s="209"/>
      <c r="FG1847" s="209"/>
      <c r="FH1847" s="209"/>
      <c r="FI1847" s="209"/>
      <c r="FJ1847" s="209"/>
      <c r="FK1847" s="209"/>
      <c r="FL1847" s="209"/>
      <c r="FM1847" s="209"/>
      <c r="FN1847" s="209"/>
      <c r="FO1847" s="209"/>
      <c r="FP1847" s="209"/>
      <c r="FQ1847" s="209"/>
      <c r="FR1847" s="209"/>
      <c r="FS1847" s="209"/>
      <c r="FT1847" s="209"/>
      <c r="FU1847" s="209"/>
      <c r="FV1847" s="209"/>
      <c r="FW1847" s="209"/>
      <c r="FX1847" s="209"/>
      <c r="FY1847" s="209"/>
      <c r="FZ1847" s="209"/>
      <c r="GA1847" s="209"/>
      <c r="GB1847" s="209"/>
      <c r="GC1847" s="209"/>
      <c r="GD1847" s="209"/>
      <c r="GE1847" s="209"/>
      <c r="GF1847" s="209"/>
      <c r="GG1847" s="209"/>
      <c r="GH1847" s="209"/>
      <c r="GI1847" s="209"/>
    </row>
    <row r="1848" spans="1:191">
      <c r="A1848" s="232"/>
      <c r="B1848" s="196"/>
      <c r="C1848" s="200"/>
      <c r="D1848" s="201"/>
      <c r="E1848" s="80" t="s">
        <v>571</v>
      </c>
      <c r="F1848" s="18" t="s">
        <v>398</v>
      </c>
      <c r="G1848" s="18"/>
      <c r="H1848" s="10" t="s">
        <v>394</v>
      </c>
      <c r="I1848" s="206">
        <f>SUM(I1849)</f>
        <v>900</v>
      </c>
      <c r="J1848" s="206">
        <f>SUM(J1849)</f>
        <v>900</v>
      </c>
      <c r="K1848" s="206">
        <f>SUM(K1849)</f>
        <v>900</v>
      </c>
      <c r="L1848" s="207">
        <f>SUM(L1849)</f>
        <v>900</v>
      </c>
      <c r="M1848" s="41">
        <f t="shared" si="378"/>
        <v>100</v>
      </c>
      <c r="N1848" s="41">
        <f t="shared" si="379"/>
        <v>100</v>
      </c>
      <c r="O1848" s="41">
        <f t="shared" si="380"/>
        <v>100</v>
      </c>
      <c r="P1848" s="15"/>
      <c r="Q1848" s="15"/>
      <c r="R1848" s="167"/>
      <c r="S1848" s="15"/>
      <c r="T1848" s="15"/>
      <c r="U1848" s="4">
        <f t="shared" si="389"/>
        <v>900</v>
      </c>
      <c r="V1848" s="43"/>
      <c r="AA1848" s="209"/>
      <c r="AB1848" s="209"/>
      <c r="AC1848" s="209"/>
      <c r="AD1848" s="209"/>
      <c r="AE1848" s="209"/>
      <c r="AF1848" s="209"/>
      <c r="AG1848" s="209"/>
      <c r="AH1848" s="209"/>
      <c r="AI1848" s="209"/>
      <c r="AJ1848" s="209"/>
      <c r="AK1848" s="209"/>
      <c r="AL1848" s="209"/>
      <c r="AM1848" s="209"/>
      <c r="AN1848" s="209"/>
      <c r="AO1848" s="209"/>
      <c r="AP1848" s="209"/>
      <c r="AQ1848" s="209"/>
      <c r="AR1848" s="209"/>
      <c r="AS1848" s="209"/>
      <c r="AT1848" s="209"/>
      <c r="AU1848" s="209"/>
      <c r="AV1848" s="209"/>
      <c r="AW1848" s="209"/>
      <c r="AX1848" s="209"/>
      <c r="AY1848" s="209"/>
      <c r="AZ1848" s="209"/>
      <c r="BA1848" s="209"/>
      <c r="BB1848" s="209"/>
      <c r="BC1848" s="209"/>
      <c r="BD1848" s="209"/>
      <c r="BE1848" s="209"/>
      <c r="BF1848" s="209"/>
      <c r="BG1848" s="209"/>
      <c r="BH1848" s="209"/>
      <c r="BI1848" s="209"/>
      <c r="BJ1848" s="209"/>
      <c r="BK1848" s="209"/>
      <c r="BL1848" s="209"/>
      <c r="BM1848" s="209"/>
      <c r="BN1848" s="209"/>
      <c r="BO1848" s="209"/>
      <c r="BP1848" s="209"/>
      <c r="BQ1848" s="209"/>
      <c r="BR1848" s="209"/>
      <c r="BS1848" s="209"/>
      <c r="BT1848" s="209"/>
      <c r="BU1848" s="209"/>
      <c r="BV1848" s="209"/>
      <c r="BW1848" s="209"/>
      <c r="BX1848" s="209"/>
      <c r="BY1848" s="209"/>
      <c r="BZ1848" s="209"/>
      <c r="CA1848" s="209"/>
      <c r="CB1848" s="209"/>
      <c r="CC1848" s="209"/>
      <c r="CD1848" s="209"/>
      <c r="CE1848" s="209"/>
      <c r="CF1848" s="209"/>
      <c r="CG1848" s="209"/>
      <c r="CH1848" s="209"/>
      <c r="CI1848" s="209"/>
      <c r="CJ1848" s="209"/>
      <c r="CK1848" s="209"/>
      <c r="CL1848" s="209"/>
      <c r="CM1848" s="209"/>
      <c r="CN1848" s="209"/>
      <c r="CO1848" s="209"/>
      <c r="CP1848" s="209"/>
      <c r="CQ1848" s="209"/>
      <c r="CR1848" s="209"/>
      <c r="CS1848" s="209"/>
      <c r="CT1848" s="209"/>
      <c r="CU1848" s="209"/>
      <c r="CV1848" s="209"/>
      <c r="CW1848" s="209"/>
      <c r="CX1848" s="209"/>
      <c r="CY1848" s="209"/>
      <c r="CZ1848" s="209"/>
      <c r="DA1848" s="209"/>
      <c r="DB1848" s="209"/>
      <c r="DC1848" s="209"/>
      <c r="DD1848" s="209"/>
      <c r="DE1848" s="209"/>
      <c r="DF1848" s="209"/>
      <c r="DG1848" s="209"/>
      <c r="DH1848" s="209"/>
      <c r="DI1848" s="209"/>
      <c r="DJ1848" s="209"/>
      <c r="DK1848" s="209"/>
      <c r="DL1848" s="209"/>
      <c r="DM1848" s="209"/>
      <c r="DN1848" s="209"/>
      <c r="DO1848" s="209"/>
      <c r="DP1848" s="209"/>
      <c r="DQ1848" s="209"/>
      <c r="DR1848" s="209"/>
      <c r="DS1848" s="209"/>
      <c r="DT1848" s="209"/>
      <c r="DU1848" s="209"/>
      <c r="DV1848" s="209"/>
      <c r="DW1848" s="209"/>
      <c r="DX1848" s="209"/>
      <c r="DY1848" s="209"/>
      <c r="DZ1848" s="209"/>
      <c r="EA1848" s="209"/>
      <c r="EB1848" s="209"/>
      <c r="EC1848" s="209"/>
      <c r="ED1848" s="209"/>
      <c r="EE1848" s="209"/>
      <c r="EF1848" s="209"/>
      <c r="EG1848" s="209"/>
      <c r="EH1848" s="209"/>
      <c r="EI1848" s="209"/>
      <c r="EJ1848" s="209"/>
      <c r="EK1848" s="209"/>
      <c r="EL1848" s="209"/>
      <c r="EM1848" s="209"/>
      <c r="EN1848" s="209"/>
      <c r="EO1848" s="209"/>
      <c r="EP1848" s="209"/>
      <c r="EQ1848" s="209"/>
      <c r="ER1848" s="209"/>
      <c r="ES1848" s="209"/>
      <c r="ET1848" s="209"/>
      <c r="EU1848" s="209"/>
      <c r="EV1848" s="209"/>
      <c r="EW1848" s="209"/>
      <c r="EX1848" s="209"/>
      <c r="EY1848" s="209"/>
      <c r="EZ1848" s="209"/>
      <c r="FA1848" s="209"/>
      <c r="FB1848" s="209"/>
      <c r="FC1848" s="209"/>
      <c r="FD1848" s="209"/>
      <c r="FE1848" s="209"/>
      <c r="FF1848" s="209"/>
      <c r="FG1848" s="209"/>
      <c r="FH1848" s="209"/>
      <c r="FI1848" s="209"/>
      <c r="FJ1848" s="209"/>
      <c r="FK1848" s="209"/>
      <c r="FL1848" s="209"/>
      <c r="FM1848" s="209"/>
      <c r="FN1848" s="209"/>
      <c r="FO1848" s="209"/>
      <c r="FP1848" s="209"/>
      <c r="FQ1848" s="209"/>
      <c r="FR1848" s="209"/>
      <c r="FS1848" s="209"/>
      <c r="FT1848" s="209"/>
      <c r="FU1848" s="209"/>
      <c r="FV1848" s="209"/>
      <c r="FW1848" s="209"/>
      <c r="FX1848" s="209"/>
      <c r="FY1848" s="209"/>
      <c r="FZ1848" s="209"/>
      <c r="GA1848" s="209"/>
      <c r="GB1848" s="209"/>
      <c r="GC1848" s="209"/>
      <c r="GD1848" s="209"/>
      <c r="GE1848" s="209"/>
      <c r="GF1848" s="209"/>
      <c r="GG1848" s="209"/>
      <c r="GH1848" s="209"/>
      <c r="GI1848" s="209"/>
    </row>
    <row r="1849" spans="1:191" hidden="1">
      <c r="A1849" s="69"/>
      <c r="B1849" s="53"/>
      <c r="C1849" s="56"/>
      <c r="D1849" s="57"/>
      <c r="E1849" s="16" t="s">
        <v>514</v>
      </c>
      <c r="F1849" s="10">
        <v>4241</v>
      </c>
      <c r="G1849" s="10"/>
      <c r="H1849" s="10"/>
      <c r="I1849" s="8">
        <v>900</v>
      </c>
      <c r="J1849" s="8">
        <v>900</v>
      </c>
      <c r="K1849" s="8">
        <v>900</v>
      </c>
      <c r="L1849" s="7">
        <v>900</v>
      </c>
      <c r="M1849" s="41">
        <f t="shared" si="378"/>
        <v>100</v>
      </c>
      <c r="N1849" s="41">
        <f t="shared" si="379"/>
        <v>100</v>
      </c>
      <c r="O1849" s="41">
        <f t="shared" si="380"/>
        <v>100</v>
      </c>
      <c r="P1849" s="15"/>
      <c r="Q1849" s="15"/>
      <c r="R1849" s="167"/>
      <c r="S1849" s="15"/>
      <c r="T1849" s="15"/>
      <c r="U1849" s="4">
        <f t="shared" si="389"/>
        <v>900</v>
      </c>
      <c r="V1849" s="43"/>
    </row>
    <row r="1850" spans="1:191">
      <c r="A1850" s="232"/>
      <c r="B1850" s="196"/>
      <c r="C1850" s="200"/>
      <c r="D1850" s="201"/>
      <c r="E1850" s="80" t="s">
        <v>572</v>
      </c>
      <c r="F1850" s="18" t="s">
        <v>398</v>
      </c>
      <c r="G1850" s="18"/>
      <c r="H1850" s="10" t="s">
        <v>394</v>
      </c>
      <c r="I1850" s="206">
        <f>SUM(I1851)</f>
        <v>900</v>
      </c>
      <c r="J1850" s="206">
        <f>SUM(J1851)</f>
        <v>900</v>
      </c>
      <c r="K1850" s="206">
        <f>SUM(K1851)</f>
        <v>900</v>
      </c>
      <c r="L1850" s="207">
        <f>SUM(L1851)</f>
        <v>900</v>
      </c>
      <c r="M1850" s="41">
        <f t="shared" si="378"/>
        <v>100</v>
      </c>
      <c r="N1850" s="41">
        <f t="shared" si="379"/>
        <v>100</v>
      </c>
      <c r="O1850" s="41">
        <f t="shared" si="380"/>
        <v>100</v>
      </c>
      <c r="P1850" s="15"/>
      <c r="Q1850" s="15"/>
      <c r="R1850" s="167"/>
      <c r="S1850" s="15"/>
      <c r="T1850" s="15"/>
      <c r="U1850" s="4">
        <f t="shared" si="389"/>
        <v>900</v>
      </c>
      <c r="V1850" s="43"/>
      <c r="AA1850" s="209"/>
      <c r="AB1850" s="209"/>
      <c r="AC1850" s="209"/>
      <c r="AD1850" s="209"/>
      <c r="AE1850" s="209"/>
      <c r="AF1850" s="209"/>
      <c r="AG1850" s="209"/>
      <c r="AH1850" s="209"/>
      <c r="AI1850" s="209"/>
      <c r="AJ1850" s="209"/>
      <c r="AK1850" s="209"/>
      <c r="AL1850" s="209"/>
      <c r="AM1850" s="209"/>
      <c r="AN1850" s="209"/>
      <c r="AO1850" s="209"/>
      <c r="AP1850" s="209"/>
      <c r="AQ1850" s="209"/>
      <c r="AR1850" s="209"/>
      <c r="AS1850" s="209"/>
      <c r="AT1850" s="209"/>
      <c r="AU1850" s="209"/>
      <c r="AV1850" s="209"/>
      <c r="AW1850" s="209"/>
      <c r="AX1850" s="209"/>
      <c r="AY1850" s="209"/>
      <c r="AZ1850" s="209"/>
      <c r="BA1850" s="209"/>
      <c r="BB1850" s="209"/>
      <c r="BC1850" s="209"/>
      <c r="BD1850" s="209"/>
      <c r="BE1850" s="209"/>
      <c r="BF1850" s="209"/>
      <c r="BG1850" s="209"/>
      <c r="BH1850" s="209"/>
      <c r="BI1850" s="209"/>
      <c r="BJ1850" s="209"/>
      <c r="BK1850" s="209"/>
      <c r="BL1850" s="209"/>
      <c r="BM1850" s="209"/>
      <c r="BN1850" s="209"/>
      <c r="BO1850" s="209"/>
      <c r="BP1850" s="209"/>
      <c r="BQ1850" s="209"/>
      <c r="BR1850" s="209"/>
      <c r="BS1850" s="209"/>
      <c r="BT1850" s="209"/>
      <c r="BU1850" s="209"/>
      <c r="BV1850" s="209"/>
      <c r="BW1850" s="209"/>
      <c r="BX1850" s="209"/>
      <c r="BY1850" s="209"/>
      <c r="BZ1850" s="209"/>
      <c r="CA1850" s="209"/>
      <c r="CB1850" s="209"/>
      <c r="CC1850" s="209"/>
      <c r="CD1850" s="209"/>
      <c r="CE1850" s="209"/>
      <c r="CF1850" s="209"/>
      <c r="CG1850" s="209"/>
      <c r="CH1850" s="209"/>
      <c r="CI1850" s="209"/>
      <c r="CJ1850" s="209"/>
      <c r="CK1850" s="209"/>
      <c r="CL1850" s="209"/>
      <c r="CM1850" s="209"/>
      <c r="CN1850" s="209"/>
      <c r="CO1850" s="209"/>
      <c r="CP1850" s="209"/>
      <c r="CQ1850" s="209"/>
      <c r="CR1850" s="209"/>
      <c r="CS1850" s="209"/>
      <c r="CT1850" s="209"/>
      <c r="CU1850" s="209"/>
      <c r="CV1850" s="209"/>
      <c r="CW1850" s="209"/>
      <c r="CX1850" s="209"/>
      <c r="CY1850" s="209"/>
      <c r="CZ1850" s="209"/>
      <c r="DA1850" s="209"/>
      <c r="DB1850" s="209"/>
      <c r="DC1850" s="209"/>
      <c r="DD1850" s="209"/>
      <c r="DE1850" s="209"/>
      <c r="DF1850" s="209"/>
      <c r="DG1850" s="209"/>
      <c r="DH1850" s="209"/>
      <c r="DI1850" s="209"/>
      <c r="DJ1850" s="209"/>
      <c r="DK1850" s="209"/>
      <c r="DL1850" s="209"/>
      <c r="DM1850" s="209"/>
      <c r="DN1850" s="209"/>
      <c r="DO1850" s="209"/>
      <c r="DP1850" s="209"/>
      <c r="DQ1850" s="209"/>
      <c r="DR1850" s="209"/>
      <c r="DS1850" s="209"/>
      <c r="DT1850" s="209"/>
      <c r="DU1850" s="209"/>
      <c r="DV1850" s="209"/>
      <c r="DW1850" s="209"/>
      <c r="DX1850" s="209"/>
      <c r="DY1850" s="209"/>
      <c r="DZ1850" s="209"/>
      <c r="EA1850" s="209"/>
      <c r="EB1850" s="209"/>
      <c r="EC1850" s="209"/>
      <c r="ED1850" s="209"/>
      <c r="EE1850" s="209"/>
      <c r="EF1850" s="209"/>
      <c r="EG1850" s="209"/>
      <c r="EH1850" s="209"/>
      <c r="EI1850" s="209"/>
      <c r="EJ1850" s="209"/>
      <c r="EK1850" s="209"/>
      <c r="EL1850" s="209"/>
      <c r="EM1850" s="209"/>
      <c r="EN1850" s="209"/>
      <c r="EO1850" s="209"/>
      <c r="EP1850" s="209"/>
      <c r="EQ1850" s="209"/>
      <c r="ER1850" s="209"/>
      <c r="ES1850" s="209"/>
      <c r="ET1850" s="209"/>
      <c r="EU1850" s="209"/>
      <c r="EV1850" s="209"/>
      <c r="EW1850" s="209"/>
      <c r="EX1850" s="209"/>
      <c r="EY1850" s="209"/>
      <c r="EZ1850" s="209"/>
      <c r="FA1850" s="209"/>
      <c r="FB1850" s="209"/>
      <c r="FC1850" s="209"/>
      <c r="FD1850" s="209"/>
      <c r="FE1850" s="209"/>
      <c r="FF1850" s="209"/>
      <c r="FG1850" s="209"/>
      <c r="FH1850" s="209"/>
      <c r="FI1850" s="209"/>
      <c r="FJ1850" s="209"/>
      <c r="FK1850" s="209"/>
      <c r="FL1850" s="209"/>
      <c r="FM1850" s="209"/>
      <c r="FN1850" s="209"/>
      <c r="FO1850" s="209"/>
      <c r="FP1850" s="209"/>
      <c r="FQ1850" s="209"/>
      <c r="FR1850" s="209"/>
      <c r="FS1850" s="209"/>
      <c r="FT1850" s="209"/>
      <c r="FU1850" s="209"/>
      <c r="FV1850" s="209"/>
      <c r="FW1850" s="209"/>
      <c r="FX1850" s="209"/>
      <c r="FY1850" s="209"/>
      <c r="FZ1850" s="209"/>
      <c r="GA1850" s="209"/>
      <c r="GB1850" s="209"/>
      <c r="GC1850" s="209"/>
      <c r="GD1850" s="209"/>
      <c r="GE1850" s="209"/>
      <c r="GF1850" s="209"/>
      <c r="GG1850" s="209"/>
      <c r="GH1850" s="209"/>
      <c r="GI1850" s="209"/>
    </row>
    <row r="1851" spans="1:191" hidden="1">
      <c r="A1851" s="69"/>
      <c r="B1851" s="53"/>
      <c r="C1851" s="56"/>
      <c r="D1851" s="57"/>
      <c r="E1851" s="16" t="s">
        <v>514</v>
      </c>
      <c r="F1851" s="10">
        <v>4241</v>
      </c>
      <c r="G1851" s="10"/>
      <c r="H1851" s="10"/>
      <c r="I1851" s="8">
        <v>900</v>
      </c>
      <c r="J1851" s="8">
        <v>900</v>
      </c>
      <c r="K1851" s="8">
        <v>900</v>
      </c>
      <c r="L1851" s="7">
        <v>900</v>
      </c>
      <c r="M1851" s="41">
        <f t="shared" si="378"/>
        <v>100</v>
      </c>
      <c r="N1851" s="41">
        <f t="shared" si="379"/>
        <v>100</v>
      </c>
      <c r="O1851" s="41">
        <f t="shared" si="380"/>
        <v>100</v>
      </c>
      <c r="P1851" s="15"/>
      <c r="Q1851" s="15"/>
      <c r="R1851" s="167"/>
      <c r="S1851" s="15"/>
      <c r="T1851" s="15"/>
      <c r="U1851" s="4">
        <f t="shared" si="389"/>
        <v>900</v>
      </c>
      <c r="V1851" s="43"/>
    </row>
    <row r="1852" spans="1:191">
      <c r="A1852" s="232"/>
      <c r="B1852" s="196"/>
      <c r="C1852" s="200"/>
      <c r="D1852" s="201"/>
      <c r="E1852" s="80" t="s">
        <v>574</v>
      </c>
      <c r="F1852" s="18" t="s">
        <v>398</v>
      </c>
      <c r="G1852" s="18"/>
      <c r="H1852" s="10" t="s">
        <v>394</v>
      </c>
      <c r="I1852" s="206">
        <f>SUM(I1853)</f>
        <v>700</v>
      </c>
      <c r="J1852" s="206">
        <f>SUM(J1853)</f>
        <v>700</v>
      </c>
      <c r="K1852" s="206">
        <f>SUM(K1853)</f>
        <v>700</v>
      </c>
      <c r="L1852" s="207">
        <f>SUM(L1853)</f>
        <v>700</v>
      </c>
      <c r="M1852" s="41">
        <f t="shared" si="378"/>
        <v>100</v>
      </c>
      <c r="N1852" s="41">
        <f t="shared" si="379"/>
        <v>100</v>
      </c>
      <c r="O1852" s="41">
        <f t="shared" si="380"/>
        <v>100</v>
      </c>
      <c r="P1852" s="15"/>
      <c r="Q1852" s="15"/>
      <c r="R1852" s="167"/>
      <c r="S1852" s="15"/>
      <c r="T1852" s="15"/>
      <c r="U1852" s="4">
        <f t="shared" si="389"/>
        <v>700</v>
      </c>
      <c r="V1852" s="43"/>
      <c r="AA1852" s="209"/>
      <c r="AB1852" s="209"/>
      <c r="AC1852" s="209"/>
      <c r="AD1852" s="209"/>
      <c r="AE1852" s="209"/>
      <c r="AF1852" s="209"/>
      <c r="AG1852" s="209"/>
      <c r="AH1852" s="209"/>
      <c r="AI1852" s="209"/>
      <c r="AJ1852" s="209"/>
      <c r="AK1852" s="209"/>
      <c r="AL1852" s="209"/>
      <c r="AM1852" s="209"/>
      <c r="AN1852" s="209"/>
      <c r="AO1852" s="209"/>
      <c r="AP1852" s="209"/>
      <c r="AQ1852" s="209"/>
      <c r="AR1852" s="209"/>
      <c r="AS1852" s="209"/>
      <c r="AT1852" s="209"/>
      <c r="AU1852" s="209"/>
      <c r="AV1852" s="209"/>
      <c r="AW1852" s="209"/>
      <c r="AX1852" s="209"/>
      <c r="AY1852" s="209"/>
      <c r="AZ1852" s="209"/>
      <c r="BA1852" s="209"/>
      <c r="BB1852" s="209"/>
      <c r="BC1852" s="209"/>
      <c r="BD1852" s="209"/>
      <c r="BE1852" s="209"/>
      <c r="BF1852" s="209"/>
      <c r="BG1852" s="209"/>
      <c r="BH1852" s="209"/>
      <c r="BI1852" s="209"/>
      <c r="BJ1852" s="209"/>
      <c r="BK1852" s="209"/>
      <c r="BL1852" s="209"/>
      <c r="BM1852" s="209"/>
      <c r="BN1852" s="209"/>
      <c r="BO1852" s="209"/>
      <c r="BP1852" s="209"/>
      <c r="BQ1852" s="209"/>
      <c r="BR1852" s="209"/>
      <c r="BS1852" s="209"/>
      <c r="BT1852" s="209"/>
      <c r="BU1852" s="209"/>
      <c r="BV1852" s="209"/>
      <c r="BW1852" s="209"/>
      <c r="BX1852" s="209"/>
      <c r="BY1852" s="209"/>
      <c r="BZ1852" s="209"/>
      <c r="CA1852" s="209"/>
      <c r="CB1852" s="209"/>
      <c r="CC1852" s="209"/>
      <c r="CD1852" s="209"/>
      <c r="CE1852" s="209"/>
      <c r="CF1852" s="209"/>
      <c r="CG1852" s="209"/>
      <c r="CH1852" s="209"/>
      <c r="CI1852" s="209"/>
      <c r="CJ1852" s="209"/>
      <c r="CK1852" s="209"/>
      <c r="CL1852" s="209"/>
      <c r="CM1852" s="209"/>
      <c r="CN1852" s="209"/>
      <c r="CO1852" s="209"/>
      <c r="CP1852" s="209"/>
      <c r="CQ1852" s="209"/>
      <c r="CR1852" s="209"/>
      <c r="CS1852" s="209"/>
      <c r="CT1852" s="209"/>
      <c r="CU1852" s="209"/>
      <c r="CV1852" s="209"/>
      <c r="CW1852" s="209"/>
      <c r="CX1852" s="209"/>
      <c r="CY1852" s="209"/>
      <c r="CZ1852" s="209"/>
      <c r="DA1852" s="209"/>
      <c r="DB1852" s="209"/>
      <c r="DC1852" s="209"/>
      <c r="DD1852" s="209"/>
      <c r="DE1852" s="209"/>
      <c r="DF1852" s="209"/>
      <c r="DG1852" s="209"/>
      <c r="DH1852" s="209"/>
      <c r="DI1852" s="209"/>
      <c r="DJ1852" s="209"/>
      <c r="DK1852" s="209"/>
      <c r="DL1852" s="209"/>
      <c r="DM1852" s="209"/>
      <c r="DN1852" s="209"/>
      <c r="DO1852" s="209"/>
      <c r="DP1852" s="209"/>
      <c r="DQ1852" s="209"/>
      <c r="DR1852" s="209"/>
      <c r="DS1852" s="209"/>
      <c r="DT1852" s="209"/>
      <c r="DU1852" s="209"/>
      <c r="DV1852" s="209"/>
      <c r="DW1852" s="209"/>
      <c r="DX1852" s="209"/>
      <c r="DY1852" s="209"/>
      <c r="DZ1852" s="209"/>
      <c r="EA1852" s="209"/>
      <c r="EB1852" s="209"/>
      <c r="EC1852" s="209"/>
      <c r="ED1852" s="209"/>
      <c r="EE1852" s="209"/>
      <c r="EF1852" s="209"/>
      <c r="EG1852" s="209"/>
      <c r="EH1852" s="209"/>
      <c r="EI1852" s="209"/>
      <c r="EJ1852" s="209"/>
      <c r="EK1852" s="209"/>
      <c r="EL1852" s="209"/>
      <c r="EM1852" s="209"/>
      <c r="EN1852" s="209"/>
      <c r="EO1852" s="209"/>
      <c r="EP1852" s="209"/>
      <c r="EQ1852" s="209"/>
      <c r="ER1852" s="209"/>
      <c r="ES1852" s="209"/>
      <c r="ET1852" s="209"/>
      <c r="EU1852" s="209"/>
      <c r="EV1852" s="209"/>
      <c r="EW1852" s="209"/>
      <c r="EX1852" s="209"/>
      <c r="EY1852" s="209"/>
      <c r="EZ1852" s="209"/>
      <c r="FA1852" s="209"/>
      <c r="FB1852" s="209"/>
      <c r="FC1852" s="209"/>
      <c r="FD1852" s="209"/>
      <c r="FE1852" s="209"/>
      <c r="FF1852" s="209"/>
      <c r="FG1852" s="209"/>
      <c r="FH1852" s="209"/>
      <c r="FI1852" s="209"/>
      <c r="FJ1852" s="209"/>
      <c r="FK1852" s="209"/>
      <c r="FL1852" s="209"/>
      <c r="FM1852" s="209"/>
      <c r="FN1852" s="209"/>
      <c r="FO1852" s="209"/>
      <c r="FP1852" s="209"/>
      <c r="FQ1852" s="209"/>
      <c r="FR1852" s="209"/>
      <c r="FS1852" s="209"/>
      <c r="FT1852" s="209"/>
      <c r="FU1852" s="209"/>
      <c r="FV1852" s="209"/>
      <c r="FW1852" s="209"/>
      <c r="FX1852" s="209"/>
      <c r="FY1852" s="209"/>
      <c r="FZ1852" s="209"/>
      <c r="GA1852" s="209"/>
      <c r="GB1852" s="209"/>
      <c r="GC1852" s="209"/>
      <c r="GD1852" s="209"/>
      <c r="GE1852" s="209"/>
      <c r="GF1852" s="209"/>
      <c r="GG1852" s="209"/>
      <c r="GH1852" s="209"/>
      <c r="GI1852" s="209"/>
    </row>
    <row r="1853" spans="1:191" hidden="1">
      <c r="A1853" s="69"/>
      <c r="B1853" s="53"/>
      <c r="C1853" s="56"/>
      <c r="D1853" s="57"/>
      <c r="E1853" s="16" t="s">
        <v>514</v>
      </c>
      <c r="F1853" s="10">
        <v>4241</v>
      </c>
      <c r="G1853" s="10"/>
      <c r="H1853" s="10"/>
      <c r="I1853" s="7">
        <v>700</v>
      </c>
      <c r="J1853" s="7">
        <v>700</v>
      </c>
      <c r="K1853" s="7">
        <v>700</v>
      </c>
      <c r="L1853" s="7">
        <v>700</v>
      </c>
      <c r="M1853" s="41">
        <f t="shared" si="378"/>
        <v>100</v>
      </c>
      <c r="N1853" s="41">
        <f t="shared" si="379"/>
        <v>100</v>
      </c>
      <c r="O1853" s="41">
        <f t="shared" si="380"/>
        <v>100</v>
      </c>
      <c r="P1853" s="15"/>
      <c r="Q1853" s="15"/>
      <c r="R1853" s="167"/>
      <c r="S1853" s="15"/>
      <c r="T1853" s="15"/>
      <c r="U1853" s="4">
        <f t="shared" si="389"/>
        <v>700</v>
      </c>
      <c r="V1853" s="43"/>
    </row>
    <row r="1854" spans="1:191">
      <c r="A1854" s="232"/>
      <c r="B1854" s="196"/>
      <c r="C1854" s="200"/>
      <c r="D1854" s="201"/>
      <c r="E1854" s="80" t="s">
        <v>575</v>
      </c>
      <c r="F1854" s="18" t="s">
        <v>398</v>
      </c>
      <c r="G1854" s="18"/>
      <c r="H1854" s="10" t="s">
        <v>394</v>
      </c>
      <c r="I1854" s="206">
        <f>SUM(I1855)</f>
        <v>620</v>
      </c>
      <c r="J1854" s="206">
        <f>SUM(J1855)</f>
        <v>620</v>
      </c>
      <c r="K1854" s="206">
        <f>SUM(K1855)</f>
        <v>620</v>
      </c>
      <c r="L1854" s="207">
        <f>SUM(L1855)</f>
        <v>620</v>
      </c>
      <c r="M1854" s="41">
        <f t="shared" si="378"/>
        <v>100</v>
      </c>
      <c r="N1854" s="41">
        <f t="shared" si="379"/>
        <v>100</v>
      </c>
      <c r="O1854" s="41">
        <f t="shared" si="380"/>
        <v>100</v>
      </c>
      <c r="P1854" s="15"/>
      <c r="Q1854" s="15"/>
      <c r="R1854" s="167"/>
      <c r="S1854" s="15"/>
      <c r="T1854" s="15"/>
      <c r="U1854" s="4">
        <f t="shared" si="389"/>
        <v>620</v>
      </c>
      <c r="V1854" s="43"/>
      <c r="AA1854" s="209"/>
      <c r="AB1854" s="209"/>
      <c r="AC1854" s="209"/>
      <c r="AD1854" s="209"/>
      <c r="AE1854" s="209"/>
      <c r="AF1854" s="209"/>
      <c r="AG1854" s="209"/>
      <c r="AH1854" s="209"/>
      <c r="AI1854" s="209"/>
      <c r="AJ1854" s="209"/>
      <c r="AK1854" s="209"/>
      <c r="AL1854" s="209"/>
      <c r="AM1854" s="209"/>
      <c r="AN1854" s="209"/>
      <c r="AO1854" s="209"/>
      <c r="AP1854" s="209"/>
      <c r="AQ1854" s="209"/>
      <c r="AR1854" s="209"/>
      <c r="AS1854" s="209"/>
      <c r="AT1854" s="209"/>
      <c r="AU1854" s="209"/>
      <c r="AV1854" s="209"/>
      <c r="AW1854" s="209"/>
      <c r="AX1854" s="209"/>
      <c r="AY1854" s="209"/>
      <c r="AZ1854" s="209"/>
      <c r="BA1854" s="209"/>
      <c r="BB1854" s="209"/>
      <c r="BC1854" s="209"/>
      <c r="BD1854" s="209"/>
      <c r="BE1854" s="209"/>
      <c r="BF1854" s="209"/>
      <c r="BG1854" s="209"/>
      <c r="BH1854" s="209"/>
      <c r="BI1854" s="209"/>
      <c r="BJ1854" s="209"/>
      <c r="BK1854" s="209"/>
      <c r="BL1854" s="209"/>
      <c r="BM1854" s="209"/>
      <c r="BN1854" s="209"/>
      <c r="BO1854" s="209"/>
      <c r="BP1854" s="209"/>
      <c r="BQ1854" s="209"/>
      <c r="BR1854" s="209"/>
      <c r="BS1854" s="209"/>
      <c r="BT1854" s="209"/>
      <c r="BU1854" s="209"/>
      <c r="BV1854" s="209"/>
      <c r="BW1854" s="209"/>
      <c r="BX1854" s="209"/>
      <c r="BY1854" s="209"/>
      <c r="BZ1854" s="209"/>
      <c r="CA1854" s="209"/>
      <c r="CB1854" s="209"/>
      <c r="CC1854" s="209"/>
      <c r="CD1854" s="209"/>
      <c r="CE1854" s="209"/>
      <c r="CF1854" s="209"/>
      <c r="CG1854" s="209"/>
      <c r="CH1854" s="209"/>
      <c r="CI1854" s="209"/>
      <c r="CJ1854" s="209"/>
      <c r="CK1854" s="209"/>
      <c r="CL1854" s="209"/>
      <c r="CM1854" s="209"/>
      <c r="CN1854" s="209"/>
      <c r="CO1854" s="209"/>
      <c r="CP1854" s="209"/>
      <c r="CQ1854" s="209"/>
      <c r="CR1854" s="209"/>
      <c r="CS1854" s="209"/>
      <c r="CT1854" s="209"/>
      <c r="CU1854" s="209"/>
      <c r="CV1854" s="209"/>
      <c r="CW1854" s="209"/>
      <c r="CX1854" s="209"/>
      <c r="CY1854" s="209"/>
      <c r="CZ1854" s="209"/>
      <c r="DA1854" s="209"/>
      <c r="DB1854" s="209"/>
      <c r="DC1854" s="209"/>
      <c r="DD1854" s="209"/>
      <c r="DE1854" s="209"/>
      <c r="DF1854" s="209"/>
      <c r="DG1854" s="209"/>
      <c r="DH1854" s="209"/>
      <c r="DI1854" s="209"/>
      <c r="DJ1854" s="209"/>
      <c r="DK1854" s="209"/>
      <c r="DL1854" s="209"/>
      <c r="DM1854" s="209"/>
      <c r="DN1854" s="209"/>
      <c r="DO1854" s="209"/>
      <c r="DP1854" s="209"/>
      <c r="DQ1854" s="209"/>
      <c r="DR1854" s="209"/>
      <c r="DS1854" s="209"/>
      <c r="DT1854" s="209"/>
      <c r="DU1854" s="209"/>
      <c r="DV1854" s="209"/>
      <c r="DW1854" s="209"/>
      <c r="DX1854" s="209"/>
      <c r="DY1854" s="209"/>
      <c r="DZ1854" s="209"/>
      <c r="EA1854" s="209"/>
      <c r="EB1854" s="209"/>
      <c r="EC1854" s="209"/>
      <c r="ED1854" s="209"/>
      <c r="EE1854" s="209"/>
      <c r="EF1854" s="209"/>
      <c r="EG1854" s="209"/>
      <c r="EH1854" s="209"/>
      <c r="EI1854" s="209"/>
      <c r="EJ1854" s="209"/>
      <c r="EK1854" s="209"/>
      <c r="EL1854" s="209"/>
      <c r="EM1854" s="209"/>
      <c r="EN1854" s="209"/>
      <c r="EO1854" s="209"/>
      <c r="EP1854" s="209"/>
      <c r="EQ1854" s="209"/>
      <c r="ER1854" s="209"/>
      <c r="ES1854" s="209"/>
      <c r="ET1854" s="209"/>
      <c r="EU1854" s="209"/>
      <c r="EV1854" s="209"/>
      <c r="EW1854" s="209"/>
      <c r="EX1854" s="209"/>
      <c r="EY1854" s="209"/>
      <c r="EZ1854" s="209"/>
      <c r="FA1854" s="209"/>
      <c r="FB1854" s="209"/>
      <c r="FC1854" s="209"/>
      <c r="FD1854" s="209"/>
      <c r="FE1854" s="209"/>
      <c r="FF1854" s="209"/>
      <c r="FG1854" s="209"/>
      <c r="FH1854" s="209"/>
      <c r="FI1854" s="209"/>
      <c r="FJ1854" s="209"/>
      <c r="FK1854" s="209"/>
      <c r="FL1854" s="209"/>
      <c r="FM1854" s="209"/>
      <c r="FN1854" s="209"/>
      <c r="FO1854" s="209"/>
      <c r="FP1854" s="209"/>
      <c r="FQ1854" s="209"/>
      <c r="FR1854" s="209"/>
      <c r="FS1854" s="209"/>
      <c r="FT1854" s="209"/>
      <c r="FU1854" s="209"/>
      <c r="FV1854" s="209"/>
      <c r="FW1854" s="209"/>
      <c r="FX1854" s="209"/>
      <c r="FY1854" s="209"/>
      <c r="FZ1854" s="209"/>
      <c r="GA1854" s="209"/>
      <c r="GB1854" s="209"/>
      <c r="GC1854" s="209"/>
      <c r="GD1854" s="209"/>
      <c r="GE1854" s="209"/>
      <c r="GF1854" s="209"/>
      <c r="GG1854" s="209"/>
      <c r="GH1854" s="209"/>
      <c r="GI1854" s="209"/>
    </row>
    <row r="1855" spans="1:191" hidden="1">
      <c r="A1855" s="69"/>
      <c r="B1855" s="53"/>
      <c r="C1855" s="56"/>
      <c r="D1855" s="57"/>
      <c r="E1855" s="16" t="s">
        <v>514</v>
      </c>
      <c r="F1855" s="10">
        <v>4241</v>
      </c>
      <c r="G1855" s="10"/>
      <c r="H1855" s="10"/>
      <c r="I1855" s="7">
        <v>620</v>
      </c>
      <c r="J1855" s="7">
        <v>620</v>
      </c>
      <c r="K1855" s="7">
        <v>620</v>
      </c>
      <c r="L1855" s="7">
        <v>620</v>
      </c>
      <c r="M1855" s="41">
        <f t="shared" ref="M1855:M1880" si="390">ROUND(I1855/L1855*100,1)</f>
        <v>100</v>
      </c>
      <c r="N1855" s="41">
        <f t="shared" ref="N1855:N1880" si="391">ROUND(J1855/L1855*100,1)</f>
        <v>100</v>
      </c>
      <c r="O1855" s="41">
        <f t="shared" ref="O1855:O1880" si="392">ROUND(K1855/L1855*100,1)</f>
        <v>100</v>
      </c>
      <c r="P1855" s="15"/>
      <c r="Q1855" s="15"/>
      <c r="R1855" s="167"/>
      <c r="S1855" s="15"/>
      <c r="T1855" s="15"/>
      <c r="U1855" s="4">
        <f t="shared" si="389"/>
        <v>620</v>
      </c>
      <c r="V1855" s="43"/>
    </row>
    <row r="1856" spans="1:191" ht="33">
      <c r="A1856" s="232"/>
      <c r="B1856" s="196"/>
      <c r="C1856" s="200"/>
      <c r="D1856" s="201" t="s">
        <v>304</v>
      </c>
      <c r="E1856" s="81" t="s">
        <v>52</v>
      </c>
      <c r="F1856" s="19"/>
      <c r="G1856" s="19"/>
      <c r="H1856" s="10" t="s">
        <v>394</v>
      </c>
      <c r="I1856" s="205">
        <f t="shared" ref="I1856:K1857" si="393">SUM(I1857)</f>
        <v>34000</v>
      </c>
      <c r="J1856" s="205">
        <f t="shared" si="393"/>
        <v>84000</v>
      </c>
      <c r="K1856" s="205">
        <f t="shared" si="393"/>
        <v>134000</v>
      </c>
      <c r="L1856" s="205">
        <f>SUM(L1857)</f>
        <v>200000</v>
      </c>
      <c r="M1856" s="41">
        <f t="shared" si="390"/>
        <v>17</v>
      </c>
      <c r="N1856" s="41">
        <f t="shared" si="391"/>
        <v>42</v>
      </c>
      <c r="O1856" s="41">
        <f t="shared" si="392"/>
        <v>67</v>
      </c>
      <c r="P1856" s="15"/>
      <c r="Q1856" s="15"/>
      <c r="R1856" s="167"/>
      <c r="S1856" s="15"/>
      <c r="T1856" s="15"/>
      <c r="U1856" s="4">
        <f t="shared" si="389"/>
        <v>200000</v>
      </c>
      <c r="AA1856" s="209"/>
      <c r="AB1856" s="209"/>
      <c r="AC1856" s="209"/>
      <c r="AD1856" s="209"/>
      <c r="AE1856" s="209"/>
      <c r="AF1856" s="209"/>
      <c r="AG1856" s="209"/>
      <c r="AH1856" s="209"/>
      <c r="AI1856" s="209"/>
      <c r="AJ1856" s="209"/>
      <c r="AK1856" s="209"/>
      <c r="AL1856" s="209"/>
      <c r="AM1856" s="209"/>
      <c r="AN1856" s="209"/>
      <c r="AO1856" s="209"/>
      <c r="AP1856" s="209"/>
      <c r="AQ1856" s="209"/>
      <c r="AR1856" s="209"/>
      <c r="AS1856" s="209"/>
      <c r="AT1856" s="209"/>
      <c r="AU1856" s="209"/>
      <c r="AV1856" s="209"/>
      <c r="AW1856" s="209"/>
      <c r="AX1856" s="209"/>
      <c r="AY1856" s="209"/>
      <c r="AZ1856" s="209"/>
      <c r="BA1856" s="209"/>
      <c r="BB1856" s="209"/>
      <c r="BC1856" s="209"/>
      <c r="BD1856" s="209"/>
      <c r="BE1856" s="209"/>
      <c r="BF1856" s="209"/>
      <c r="BG1856" s="209"/>
      <c r="BH1856" s="209"/>
      <c r="BI1856" s="209"/>
      <c r="BJ1856" s="209"/>
      <c r="BK1856" s="209"/>
      <c r="BL1856" s="209"/>
      <c r="BM1856" s="209"/>
      <c r="BN1856" s="209"/>
      <c r="BO1856" s="209"/>
      <c r="BP1856" s="209"/>
      <c r="BQ1856" s="209"/>
      <c r="BR1856" s="209"/>
      <c r="BS1856" s="209"/>
      <c r="BT1856" s="209"/>
      <c r="BU1856" s="209"/>
      <c r="BV1856" s="209"/>
      <c r="BW1856" s="209"/>
      <c r="BX1856" s="209"/>
      <c r="BY1856" s="209"/>
      <c r="BZ1856" s="209"/>
      <c r="CA1856" s="209"/>
      <c r="CB1856" s="209"/>
      <c r="CC1856" s="209"/>
      <c r="CD1856" s="209"/>
      <c r="CE1856" s="209"/>
      <c r="CF1856" s="209"/>
      <c r="CG1856" s="209"/>
      <c r="CH1856" s="209"/>
      <c r="CI1856" s="209"/>
      <c r="CJ1856" s="209"/>
      <c r="CK1856" s="209"/>
      <c r="CL1856" s="209"/>
      <c r="CM1856" s="209"/>
      <c r="CN1856" s="209"/>
      <c r="CO1856" s="209"/>
      <c r="CP1856" s="209"/>
      <c r="CQ1856" s="209"/>
      <c r="CR1856" s="209"/>
      <c r="CS1856" s="209"/>
      <c r="CT1856" s="209"/>
      <c r="CU1856" s="209"/>
      <c r="CV1856" s="209"/>
      <c r="CW1856" s="209"/>
      <c r="CX1856" s="209"/>
      <c r="CY1856" s="209"/>
      <c r="CZ1856" s="209"/>
      <c r="DA1856" s="209"/>
      <c r="DB1856" s="209"/>
      <c r="DC1856" s="209"/>
      <c r="DD1856" s="209"/>
      <c r="DE1856" s="209"/>
      <c r="DF1856" s="209"/>
      <c r="DG1856" s="209"/>
      <c r="DH1856" s="209"/>
      <c r="DI1856" s="209"/>
      <c r="DJ1856" s="209"/>
      <c r="DK1856" s="209"/>
      <c r="DL1856" s="209"/>
      <c r="DM1856" s="209"/>
      <c r="DN1856" s="209"/>
      <c r="DO1856" s="209"/>
      <c r="DP1856" s="209"/>
      <c r="DQ1856" s="209"/>
      <c r="DR1856" s="209"/>
      <c r="DS1856" s="209"/>
      <c r="DT1856" s="209"/>
      <c r="DU1856" s="209"/>
      <c r="DV1856" s="209"/>
      <c r="DW1856" s="209"/>
      <c r="DX1856" s="209"/>
      <c r="DY1856" s="209"/>
      <c r="DZ1856" s="209"/>
      <c r="EA1856" s="209"/>
      <c r="EB1856" s="209"/>
      <c r="EC1856" s="209"/>
      <c r="ED1856" s="209"/>
      <c r="EE1856" s="209"/>
      <c r="EF1856" s="209"/>
      <c r="EG1856" s="209"/>
      <c r="EH1856" s="209"/>
      <c r="EI1856" s="209"/>
      <c r="EJ1856" s="209"/>
      <c r="EK1856" s="209"/>
      <c r="EL1856" s="209"/>
      <c r="EM1856" s="209"/>
      <c r="EN1856" s="209"/>
      <c r="EO1856" s="209"/>
      <c r="EP1856" s="209"/>
      <c r="EQ1856" s="209"/>
      <c r="ER1856" s="209"/>
      <c r="ES1856" s="209"/>
      <c r="ET1856" s="209"/>
      <c r="EU1856" s="209"/>
      <c r="EV1856" s="209"/>
      <c r="EW1856" s="209"/>
      <c r="EX1856" s="209"/>
      <c r="EY1856" s="209"/>
      <c r="EZ1856" s="209"/>
      <c r="FA1856" s="209"/>
      <c r="FB1856" s="209"/>
      <c r="FC1856" s="209"/>
      <c r="FD1856" s="209"/>
      <c r="FE1856" s="209"/>
      <c r="FF1856" s="209"/>
      <c r="FG1856" s="209"/>
      <c r="FH1856" s="209"/>
      <c r="FI1856" s="209"/>
      <c r="FJ1856" s="209"/>
      <c r="FK1856" s="209"/>
      <c r="FL1856" s="209"/>
      <c r="FM1856" s="209"/>
      <c r="FN1856" s="209"/>
      <c r="FO1856" s="209"/>
      <c r="FP1856" s="209"/>
      <c r="FQ1856" s="209"/>
      <c r="FR1856" s="209"/>
      <c r="FS1856" s="209"/>
      <c r="FT1856" s="209"/>
      <c r="FU1856" s="209"/>
      <c r="FV1856" s="209"/>
      <c r="FW1856" s="209"/>
      <c r="FX1856" s="209"/>
      <c r="FY1856" s="209"/>
      <c r="FZ1856" s="209"/>
      <c r="GA1856" s="209"/>
      <c r="GB1856" s="209"/>
      <c r="GC1856" s="209"/>
      <c r="GD1856" s="209"/>
      <c r="GE1856" s="209"/>
      <c r="GF1856" s="209"/>
      <c r="GG1856" s="209"/>
      <c r="GH1856" s="209"/>
      <c r="GI1856" s="209"/>
    </row>
    <row r="1857" spans="1:191">
      <c r="A1857" s="232"/>
      <c r="B1857" s="196"/>
      <c r="C1857" s="200"/>
      <c r="D1857" s="201"/>
      <c r="E1857" s="80" t="s">
        <v>103</v>
      </c>
      <c r="F1857" s="18" t="s">
        <v>398</v>
      </c>
      <c r="G1857" s="18"/>
      <c r="H1857" s="10" t="s">
        <v>394</v>
      </c>
      <c r="I1857" s="206">
        <f t="shared" si="393"/>
        <v>34000</v>
      </c>
      <c r="J1857" s="206">
        <f t="shared" si="393"/>
        <v>84000</v>
      </c>
      <c r="K1857" s="206">
        <f t="shared" si="393"/>
        <v>134000</v>
      </c>
      <c r="L1857" s="207">
        <f>SUM(L1858)</f>
        <v>200000</v>
      </c>
      <c r="M1857" s="41">
        <f t="shared" si="390"/>
        <v>17</v>
      </c>
      <c r="N1857" s="41">
        <f t="shared" si="391"/>
        <v>42</v>
      </c>
      <c r="O1857" s="41">
        <f t="shared" si="392"/>
        <v>67</v>
      </c>
      <c r="P1857" s="15"/>
      <c r="Q1857" s="15"/>
      <c r="R1857" s="167"/>
      <c r="S1857" s="15"/>
      <c r="T1857" s="15"/>
      <c r="U1857" s="4">
        <f t="shared" si="389"/>
        <v>200000</v>
      </c>
      <c r="AA1857" s="209"/>
      <c r="AB1857" s="209"/>
      <c r="AC1857" s="209"/>
      <c r="AD1857" s="209"/>
      <c r="AE1857" s="209"/>
      <c r="AF1857" s="209"/>
      <c r="AG1857" s="209"/>
      <c r="AH1857" s="209"/>
      <c r="AI1857" s="209"/>
      <c r="AJ1857" s="209"/>
      <c r="AK1857" s="209"/>
      <c r="AL1857" s="209"/>
      <c r="AM1857" s="209"/>
      <c r="AN1857" s="209"/>
      <c r="AO1857" s="209"/>
      <c r="AP1857" s="209"/>
      <c r="AQ1857" s="209"/>
      <c r="AR1857" s="209"/>
      <c r="AS1857" s="209"/>
      <c r="AT1857" s="209"/>
      <c r="AU1857" s="209"/>
      <c r="AV1857" s="209"/>
      <c r="AW1857" s="209"/>
      <c r="AX1857" s="209"/>
      <c r="AY1857" s="209"/>
      <c r="AZ1857" s="209"/>
      <c r="BA1857" s="209"/>
      <c r="BB1857" s="209"/>
      <c r="BC1857" s="209"/>
      <c r="BD1857" s="209"/>
      <c r="BE1857" s="209"/>
      <c r="BF1857" s="209"/>
      <c r="BG1857" s="209"/>
      <c r="BH1857" s="209"/>
      <c r="BI1857" s="209"/>
      <c r="BJ1857" s="209"/>
      <c r="BK1857" s="209"/>
      <c r="BL1857" s="209"/>
      <c r="BM1857" s="209"/>
      <c r="BN1857" s="209"/>
      <c r="BO1857" s="209"/>
      <c r="BP1857" s="209"/>
      <c r="BQ1857" s="209"/>
      <c r="BR1857" s="209"/>
      <c r="BS1857" s="209"/>
      <c r="BT1857" s="209"/>
      <c r="BU1857" s="209"/>
      <c r="BV1857" s="209"/>
      <c r="BW1857" s="209"/>
      <c r="BX1857" s="209"/>
      <c r="BY1857" s="209"/>
      <c r="BZ1857" s="209"/>
      <c r="CA1857" s="209"/>
      <c r="CB1857" s="209"/>
      <c r="CC1857" s="209"/>
      <c r="CD1857" s="209"/>
      <c r="CE1857" s="209"/>
      <c r="CF1857" s="209"/>
      <c r="CG1857" s="209"/>
      <c r="CH1857" s="209"/>
      <c r="CI1857" s="209"/>
      <c r="CJ1857" s="209"/>
      <c r="CK1857" s="209"/>
      <c r="CL1857" s="209"/>
      <c r="CM1857" s="209"/>
      <c r="CN1857" s="209"/>
      <c r="CO1857" s="209"/>
      <c r="CP1857" s="209"/>
      <c r="CQ1857" s="209"/>
      <c r="CR1857" s="209"/>
      <c r="CS1857" s="209"/>
      <c r="CT1857" s="209"/>
      <c r="CU1857" s="209"/>
      <c r="CV1857" s="209"/>
      <c r="CW1857" s="209"/>
      <c r="CX1857" s="209"/>
      <c r="CY1857" s="209"/>
      <c r="CZ1857" s="209"/>
      <c r="DA1857" s="209"/>
      <c r="DB1857" s="209"/>
      <c r="DC1857" s="209"/>
      <c r="DD1857" s="209"/>
      <c r="DE1857" s="209"/>
      <c r="DF1857" s="209"/>
      <c r="DG1857" s="209"/>
      <c r="DH1857" s="209"/>
      <c r="DI1857" s="209"/>
      <c r="DJ1857" s="209"/>
      <c r="DK1857" s="209"/>
      <c r="DL1857" s="209"/>
      <c r="DM1857" s="209"/>
      <c r="DN1857" s="209"/>
      <c r="DO1857" s="209"/>
      <c r="DP1857" s="209"/>
      <c r="DQ1857" s="209"/>
      <c r="DR1857" s="209"/>
      <c r="DS1857" s="209"/>
      <c r="DT1857" s="209"/>
      <c r="DU1857" s="209"/>
      <c r="DV1857" s="209"/>
      <c r="DW1857" s="209"/>
      <c r="DX1857" s="209"/>
      <c r="DY1857" s="209"/>
      <c r="DZ1857" s="209"/>
      <c r="EA1857" s="209"/>
      <c r="EB1857" s="209"/>
      <c r="EC1857" s="209"/>
      <c r="ED1857" s="209"/>
      <c r="EE1857" s="209"/>
      <c r="EF1857" s="209"/>
      <c r="EG1857" s="209"/>
      <c r="EH1857" s="209"/>
      <c r="EI1857" s="209"/>
      <c r="EJ1857" s="209"/>
      <c r="EK1857" s="209"/>
      <c r="EL1857" s="209"/>
      <c r="EM1857" s="209"/>
      <c r="EN1857" s="209"/>
      <c r="EO1857" s="209"/>
      <c r="EP1857" s="209"/>
      <c r="EQ1857" s="209"/>
      <c r="ER1857" s="209"/>
      <c r="ES1857" s="209"/>
      <c r="ET1857" s="209"/>
      <c r="EU1857" s="209"/>
      <c r="EV1857" s="209"/>
      <c r="EW1857" s="209"/>
      <c r="EX1857" s="209"/>
      <c r="EY1857" s="209"/>
      <c r="EZ1857" s="209"/>
      <c r="FA1857" s="209"/>
      <c r="FB1857" s="209"/>
      <c r="FC1857" s="209"/>
      <c r="FD1857" s="209"/>
      <c r="FE1857" s="209"/>
      <c r="FF1857" s="209"/>
      <c r="FG1857" s="209"/>
      <c r="FH1857" s="209"/>
      <c r="FI1857" s="209"/>
      <c r="FJ1857" s="209"/>
      <c r="FK1857" s="209"/>
      <c r="FL1857" s="209"/>
      <c r="FM1857" s="209"/>
      <c r="FN1857" s="209"/>
      <c r="FO1857" s="209"/>
      <c r="FP1857" s="209"/>
      <c r="FQ1857" s="209"/>
      <c r="FR1857" s="209"/>
      <c r="FS1857" s="209"/>
      <c r="FT1857" s="209"/>
      <c r="FU1857" s="209"/>
      <c r="FV1857" s="209"/>
      <c r="FW1857" s="209"/>
      <c r="FX1857" s="209"/>
      <c r="FY1857" s="209"/>
      <c r="FZ1857" s="209"/>
      <c r="GA1857" s="209"/>
      <c r="GB1857" s="209"/>
      <c r="GC1857" s="209"/>
      <c r="GD1857" s="209"/>
      <c r="GE1857" s="209"/>
      <c r="GF1857" s="209"/>
      <c r="GG1857" s="209"/>
      <c r="GH1857" s="209"/>
      <c r="GI1857" s="209"/>
    </row>
    <row r="1858" spans="1:191" hidden="1">
      <c r="A1858" s="69"/>
      <c r="B1858" s="53"/>
      <c r="C1858" s="56"/>
      <c r="D1858" s="57"/>
      <c r="E1858" s="16" t="s">
        <v>513</v>
      </c>
      <c r="F1858" s="10" t="s">
        <v>399</v>
      </c>
      <c r="G1858" s="10"/>
      <c r="H1858" s="10"/>
      <c r="I1858" s="7">
        <f>ROUND(L1858*0.17,1)</f>
        <v>34000</v>
      </c>
      <c r="J1858" s="7">
        <f>ROUND(L1858*0.42,1)</f>
        <v>84000</v>
      </c>
      <c r="K1858" s="7">
        <f>ROUND(L1858*0.67,1)</f>
        <v>134000</v>
      </c>
      <c r="L1858" s="7">
        <v>200000</v>
      </c>
      <c r="M1858" s="41">
        <f t="shared" si="390"/>
        <v>17</v>
      </c>
      <c r="N1858" s="41">
        <f t="shared" si="391"/>
        <v>42</v>
      </c>
      <c r="O1858" s="41">
        <f t="shared" si="392"/>
        <v>67</v>
      </c>
      <c r="P1858" s="15"/>
      <c r="Q1858" s="15"/>
      <c r="R1858" s="167"/>
      <c r="S1858" s="15"/>
      <c r="T1858" s="15"/>
      <c r="U1858" s="4">
        <f t="shared" si="389"/>
        <v>200000</v>
      </c>
    </row>
    <row r="1859" spans="1:191">
      <c r="A1859" s="232"/>
      <c r="B1859" s="196"/>
      <c r="C1859" s="197" t="s">
        <v>526</v>
      </c>
      <c r="D1859" s="198" t="s">
        <v>354</v>
      </c>
      <c r="E1859" s="199" t="s">
        <v>185</v>
      </c>
      <c r="F1859" s="13"/>
      <c r="G1859" s="13"/>
      <c r="H1859" s="10" t="s">
        <v>394</v>
      </c>
      <c r="I1859" s="205">
        <f>SUM(I1860)</f>
        <v>40619.5</v>
      </c>
      <c r="J1859" s="205">
        <f>SUM(J1860)</f>
        <v>92740.6</v>
      </c>
      <c r="K1859" s="205">
        <f>SUM(K1860)</f>
        <v>151167.30000000002</v>
      </c>
      <c r="L1859" s="205">
        <f>SUM(L1860)</f>
        <v>221489.30000000002</v>
      </c>
      <c r="M1859" s="41">
        <f t="shared" si="390"/>
        <v>18.3</v>
      </c>
      <c r="N1859" s="41">
        <f t="shared" si="391"/>
        <v>41.9</v>
      </c>
      <c r="O1859" s="41">
        <f t="shared" si="392"/>
        <v>68.3</v>
      </c>
      <c r="P1859" s="14"/>
      <c r="Q1859" s="14"/>
      <c r="R1859" s="167"/>
      <c r="S1859" s="14"/>
      <c r="T1859" s="14"/>
      <c r="U1859" s="4">
        <f t="shared" si="389"/>
        <v>221489.30000000002</v>
      </c>
      <c r="V1859" s="43"/>
      <c r="AA1859" s="209"/>
      <c r="AB1859" s="209"/>
      <c r="AC1859" s="209"/>
      <c r="AD1859" s="209"/>
      <c r="AE1859" s="209"/>
      <c r="AF1859" s="209"/>
      <c r="AG1859" s="209"/>
      <c r="AH1859" s="209"/>
      <c r="AI1859" s="209"/>
      <c r="AJ1859" s="209"/>
      <c r="AK1859" s="209"/>
      <c r="AL1859" s="209"/>
      <c r="AM1859" s="209"/>
      <c r="AN1859" s="209"/>
      <c r="AO1859" s="209"/>
      <c r="AP1859" s="209"/>
      <c r="AQ1859" s="209"/>
      <c r="AR1859" s="209"/>
      <c r="AS1859" s="209"/>
      <c r="AT1859" s="209"/>
      <c r="AU1859" s="209"/>
      <c r="AV1859" s="209"/>
      <c r="AW1859" s="209"/>
      <c r="AX1859" s="209"/>
      <c r="AY1859" s="209"/>
      <c r="AZ1859" s="209"/>
      <c r="BA1859" s="209"/>
      <c r="BB1859" s="209"/>
      <c r="BC1859" s="209"/>
      <c r="BD1859" s="209"/>
      <c r="BE1859" s="209"/>
      <c r="BF1859" s="209"/>
      <c r="BG1859" s="209"/>
      <c r="BH1859" s="209"/>
      <c r="BI1859" s="209"/>
      <c r="BJ1859" s="209"/>
      <c r="BK1859" s="209"/>
      <c r="BL1859" s="209"/>
      <c r="BM1859" s="209"/>
      <c r="BN1859" s="209"/>
      <c r="BO1859" s="209"/>
      <c r="BP1859" s="209"/>
      <c r="BQ1859" s="209"/>
      <c r="BR1859" s="209"/>
      <c r="BS1859" s="209"/>
      <c r="BT1859" s="209"/>
      <c r="BU1859" s="209"/>
      <c r="BV1859" s="209"/>
      <c r="BW1859" s="209"/>
      <c r="BX1859" s="209"/>
      <c r="BY1859" s="209"/>
      <c r="BZ1859" s="209"/>
      <c r="CA1859" s="209"/>
      <c r="CB1859" s="209"/>
      <c r="CC1859" s="209"/>
      <c r="CD1859" s="209"/>
      <c r="CE1859" s="209"/>
      <c r="CF1859" s="209"/>
      <c r="CG1859" s="209"/>
      <c r="CH1859" s="209"/>
      <c r="CI1859" s="209"/>
      <c r="CJ1859" s="209"/>
      <c r="CK1859" s="209"/>
      <c r="CL1859" s="209"/>
      <c r="CM1859" s="209"/>
      <c r="CN1859" s="209"/>
      <c r="CO1859" s="209"/>
      <c r="CP1859" s="209"/>
      <c r="CQ1859" s="209"/>
      <c r="CR1859" s="209"/>
      <c r="CS1859" s="209"/>
      <c r="CT1859" s="209"/>
      <c r="CU1859" s="209"/>
      <c r="CV1859" s="209"/>
      <c r="CW1859" s="209"/>
      <c r="CX1859" s="209"/>
      <c r="CY1859" s="209"/>
      <c r="CZ1859" s="209"/>
      <c r="DA1859" s="209"/>
      <c r="DB1859" s="209"/>
      <c r="DC1859" s="209"/>
      <c r="DD1859" s="209"/>
      <c r="DE1859" s="209"/>
      <c r="DF1859" s="209"/>
      <c r="DG1859" s="209"/>
      <c r="DH1859" s="209"/>
      <c r="DI1859" s="209"/>
      <c r="DJ1859" s="209"/>
      <c r="DK1859" s="209"/>
      <c r="DL1859" s="209"/>
      <c r="DM1859" s="209"/>
      <c r="DN1859" s="209"/>
      <c r="DO1859" s="209"/>
      <c r="DP1859" s="209"/>
      <c r="DQ1859" s="209"/>
      <c r="DR1859" s="209"/>
      <c r="DS1859" s="209"/>
      <c r="DT1859" s="209"/>
      <c r="DU1859" s="209"/>
      <c r="DV1859" s="209"/>
      <c r="DW1859" s="209"/>
      <c r="DX1859" s="209"/>
      <c r="DY1859" s="209"/>
      <c r="DZ1859" s="209"/>
      <c r="EA1859" s="209"/>
      <c r="EB1859" s="209"/>
      <c r="EC1859" s="209"/>
      <c r="ED1859" s="209"/>
      <c r="EE1859" s="209"/>
      <c r="EF1859" s="209"/>
      <c r="EG1859" s="209"/>
      <c r="EH1859" s="209"/>
      <c r="EI1859" s="209"/>
      <c r="EJ1859" s="209"/>
      <c r="EK1859" s="209"/>
      <c r="EL1859" s="209"/>
      <c r="EM1859" s="209"/>
      <c r="EN1859" s="209"/>
      <c r="EO1859" s="209"/>
      <c r="EP1859" s="209"/>
      <c r="EQ1859" s="209"/>
      <c r="ER1859" s="209"/>
      <c r="ES1859" s="209"/>
      <c r="ET1859" s="209"/>
      <c r="EU1859" s="209"/>
      <c r="EV1859" s="209"/>
      <c r="EW1859" s="209"/>
      <c r="EX1859" s="209"/>
      <c r="EY1859" s="209"/>
      <c r="EZ1859" s="209"/>
      <c r="FA1859" s="209"/>
      <c r="FB1859" s="209"/>
      <c r="FC1859" s="209"/>
      <c r="FD1859" s="209"/>
      <c r="FE1859" s="209"/>
      <c r="FF1859" s="209"/>
      <c r="FG1859" s="209"/>
      <c r="FH1859" s="209"/>
      <c r="FI1859" s="209"/>
      <c r="FJ1859" s="209"/>
      <c r="FK1859" s="209"/>
      <c r="FL1859" s="209"/>
      <c r="FM1859" s="209"/>
      <c r="FN1859" s="209"/>
      <c r="FO1859" s="209"/>
      <c r="FP1859" s="209"/>
      <c r="FQ1859" s="209"/>
      <c r="FR1859" s="209"/>
      <c r="FS1859" s="209"/>
      <c r="FT1859" s="209"/>
      <c r="FU1859" s="209"/>
      <c r="FV1859" s="209"/>
      <c r="FW1859" s="209"/>
      <c r="FX1859" s="209"/>
      <c r="FY1859" s="209"/>
      <c r="FZ1859" s="209"/>
      <c r="GA1859" s="209"/>
      <c r="GB1859" s="209"/>
      <c r="GC1859" s="209"/>
      <c r="GD1859" s="209"/>
      <c r="GE1859" s="209"/>
      <c r="GF1859" s="209"/>
      <c r="GG1859" s="209"/>
      <c r="GH1859" s="209"/>
      <c r="GI1859" s="209"/>
    </row>
    <row r="1860" spans="1:191" ht="49.5">
      <c r="A1860" s="232"/>
      <c r="B1860" s="196"/>
      <c r="C1860" s="200"/>
      <c r="D1860" s="201" t="s">
        <v>280</v>
      </c>
      <c r="E1860" s="199" t="s">
        <v>122</v>
      </c>
      <c r="F1860" s="13"/>
      <c r="G1860" s="13"/>
      <c r="H1860" s="10" t="s">
        <v>394</v>
      </c>
      <c r="I1860" s="205">
        <f>SUM(I1861:I1861)</f>
        <v>40619.5</v>
      </c>
      <c r="J1860" s="205">
        <f>SUM(J1861:J1861)</f>
        <v>92740.6</v>
      </c>
      <c r="K1860" s="205">
        <f>SUM(K1861:K1861)</f>
        <v>151167.30000000002</v>
      </c>
      <c r="L1860" s="205">
        <f>SUM(L1861:L1861)</f>
        <v>221489.30000000002</v>
      </c>
      <c r="M1860" s="41">
        <f t="shared" si="390"/>
        <v>18.3</v>
      </c>
      <c r="N1860" s="41">
        <f t="shared" si="391"/>
        <v>41.9</v>
      </c>
      <c r="O1860" s="41">
        <f t="shared" si="392"/>
        <v>68.3</v>
      </c>
      <c r="P1860" s="14"/>
      <c r="Q1860" s="14"/>
      <c r="R1860" s="167"/>
      <c r="S1860" s="14"/>
      <c r="T1860" s="14"/>
      <c r="U1860" s="4">
        <f t="shared" si="389"/>
        <v>221489.30000000002</v>
      </c>
      <c r="V1860" s="43"/>
      <c r="AA1860" s="209"/>
      <c r="AB1860" s="209"/>
      <c r="AC1860" s="209"/>
      <c r="AD1860" s="209"/>
      <c r="AE1860" s="209"/>
      <c r="AF1860" s="209"/>
      <c r="AG1860" s="209"/>
      <c r="AH1860" s="209"/>
      <c r="AI1860" s="209"/>
      <c r="AJ1860" s="209"/>
      <c r="AK1860" s="209"/>
      <c r="AL1860" s="209"/>
      <c r="AM1860" s="209"/>
      <c r="AN1860" s="209"/>
      <c r="AO1860" s="209"/>
      <c r="AP1860" s="209"/>
      <c r="AQ1860" s="209"/>
      <c r="AR1860" s="209"/>
      <c r="AS1860" s="209"/>
      <c r="AT1860" s="209"/>
      <c r="AU1860" s="209"/>
      <c r="AV1860" s="209"/>
      <c r="AW1860" s="209"/>
      <c r="AX1860" s="209"/>
      <c r="AY1860" s="209"/>
      <c r="AZ1860" s="209"/>
      <c r="BA1860" s="209"/>
      <c r="BB1860" s="209"/>
      <c r="BC1860" s="209"/>
      <c r="BD1860" s="209"/>
      <c r="BE1860" s="209"/>
      <c r="BF1860" s="209"/>
      <c r="BG1860" s="209"/>
      <c r="BH1860" s="209"/>
      <c r="BI1860" s="209"/>
      <c r="BJ1860" s="209"/>
      <c r="BK1860" s="209"/>
      <c r="BL1860" s="209"/>
      <c r="BM1860" s="209"/>
      <c r="BN1860" s="209"/>
      <c r="BO1860" s="209"/>
      <c r="BP1860" s="209"/>
      <c r="BQ1860" s="209"/>
      <c r="BR1860" s="209"/>
      <c r="BS1860" s="209"/>
      <c r="BT1860" s="209"/>
      <c r="BU1860" s="209"/>
      <c r="BV1860" s="209"/>
      <c r="BW1860" s="209"/>
      <c r="BX1860" s="209"/>
      <c r="BY1860" s="209"/>
      <c r="BZ1860" s="209"/>
      <c r="CA1860" s="209"/>
      <c r="CB1860" s="209"/>
      <c r="CC1860" s="209"/>
      <c r="CD1860" s="209"/>
      <c r="CE1860" s="209"/>
      <c r="CF1860" s="209"/>
      <c r="CG1860" s="209"/>
      <c r="CH1860" s="209"/>
      <c r="CI1860" s="209"/>
      <c r="CJ1860" s="209"/>
      <c r="CK1860" s="209"/>
      <c r="CL1860" s="209"/>
      <c r="CM1860" s="209"/>
      <c r="CN1860" s="209"/>
      <c r="CO1860" s="209"/>
      <c r="CP1860" s="209"/>
      <c r="CQ1860" s="209"/>
      <c r="CR1860" s="209"/>
      <c r="CS1860" s="209"/>
      <c r="CT1860" s="209"/>
      <c r="CU1860" s="209"/>
      <c r="CV1860" s="209"/>
      <c r="CW1860" s="209"/>
      <c r="CX1860" s="209"/>
      <c r="CY1860" s="209"/>
      <c r="CZ1860" s="209"/>
      <c r="DA1860" s="209"/>
      <c r="DB1860" s="209"/>
      <c r="DC1860" s="209"/>
      <c r="DD1860" s="209"/>
      <c r="DE1860" s="209"/>
      <c r="DF1860" s="209"/>
      <c r="DG1860" s="209"/>
      <c r="DH1860" s="209"/>
      <c r="DI1860" s="209"/>
      <c r="DJ1860" s="209"/>
      <c r="DK1860" s="209"/>
      <c r="DL1860" s="209"/>
      <c r="DM1860" s="209"/>
      <c r="DN1860" s="209"/>
      <c r="DO1860" s="209"/>
      <c r="DP1860" s="209"/>
      <c r="DQ1860" s="209"/>
      <c r="DR1860" s="209"/>
      <c r="DS1860" s="209"/>
      <c r="DT1860" s="209"/>
      <c r="DU1860" s="209"/>
      <c r="DV1860" s="209"/>
      <c r="DW1860" s="209"/>
      <c r="DX1860" s="209"/>
      <c r="DY1860" s="209"/>
      <c r="DZ1860" s="209"/>
      <c r="EA1860" s="209"/>
      <c r="EB1860" s="209"/>
      <c r="EC1860" s="209"/>
      <c r="ED1860" s="209"/>
      <c r="EE1860" s="209"/>
      <c r="EF1860" s="209"/>
      <c r="EG1860" s="209"/>
      <c r="EH1860" s="209"/>
      <c r="EI1860" s="209"/>
      <c r="EJ1860" s="209"/>
      <c r="EK1860" s="209"/>
      <c r="EL1860" s="209"/>
      <c r="EM1860" s="209"/>
      <c r="EN1860" s="209"/>
      <c r="EO1860" s="209"/>
      <c r="EP1860" s="209"/>
      <c r="EQ1860" s="209"/>
      <c r="ER1860" s="209"/>
      <c r="ES1860" s="209"/>
      <c r="ET1860" s="209"/>
      <c r="EU1860" s="209"/>
      <c r="EV1860" s="209"/>
      <c r="EW1860" s="209"/>
      <c r="EX1860" s="209"/>
      <c r="EY1860" s="209"/>
      <c r="EZ1860" s="209"/>
      <c r="FA1860" s="209"/>
      <c r="FB1860" s="209"/>
      <c r="FC1860" s="209"/>
      <c r="FD1860" s="209"/>
      <c r="FE1860" s="209"/>
      <c r="FF1860" s="209"/>
      <c r="FG1860" s="209"/>
      <c r="FH1860" s="209"/>
      <c r="FI1860" s="209"/>
      <c r="FJ1860" s="209"/>
      <c r="FK1860" s="209"/>
      <c r="FL1860" s="209"/>
      <c r="FM1860" s="209"/>
      <c r="FN1860" s="209"/>
      <c r="FO1860" s="209"/>
      <c r="FP1860" s="209"/>
      <c r="FQ1860" s="209"/>
      <c r="FR1860" s="209"/>
      <c r="FS1860" s="209"/>
      <c r="FT1860" s="209"/>
      <c r="FU1860" s="209"/>
      <c r="FV1860" s="209"/>
      <c r="FW1860" s="209"/>
      <c r="FX1860" s="209"/>
      <c r="FY1860" s="209"/>
      <c r="FZ1860" s="209"/>
      <c r="GA1860" s="209"/>
      <c r="GB1860" s="209"/>
      <c r="GC1860" s="209"/>
      <c r="GD1860" s="209"/>
      <c r="GE1860" s="209"/>
      <c r="GF1860" s="209"/>
      <c r="GG1860" s="209"/>
      <c r="GH1860" s="209"/>
      <c r="GI1860" s="209"/>
    </row>
    <row r="1861" spans="1:191">
      <c r="A1861" s="232"/>
      <c r="B1861" s="196"/>
      <c r="C1861" s="200"/>
      <c r="D1861" s="201"/>
      <c r="E1861" s="80" t="s">
        <v>103</v>
      </c>
      <c r="F1861" s="123" t="s">
        <v>398</v>
      </c>
      <c r="G1861" s="123"/>
      <c r="H1861" s="10" t="s">
        <v>394</v>
      </c>
      <c r="I1861" s="206">
        <f>SUM(I1862:I1880)</f>
        <v>40619.5</v>
      </c>
      <c r="J1861" s="206">
        <f>SUM(J1862:J1880)</f>
        <v>92740.6</v>
      </c>
      <c r="K1861" s="206">
        <f>SUM(K1862:K1880)</f>
        <v>151167.30000000002</v>
      </c>
      <c r="L1861" s="207">
        <f>SUM(L1862:L1880)</f>
        <v>221489.30000000002</v>
      </c>
      <c r="M1861" s="41">
        <f t="shared" si="390"/>
        <v>18.3</v>
      </c>
      <c r="N1861" s="41">
        <f t="shared" si="391"/>
        <v>41.9</v>
      </c>
      <c r="O1861" s="41">
        <f t="shared" si="392"/>
        <v>68.3</v>
      </c>
      <c r="P1861" s="15"/>
      <c r="Q1861" s="15"/>
      <c r="R1861" s="167"/>
      <c r="S1861" s="15"/>
      <c r="T1861" s="15"/>
      <c r="U1861" s="4">
        <f t="shared" si="389"/>
        <v>221489.30000000002</v>
      </c>
      <c r="W1861" s="43" t="s">
        <v>394</v>
      </c>
      <c r="Z1861" s="43">
        <v>1</v>
      </c>
      <c r="AA1861" s="209"/>
      <c r="AB1861" s="209"/>
      <c r="AC1861" s="209"/>
      <c r="AD1861" s="209"/>
      <c r="AE1861" s="209"/>
      <c r="AF1861" s="209"/>
      <c r="AG1861" s="209"/>
      <c r="AH1861" s="209"/>
      <c r="AI1861" s="209"/>
      <c r="AJ1861" s="209"/>
      <c r="AK1861" s="209"/>
      <c r="AL1861" s="209"/>
      <c r="AM1861" s="209"/>
      <c r="AN1861" s="209"/>
      <c r="AO1861" s="209"/>
      <c r="AP1861" s="209"/>
      <c r="AQ1861" s="209"/>
      <c r="AR1861" s="209"/>
      <c r="AS1861" s="209"/>
      <c r="AT1861" s="209"/>
      <c r="AU1861" s="209"/>
      <c r="AV1861" s="209"/>
      <c r="AW1861" s="209"/>
      <c r="AX1861" s="209"/>
      <c r="AY1861" s="209"/>
      <c r="AZ1861" s="209"/>
      <c r="BA1861" s="209"/>
      <c r="BB1861" s="209"/>
      <c r="BC1861" s="209"/>
      <c r="BD1861" s="209"/>
      <c r="BE1861" s="209"/>
      <c r="BF1861" s="209"/>
      <c r="BG1861" s="209"/>
      <c r="BH1861" s="209"/>
      <c r="BI1861" s="209"/>
      <c r="BJ1861" s="209"/>
      <c r="BK1861" s="209"/>
      <c r="BL1861" s="209"/>
      <c r="BM1861" s="209"/>
      <c r="BN1861" s="209"/>
      <c r="BO1861" s="209"/>
      <c r="BP1861" s="209"/>
      <c r="BQ1861" s="209"/>
      <c r="BR1861" s="209"/>
      <c r="BS1861" s="209"/>
      <c r="BT1861" s="209"/>
      <c r="BU1861" s="209"/>
      <c r="BV1861" s="209"/>
      <c r="BW1861" s="209"/>
      <c r="BX1861" s="209"/>
      <c r="BY1861" s="209"/>
      <c r="BZ1861" s="209"/>
      <c r="CA1861" s="209"/>
      <c r="CB1861" s="209"/>
      <c r="CC1861" s="209"/>
      <c r="CD1861" s="209"/>
      <c r="CE1861" s="209"/>
      <c r="CF1861" s="209"/>
      <c r="CG1861" s="209"/>
      <c r="CH1861" s="209"/>
      <c r="CI1861" s="209"/>
      <c r="CJ1861" s="209"/>
      <c r="CK1861" s="209"/>
      <c r="CL1861" s="209"/>
      <c r="CM1861" s="209"/>
      <c r="CN1861" s="209"/>
      <c r="CO1861" s="209"/>
      <c r="CP1861" s="209"/>
      <c r="CQ1861" s="209"/>
      <c r="CR1861" s="209"/>
      <c r="CS1861" s="209"/>
      <c r="CT1861" s="209"/>
      <c r="CU1861" s="209"/>
      <c r="CV1861" s="209"/>
      <c r="CW1861" s="209"/>
      <c r="CX1861" s="209"/>
      <c r="CY1861" s="209"/>
      <c r="CZ1861" s="209"/>
      <c r="DA1861" s="209"/>
      <c r="DB1861" s="209"/>
      <c r="DC1861" s="209"/>
      <c r="DD1861" s="209"/>
      <c r="DE1861" s="209"/>
      <c r="DF1861" s="209"/>
      <c r="DG1861" s="209"/>
      <c r="DH1861" s="209"/>
      <c r="DI1861" s="209"/>
      <c r="DJ1861" s="209"/>
      <c r="DK1861" s="209"/>
      <c r="DL1861" s="209"/>
      <c r="DM1861" s="209"/>
      <c r="DN1861" s="209"/>
      <c r="DO1861" s="209"/>
      <c r="DP1861" s="209"/>
      <c r="DQ1861" s="209"/>
      <c r="DR1861" s="209"/>
      <c r="DS1861" s="209"/>
      <c r="DT1861" s="209"/>
      <c r="DU1861" s="209"/>
      <c r="DV1861" s="209"/>
      <c r="DW1861" s="209"/>
      <c r="DX1861" s="209"/>
      <c r="DY1861" s="209"/>
      <c r="DZ1861" s="209"/>
      <c r="EA1861" s="209"/>
      <c r="EB1861" s="209"/>
      <c r="EC1861" s="209"/>
      <c r="ED1861" s="209"/>
      <c r="EE1861" s="209"/>
      <c r="EF1861" s="209"/>
      <c r="EG1861" s="209"/>
      <c r="EH1861" s="209"/>
      <c r="EI1861" s="209"/>
      <c r="EJ1861" s="209"/>
      <c r="EK1861" s="209"/>
      <c r="EL1861" s="209"/>
      <c r="EM1861" s="209"/>
      <c r="EN1861" s="209"/>
      <c r="EO1861" s="209"/>
      <c r="EP1861" s="209"/>
      <c r="EQ1861" s="209"/>
      <c r="ER1861" s="209"/>
      <c r="ES1861" s="209"/>
      <c r="ET1861" s="209"/>
      <c r="EU1861" s="209"/>
      <c r="EV1861" s="209"/>
      <c r="EW1861" s="209"/>
      <c r="EX1861" s="209"/>
      <c r="EY1861" s="209"/>
      <c r="EZ1861" s="209"/>
      <c r="FA1861" s="209"/>
      <c r="FB1861" s="209"/>
      <c r="FC1861" s="209"/>
      <c r="FD1861" s="209"/>
      <c r="FE1861" s="209"/>
      <c r="FF1861" s="209"/>
      <c r="FG1861" s="209"/>
      <c r="FH1861" s="209"/>
      <c r="FI1861" s="209"/>
      <c r="FJ1861" s="209"/>
      <c r="FK1861" s="209"/>
      <c r="FL1861" s="209"/>
      <c r="FM1861" s="209"/>
      <c r="FN1861" s="209"/>
      <c r="FO1861" s="209"/>
      <c r="FP1861" s="209"/>
      <c r="FQ1861" s="209"/>
      <c r="FR1861" s="209"/>
      <c r="FS1861" s="209"/>
      <c r="FT1861" s="209"/>
      <c r="FU1861" s="209"/>
      <c r="FV1861" s="209"/>
      <c r="FW1861" s="209"/>
      <c r="FX1861" s="209"/>
      <c r="FY1861" s="209"/>
      <c r="FZ1861" s="209"/>
      <c r="GA1861" s="209"/>
      <c r="GB1861" s="209"/>
      <c r="GC1861" s="209"/>
      <c r="GD1861" s="209"/>
      <c r="GE1861" s="209"/>
      <c r="GF1861" s="209"/>
      <c r="GG1861" s="209"/>
      <c r="GH1861" s="209"/>
      <c r="GI1861" s="209"/>
    </row>
    <row r="1862" spans="1:191" hidden="1">
      <c r="A1862" s="69"/>
      <c r="B1862" s="53"/>
      <c r="C1862" s="56"/>
      <c r="D1862" s="57"/>
      <c r="E1862" s="16" t="s">
        <v>431</v>
      </c>
      <c r="F1862" s="10">
        <v>4111</v>
      </c>
      <c r="G1862" s="10"/>
      <c r="H1862" s="10"/>
      <c r="I1862" s="34">
        <v>31149.4</v>
      </c>
      <c r="J1862" s="34">
        <v>77873.600000000006</v>
      </c>
      <c r="K1862" s="34">
        <v>124597.7</v>
      </c>
      <c r="L1862" s="34">
        <v>186504.80000000002</v>
      </c>
      <c r="M1862" s="41">
        <f t="shared" si="390"/>
        <v>16.7</v>
      </c>
      <c r="N1862" s="41">
        <f t="shared" si="391"/>
        <v>41.8</v>
      </c>
      <c r="O1862" s="41">
        <f t="shared" si="392"/>
        <v>66.8</v>
      </c>
      <c r="P1862" s="15"/>
      <c r="Q1862" s="15"/>
      <c r="R1862" s="167"/>
      <c r="S1862" s="15"/>
      <c r="T1862" s="15"/>
      <c r="U1862" s="4">
        <f t="shared" si="389"/>
        <v>186504.80000000002</v>
      </c>
    </row>
    <row r="1863" spans="1:191" ht="27" hidden="1">
      <c r="A1863" s="69"/>
      <c r="B1863" s="53"/>
      <c r="C1863" s="56"/>
      <c r="D1863" s="57"/>
      <c r="E1863" s="16" t="s">
        <v>432</v>
      </c>
      <c r="F1863" s="10">
        <v>4112</v>
      </c>
      <c r="G1863" s="10"/>
      <c r="H1863" s="10"/>
      <c r="I1863" s="34">
        <v>500</v>
      </c>
      <c r="J1863" s="34">
        <v>3800</v>
      </c>
      <c r="K1863" s="34">
        <v>7500</v>
      </c>
      <c r="L1863" s="34">
        <v>13530.4</v>
      </c>
      <c r="M1863" s="41">
        <f t="shared" si="390"/>
        <v>3.7</v>
      </c>
      <c r="N1863" s="41">
        <f t="shared" si="391"/>
        <v>28.1</v>
      </c>
      <c r="O1863" s="41">
        <f t="shared" si="392"/>
        <v>55.4</v>
      </c>
      <c r="P1863" s="15"/>
      <c r="Q1863" s="15"/>
      <c r="R1863" s="167"/>
      <c r="S1863" s="15"/>
      <c r="T1863" s="15"/>
      <c r="U1863" s="4">
        <f t="shared" si="389"/>
        <v>13530.4</v>
      </c>
    </row>
    <row r="1864" spans="1:191" ht="27" hidden="1">
      <c r="A1864" s="69"/>
      <c r="B1864" s="53"/>
      <c r="C1864" s="56"/>
      <c r="D1864" s="57"/>
      <c r="E1864" s="16" t="s">
        <v>433</v>
      </c>
      <c r="F1864" s="10" t="s">
        <v>406</v>
      </c>
      <c r="G1864" s="10"/>
      <c r="H1864" s="10"/>
      <c r="I1864" s="34">
        <v>5664.6</v>
      </c>
      <c r="J1864" s="34">
        <v>5664.6</v>
      </c>
      <c r="K1864" s="34">
        <v>11329.1</v>
      </c>
      <c r="L1864" s="153">
        <v>11329.1</v>
      </c>
      <c r="M1864" s="41">
        <f t="shared" si="390"/>
        <v>50</v>
      </c>
      <c r="N1864" s="41">
        <f t="shared" si="391"/>
        <v>50</v>
      </c>
      <c r="O1864" s="41">
        <f t="shared" si="392"/>
        <v>100</v>
      </c>
      <c r="P1864" s="15"/>
      <c r="Q1864" s="15"/>
      <c r="R1864" s="167"/>
      <c r="S1864" s="15"/>
      <c r="T1864" s="15"/>
      <c r="U1864" s="4">
        <f t="shared" si="389"/>
        <v>11329.1</v>
      </c>
    </row>
    <row r="1865" spans="1:191" hidden="1">
      <c r="A1865" s="69"/>
      <c r="B1865" s="53"/>
      <c r="C1865" s="56"/>
      <c r="D1865" s="57"/>
      <c r="E1865" s="16" t="s">
        <v>437</v>
      </c>
      <c r="F1865" s="10" t="s">
        <v>469</v>
      </c>
      <c r="G1865" s="10"/>
      <c r="H1865" s="10"/>
      <c r="I1865" s="34"/>
      <c r="J1865" s="34"/>
      <c r="K1865" s="34"/>
      <c r="L1865" s="34"/>
      <c r="M1865" s="41" t="e">
        <f t="shared" si="390"/>
        <v>#DIV/0!</v>
      </c>
      <c r="N1865" s="41" t="e">
        <f t="shared" si="391"/>
        <v>#DIV/0!</v>
      </c>
      <c r="O1865" s="41" t="e">
        <f t="shared" si="392"/>
        <v>#DIV/0!</v>
      </c>
      <c r="P1865" s="15"/>
      <c r="Q1865" s="15"/>
      <c r="R1865" s="167"/>
      <c r="S1865" s="15"/>
      <c r="T1865" s="15"/>
      <c r="U1865" s="4"/>
    </row>
    <row r="1866" spans="1:191" hidden="1">
      <c r="A1866" s="69"/>
      <c r="B1866" s="53"/>
      <c r="C1866" s="56"/>
      <c r="D1866" s="57"/>
      <c r="E1866" s="9" t="s">
        <v>439</v>
      </c>
      <c r="F1866" s="10">
        <v>4214</v>
      </c>
      <c r="G1866" s="10"/>
      <c r="H1866" s="10"/>
      <c r="I1866" s="34">
        <v>361.5</v>
      </c>
      <c r="J1866" s="34">
        <v>917.7</v>
      </c>
      <c r="K1866" s="34">
        <v>1464</v>
      </c>
      <c r="L1866" s="34">
        <v>2185</v>
      </c>
      <c r="M1866" s="41">
        <f t="shared" si="390"/>
        <v>16.5</v>
      </c>
      <c r="N1866" s="41">
        <f t="shared" si="391"/>
        <v>42</v>
      </c>
      <c r="O1866" s="41">
        <f t="shared" si="392"/>
        <v>67</v>
      </c>
      <c r="P1866" s="15"/>
      <c r="Q1866" s="15"/>
      <c r="R1866" s="167"/>
      <c r="S1866" s="15"/>
      <c r="T1866" s="15"/>
      <c r="U1866" s="4">
        <f>SUM(L1866-T1866)</f>
        <v>2185</v>
      </c>
    </row>
    <row r="1867" spans="1:191" hidden="1">
      <c r="A1867" s="69"/>
      <c r="B1867" s="53"/>
      <c r="C1867" s="56"/>
      <c r="D1867" s="57"/>
      <c r="E1867" s="9" t="s">
        <v>440</v>
      </c>
      <c r="F1867" s="10" t="s">
        <v>415</v>
      </c>
      <c r="G1867" s="10"/>
      <c r="H1867" s="10"/>
      <c r="I1867" s="34">
        <v>80</v>
      </c>
      <c r="J1867" s="34">
        <v>80</v>
      </c>
      <c r="K1867" s="34">
        <v>80</v>
      </c>
      <c r="L1867" s="34">
        <v>80</v>
      </c>
      <c r="M1867" s="41">
        <f t="shared" si="390"/>
        <v>100</v>
      </c>
      <c r="N1867" s="41">
        <f t="shared" si="391"/>
        <v>100</v>
      </c>
      <c r="O1867" s="41">
        <f t="shared" si="392"/>
        <v>100</v>
      </c>
      <c r="P1867" s="15"/>
      <c r="Q1867" s="15"/>
      <c r="R1867" s="167"/>
      <c r="S1867" s="15"/>
      <c r="T1867" s="15"/>
      <c r="U1867" s="4">
        <f>SUM(L1867-T1867)</f>
        <v>80</v>
      </c>
    </row>
    <row r="1868" spans="1:191" hidden="1">
      <c r="A1868" s="69"/>
      <c r="B1868" s="53"/>
      <c r="C1868" s="56"/>
      <c r="D1868" s="57"/>
      <c r="E1868" s="16" t="s">
        <v>443</v>
      </c>
      <c r="F1868" s="10">
        <v>4221</v>
      </c>
      <c r="G1868" s="10"/>
      <c r="H1868" s="10"/>
      <c r="I1868" s="34">
        <v>600</v>
      </c>
      <c r="J1868" s="34">
        <v>800</v>
      </c>
      <c r="K1868" s="34">
        <v>1000</v>
      </c>
      <c r="L1868" s="34">
        <v>1000</v>
      </c>
      <c r="M1868" s="41">
        <f t="shared" si="390"/>
        <v>60</v>
      </c>
      <c r="N1868" s="41">
        <f t="shared" si="391"/>
        <v>80</v>
      </c>
      <c r="O1868" s="41">
        <f t="shared" si="392"/>
        <v>100</v>
      </c>
      <c r="P1868" s="15"/>
      <c r="Q1868" s="15"/>
      <c r="R1868" s="167"/>
      <c r="S1868" s="15"/>
      <c r="T1868" s="15"/>
      <c r="U1868" s="4">
        <f>SUM(L1868-T1868)</f>
        <v>1000</v>
      </c>
    </row>
    <row r="1869" spans="1:191" hidden="1">
      <c r="A1869" s="69"/>
      <c r="B1869" s="53"/>
      <c r="C1869" s="56"/>
      <c r="D1869" s="57"/>
      <c r="E1869" s="21" t="s">
        <v>456</v>
      </c>
      <c r="F1869" s="10" t="s">
        <v>403</v>
      </c>
      <c r="G1869" s="10"/>
      <c r="H1869" s="10"/>
      <c r="I1869" s="34"/>
      <c r="J1869" s="34">
        <v>100</v>
      </c>
      <c r="K1869" s="34">
        <v>100</v>
      </c>
      <c r="L1869" s="34">
        <v>100</v>
      </c>
      <c r="M1869" s="41">
        <f t="shared" si="390"/>
        <v>0</v>
      </c>
      <c r="N1869" s="41">
        <f t="shared" si="391"/>
        <v>100</v>
      </c>
      <c r="O1869" s="41">
        <f t="shared" si="392"/>
        <v>100</v>
      </c>
      <c r="P1869" s="15"/>
      <c r="Q1869" s="15"/>
      <c r="R1869" s="167"/>
      <c r="S1869" s="15"/>
      <c r="T1869" s="15"/>
      <c r="U1869" s="4">
        <f>SUM(L1869-T1869)</f>
        <v>100</v>
      </c>
    </row>
    <row r="1870" spans="1:191" hidden="1">
      <c r="A1870" s="69"/>
      <c r="B1870" s="53"/>
      <c r="C1870" s="56"/>
      <c r="D1870" s="57"/>
      <c r="E1870" s="16" t="s">
        <v>457</v>
      </c>
      <c r="F1870" s="10" t="s">
        <v>404</v>
      </c>
      <c r="G1870" s="10"/>
      <c r="H1870" s="10"/>
      <c r="I1870" s="34">
        <v>412</v>
      </c>
      <c r="J1870" s="34">
        <v>412</v>
      </c>
      <c r="K1870" s="34">
        <v>412</v>
      </c>
      <c r="L1870" s="34">
        <v>412</v>
      </c>
      <c r="M1870" s="41">
        <f t="shared" si="390"/>
        <v>100</v>
      </c>
      <c r="N1870" s="41">
        <f t="shared" si="391"/>
        <v>100</v>
      </c>
      <c r="O1870" s="41">
        <f t="shared" si="392"/>
        <v>100</v>
      </c>
      <c r="P1870" s="15"/>
      <c r="Q1870" s="15"/>
      <c r="R1870" s="167"/>
      <c r="S1870" s="15"/>
      <c r="T1870" s="15"/>
      <c r="U1870" s="4"/>
    </row>
    <row r="1871" spans="1:191" hidden="1">
      <c r="A1871" s="69"/>
      <c r="B1871" s="53"/>
      <c r="C1871" s="56"/>
      <c r="D1871" s="57"/>
      <c r="E1871" s="16" t="s">
        <v>459</v>
      </c>
      <c r="F1871" s="10" t="s">
        <v>266</v>
      </c>
      <c r="G1871" s="10"/>
      <c r="H1871" s="10"/>
      <c r="I1871" s="34">
        <v>500</v>
      </c>
      <c r="J1871" s="34">
        <v>700</v>
      </c>
      <c r="K1871" s="34">
        <v>1000</v>
      </c>
      <c r="L1871" s="34">
        <v>1000</v>
      </c>
      <c r="M1871" s="41">
        <f t="shared" si="390"/>
        <v>50</v>
      </c>
      <c r="N1871" s="41">
        <f t="shared" si="391"/>
        <v>70</v>
      </c>
      <c r="O1871" s="41">
        <f t="shared" si="392"/>
        <v>100</v>
      </c>
      <c r="P1871" s="15"/>
      <c r="Q1871" s="15"/>
      <c r="R1871" s="167"/>
      <c r="S1871" s="15"/>
      <c r="T1871" s="15"/>
      <c r="U1871" s="4"/>
    </row>
    <row r="1872" spans="1:191" hidden="1">
      <c r="A1872" s="69"/>
      <c r="B1872" s="53"/>
      <c r="C1872" s="56"/>
      <c r="D1872" s="57"/>
      <c r="E1872" s="16" t="s">
        <v>512</v>
      </c>
      <c r="F1872" s="10">
        <v>4237</v>
      </c>
      <c r="G1872" s="10"/>
      <c r="H1872" s="10"/>
      <c r="I1872" s="34">
        <v>119.00000000000001</v>
      </c>
      <c r="J1872" s="34">
        <v>294</v>
      </c>
      <c r="K1872" s="34">
        <v>469</v>
      </c>
      <c r="L1872" s="34">
        <v>700</v>
      </c>
      <c r="M1872" s="41">
        <f t="shared" si="390"/>
        <v>17</v>
      </c>
      <c r="N1872" s="41">
        <f t="shared" si="391"/>
        <v>42</v>
      </c>
      <c r="O1872" s="41">
        <f t="shared" si="392"/>
        <v>67</v>
      </c>
      <c r="P1872" s="15"/>
      <c r="Q1872" s="15"/>
      <c r="R1872" s="167"/>
      <c r="S1872" s="15"/>
      <c r="T1872" s="15"/>
      <c r="U1872" s="4"/>
    </row>
    <row r="1873" spans="1:191" hidden="1">
      <c r="A1873" s="69"/>
      <c r="B1873" s="53"/>
      <c r="C1873" s="56"/>
      <c r="D1873" s="57"/>
      <c r="E1873" s="16" t="s">
        <v>514</v>
      </c>
      <c r="F1873" s="10">
        <v>4241</v>
      </c>
      <c r="G1873" s="10"/>
      <c r="H1873" s="10"/>
      <c r="I1873" s="34">
        <v>59.2</v>
      </c>
      <c r="J1873" s="34">
        <v>146.19999999999999</v>
      </c>
      <c r="K1873" s="34">
        <v>233.2</v>
      </c>
      <c r="L1873" s="34">
        <v>348</v>
      </c>
      <c r="M1873" s="41">
        <f t="shared" si="390"/>
        <v>17</v>
      </c>
      <c r="N1873" s="41">
        <f t="shared" si="391"/>
        <v>42</v>
      </c>
      <c r="O1873" s="41">
        <f t="shared" si="392"/>
        <v>67</v>
      </c>
      <c r="P1873" s="15"/>
      <c r="Q1873" s="15"/>
      <c r="R1873" s="167"/>
      <c r="S1873" s="15"/>
      <c r="T1873" s="15"/>
      <c r="U1873" s="4"/>
    </row>
    <row r="1874" spans="1:191" ht="27" hidden="1">
      <c r="A1874" s="69"/>
      <c r="B1874" s="53"/>
      <c r="C1874" s="56"/>
      <c r="D1874" s="57"/>
      <c r="E1874" s="16" t="s">
        <v>516</v>
      </c>
      <c r="F1874" s="10">
        <v>4252</v>
      </c>
      <c r="G1874" s="10"/>
      <c r="H1874" s="10"/>
      <c r="I1874" s="34">
        <v>136</v>
      </c>
      <c r="J1874" s="34">
        <v>336</v>
      </c>
      <c r="K1874" s="34">
        <v>536</v>
      </c>
      <c r="L1874" s="34">
        <v>800</v>
      </c>
      <c r="M1874" s="41">
        <f t="shared" si="390"/>
        <v>17</v>
      </c>
      <c r="N1874" s="41">
        <f t="shared" si="391"/>
        <v>42</v>
      </c>
      <c r="O1874" s="41">
        <f t="shared" si="392"/>
        <v>67</v>
      </c>
      <c r="P1874" s="15"/>
      <c r="Q1874" s="15"/>
      <c r="R1874" s="167"/>
      <c r="S1874" s="15"/>
      <c r="T1874" s="15"/>
      <c r="U1874" s="4">
        <f>SUM(L1874-T1874)</f>
        <v>800</v>
      </c>
    </row>
    <row r="1875" spans="1:191" hidden="1">
      <c r="A1875" s="69"/>
      <c r="B1875" s="53"/>
      <c r="C1875" s="56"/>
      <c r="D1875" s="57"/>
      <c r="E1875" s="16" t="s">
        <v>517</v>
      </c>
      <c r="F1875" s="10">
        <v>4261</v>
      </c>
      <c r="G1875" s="10"/>
      <c r="H1875" s="10"/>
      <c r="I1875" s="34">
        <v>160</v>
      </c>
      <c r="J1875" s="34">
        <v>370</v>
      </c>
      <c r="K1875" s="34">
        <v>588</v>
      </c>
      <c r="L1875" s="34">
        <v>880</v>
      </c>
      <c r="M1875" s="41">
        <f t="shared" si="390"/>
        <v>18.2</v>
      </c>
      <c r="N1875" s="41">
        <f t="shared" si="391"/>
        <v>42</v>
      </c>
      <c r="O1875" s="41">
        <f t="shared" si="392"/>
        <v>66.8</v>
      </c>
      <c r="P1875" s="15"/>
      <c r="Q1875" s="15"/>
      <c r="R1875" s="167"/>
      <c r="S1875" s="15"/>
      <c r="T1875" s="15"/>
      <c r="U1875" s="4">
        <f>SUM(L1875-T1875)</f>
        <v>880</v>
      </c>
    </row>
    <row r="1876" spans="1:191" hidden="1">
      <c r="A1876" s="69"/>
      <c r="B1876" s="53"/>
      <c r="C1876" s="56"/>
      <c r="D1876" s="57"/>
      <c r="E1876" s="16" t="s">
        <v>519</v>
      </c>
      <c r="F1876" s="10">
        <v>4264</v>
      </c>
      <c r="G1876" s="10"/>
      <c r="H1876" s="10"/>
      <c r="I1876" s="34">
        <v>371.8</v>
      </c>
      <c r="J1876" s="34">
        <v>703.5</v>
      </c>
      <c r="K1876" s="34">
        <v>1005.3</v>
      </c>
      <c r="L1876" s="34">
        <v>1407</v>
      </c>
      <c r="M1876" s="41">
        <f t="shared" si="390"/>
        <v>26.4</v>
      </c>
      <c r="N1876" s="41">
        <f t="shared" si="391"/>
        <v>50</v>
      </c>
      <c r="O1876" s="41">
        <f t="shared" si="392"/>
        <v>71.400000000000006</v>
      </c>
      <c r="P1876" s="15"/>
      <c r="Q1876" s="15"/>
      <c r="R1876" s="167"/>
      <c r="S1876" s="15"/>
      <c r="T1876" s="15"/>
      <c r="U1876" s="4">
        <f>SUM(L1876-T1876)</f>
        <v>1407</v>
      </c>
    </row>
    <row r="1877" spans="1:191" hidden="1">
      <c r="A1877" s="69"/>
      <c r="B1877" s="53"/>
      <c r="C1877" s="56"/>
      <c r="D1877" s="57"/>
      <c r="E1877" s="9" t="s">
        <v>521</v>
      </c>
      <c r="F1877" s="10">
        <v>4267</v>
      </c>
      <c r="G1877" s="10"/>
      <c r="H1877" s="10"/>
      <c r="I1877" s="34">
        <v>26</v>
      </c>
      <c r="J1877" s="34">
        <v>63</v>
      </c>
      <c r="K1877" s="34">
        <v>100</v>
      </c>
      <c r="L1877" s="34">
        <v>100</v>
      </c>
      <c r="M1877" s="41">
        <f t="shared" si="390"/>
        <v>26</v>
      </c>
      <c r="N1877" s="41">
        <f t="shared" si="391"/>
        <v>63</v>
      </c>
      <c r="O1877" s="41">
        <f t="shared" si="392"/>
        <v>100</v>
      </c>
      <c r="P1877" s="15"/>
      <c r="Q1877" s="15"/>
      <c r="R1877" s="167"/>
      <c r="S1877" s="15"/>
      <c r="T1877" s="15"/>
      <c r="U1877" s="4">
        <f>SUM(L1877-T1877)</f>
        <v>100</v>
      </c>
    </row>
    <row r="1878" spans="1:191" hidden="1">
      <c r="A1878" s="69"/>
      <c r="B1878" s="53"/>
      <c r="C1878" s="56"/>
      <c r="D1878" s="57"/>
      <c r="E1878" s="9" t="s">
        <v>522</v>
      </c>
      <c r="F1878" s="10">
        <v>4269</v>
      </c>
      <c r="G1878" s="10"/>
      <c r="H1878" s="10"/>
      <c r="I1878" s="34">
        <v>37</v>
      </c>
      <c r="J1878" s="34">
        <v>37</v>
      </c>
      <c r="K1878" s="34">
        <v>60</v>
      </c>
      <c r="L1878" s="34">
        <v>90</v>
      </c>
      <c r="M1878" s="41">
        <f t="shared" si="390"/>
        <v>41.1</v>
      </c>
      <c r="N1878" s="41">
        <f t="shared" si="391"/>
        <v>41.1</v>
      </c>
      <c r="O1878" s="41">
        <f t="shared" si="392"/>
        <v>66.7</v>
      </c>
      <c r="P1878" s="15"/>
      <c r="Q1878" s="15"/>
      <c r="R1878" s="167"/>
      <c r="S1878" s="15"/>
      <c r="T1878" s="15"/>
      <c r="U1878" s="4"/>
    </row>
    <row r="1879" spans="1:191" hidden="1">
      <c r="A1879" s="69"/>
      <c r="B1879" s="53"/>
      <c r="C1879" s="56"/>
      <c r="D1879" s="57"/>
      <c r="E1879" s="9" t="s">
        <v>553</v>
      </c>
      <c r="F1879" s="10">
        <v>4823</v>
      </c>
      <c r="G1879" s="10"/>
      <c r="H1879" s="10"/>
      <c r="I1879" s="34">
        <v>23</v>
      </c>
      <c r="J1879" s="34">
        <v>23</v>
      </c>
      <c r="K1879" s="34">
        <v>23</v>
      </c>
      <c r="L1879" s="34">
        <v>23</v>
      </c>
      <c r="M1879" s="41">
        <f t="shared" si="390"/>
        <v>100</v>
      </c>
      <c r="N1879" s="41">
        <f t="shared" si="391"/>
        <v>100</v>
      </c>
      <c r="O1879" s="41">
        <f t="shared" si="392"/>
        <v>100</v>
      </c>
      <c r="P1879" s="15"/>
      <c r="Q1879" s="15"/>
      <c r="R1879" s="167"/>
      <c r="S1879" s="15"/>
      <c r="T1879" s="15"/>
      <c r="U1879" s="4">
        <f t="shared" ref="U1879:U1888" si="394">SUM(L1879-T1879)</f>
        <v>23</v>
      </c>
    </row>
    <row r="1880" spans="1:191" hidden="1">
      <c r="A1880" s="69"/>
      <c r="B1880" s="53"/>
      <c r="C1880" s="56"/>
      <c r="D1880" s="57"/>
      <c r="E1880" s="9" t="s">
        <v>560</v>
      </c>
      <c r="F1880" s="10">
        <v>5122</v>
      </c>
      <c r="G1880" s="10"/>
      <c r="H1880" s="10"/>
      <c r="I1880" s="34">
        <v>420</v>
      </c>
      <c r="J1880" s="34">
        <v>420</v>
      </c>
      <c r="K1880" s="34">
        <v>670</v>
      </c>
      <c r="L1880" s="34">
        <v>1000</v>
      </c>
      <c r="M1880" s="41">
        <f t="shared" si="390"/>
        <v>42</v>
      </c>
      <c r="N1880" s="41">
        <f t="shared" si="391"/>
        <v>42</v>
      </c>
      <c r="O1880" s="41">
        <f t="shared" si="392"/>
        <v>67</v>
      </c>
      <c r="P1880" s="15"/>
      <c r="Q1880" s="15"/>
      <c r="R1880" s="167"/>
      <c r="S1880" s="15"/>
      <c r="T1880" s="15"/>
      <c r="U1880" s="4">
        <f t="shared" si="394"/>
        <v>1000</v>
      </c>
    </row>
    <row r="1881" spans="1:191">
      <c r="A1881" s="224" t="s">
        <v>300</v>
      </c>
      <c r="B1881" s="196"/>
      <c r="C1881" s="200"/>
      <c r="D1881" s="239" t="s">
        <v>355</v>
      </c>
      <c r="E1881" s="179" t="s">
        <v>191</v>
      </c>
      <c r="F1881" s="126" t="s">
        <v>398</v>
      </c>
      <c r="G1881" s="126" t="s">
        <v>398</v>
      </c>
      <c r="H1881" s="10" t="s">
        <v>394</v>
      </c>
      <c r="I1881" s="204">
        <f>SUMIF($F$1920:$F$2079,$F1881,I$1920:I$2079)</f>
        <v>589301.89999999991</v>
      </c>
      <c r="J1881" s="204">
        <f t="shared" ref="J1881:L1896" si="395">SUMIF($F$1920:$F$2079,$F1881,J$1920:J$2079)</f>
        <v>1397656.3</v>
      </c>
      <c r="K1881" s="204">
        <f t="shared" si="395"/>
        <v>2134313.1</v>
      </c>
      <c r="L1881" s="204">
        <f t="shared" si="395"/>
        <v>2983611.4000000004</v>
      </c>
      <c r="M1881" s="119">
        <f>SUM(I1920,I1940,I2014,I2045)</f>
        <v>589301.89999999991</v>
      </c>
      <c r="N1881" s="119">
        <f>SUM(J1920,J1940,J2014,J2045)</f>
        <v>1397656.3</v>
      </c>
      <c r="O1881" s="119">
        <f>SUM(K1920,K1940,K2014,K2045)</f>
        <v>2134313.1</v>
      </c>
      <c r="P1881" s="119">
        <f>SUM(L1920,L1940,L2014,L2045)</f>
        <v>2983611.4</v>
      </c>
      <c r="Q1881" s="14"/>
      <c r="R1881" s="167"/>
      <c r="S1881" s="14"/>
      <c r="T1881" s="14"/>
      <c r="U1881" s="4">
        <f t="shared" si="394"/>
        <v>2983611.4000000004</v>
      </c>
      <c r="V1881" s="44">
        <v>1</v>
      </c>
      <c r="W1881" s="43" t="s">
        <v>394</v>
      </c>
      <c r="AA1881" s="209"/>
      <c r="AB1881" s="184">
        <f>SUM(I1882:I1919)-I1881</f>
        <v>0</v>
      </c>
      <c r="AC1881" s="184">
        <f>SUM(J1882:J1919)-J1881</f>
        <v>0</v>
      </c>
      <c r="AD1881" s="184">
        <f>SUM(K1882:K1919)-K1881</f>
        <v>0</v>
      </c>
      <c r="AE1881" s="184">
        <f>SUM(L1882:L1919)-L1881</f>
        <v>0</v>
      </c>
      <c r="AF1881" s="209"/>
      <c r="AG1881" s="209"/>
      <c r="AH1881" s="209"/>
      <c r="AI1881" s="209"/>
      <c r="AJ1881" s="209"/>
      <c r="AK1881" s="209"/>
      <c r="AL1881" s="209"/>
      <c r="AM1881" s="209"/>
      <c r="AN1881" s="209"/>
      <c r="AO1881" s="209"/>
      <c r="AP1881" s="209"/>
      <c r="AQ1881" s="209"/>
      <c r="AR1881" s="209"/>
      <c r="AS1881" s="209"/>
      <c r="AT1881" s="209"/>
      <c r="AU1881" s="209"/>
      <c r="AV1881" s="209"/>
      <c r="AW1881" s="209"/>
      <c r="AX1881" s="209"/>
      <c r="AY1881" s="209"/>
      <c r="AZ1881" s="209"/>
      <c r="BA1881" s="209"/>
      <c r="BB1881" s="209"/>
      <c r="BC1881" s="209"/>
      <c r="BD1881" s="209"/>
      <c r="BE1881" s="209"/>
      <c r="BF1881" s="209"/>
      <c r="BG1881" s="209"/>
      <c r="BH1881" s="209"/>
      <c r="BI1881" s="209"/>
      <c r="BJ1881" s="209"/>
      <c r="BK1881" s="209"/>
      <c r="BL1881" s="209"/>
      <c r="BM1881" s="209"/>
      <c r="BN1881" s="209"/>
      <c r="BO1881" s="209"/>
      <c r="BP1881" s="209"/>
      <c r="BQ1881" s="209"/>
      <c r="BR1881" s="209"/>
      <c r="BS1881" s="209"/>
      <c r="BT1881" s="209"/>
      <c r="BU1881" s="209"/>
      <c r="BV1881" s="209"/>
      <c r="BW1881" s="209"/>
      <c r="BX1881" s="209"/>
      <c r="BY1881" s="209"/>
      <c r="BZ1881" s="209"/>
      <c r="CA1881" s="209"/>
      <c r="CB1881" s="209"/>
      <c r="CC1881" s="209"/>
      <c r="CD1881" s="209"/>
      <c r="CE1881" s="209"/>
      <c r="CF1881" s="209"/>
      <c r="CG1881" s="209"/>
      <c r="CH1881" s="209"/>
      <c r="CI1881" s="209"/>
      <c r="CJ1881" s="209"/>
      <c r="CK1881" s="209"/>
      <c r="CL1881" s="209"/>
      <c r="CM1881" s="209"/>
      <c r="CN1881" s="209"/>
      <c r="CO1881" s="209"/>
      <c r="CP1881" s="209"/>
      <c r="CQ1881" s="209"/>
      <c r="CR1881" s="209"/>
      <c r="CS1881" s="209"/>
      <c r="CT1881" s="209"/>
      <c r="CU1881" s="209"/>
      <c r="CV1881" s="209"/>
      <c r="CW1881" s="209"/>
      <c r="CX1881" s="209"/>
      <c r="CY1881" s="209"/>
      <c r="CZ1881" s="209"/>
      <c r="DA1881" s="209"/>
      <c r="DB1881" s="209"/>
      <c r="DC1881" s="209"/>
      <c r="DD1881" s="209"/>
      <c r="DE1881" s="209"/>
      <c r="DF1881" s="209"/>
      <c r="DG1881" s="209"/>
      <c r="DH1881" s="209"/>
      <c r="DI1881" s="209"/>
      <c r="DJ1881" s="209"/>
      <c r="DK1881" s="209"/>
      <c r="DL1881" s="209"/>
      <c r="DM1881" s="209"/>
      <c r="DN1881" s="209"/>
      <c r="DO1881" s="209"/>
      <c r="DP1881" s="209"/>
      <c r="DQ1881" s="209"/>
      <c r="DR1881" s="209"/>
      <c r="DS1881" s="209"/>
      <c r="DT1881" s="209"/>
      <c r="DU1881" s="209"/>
      <c r="DV1881" s="209"/>
      <c r="DW1881" s="209"/>
      <c r="DX1881" s="209"/>
      <c r="DY1881" s="209"/>
      <c r="DZ1881" s="209"/>
      <c r="EA1881" s="209"/>
      <c r="EB1881" s="209"/>
      <c r="EC1881" s="209"/>
      <c r="ED1881" s="209"/>
      <c r="EE1881" s="209"/>
      <c r="EF1881" s="209"/>
      <c r="EG1881" s="209"/>
      <c r="EH1881" s="209"/>
      <c r="EI1881" s="209"/>
      <c r="EJ1881" s="209"/>
      <c r="EK1881" s="209"/>
      <c r="EL1881" s="209"/>
      <c r="EM1881" s="209"/>
      <c r="EN1881" s="209"/>
      <c r="EO1881" s="209"/>
      <c r="EP1881" s="209"/>
      <c r="EQ1881" s="209"/>
      <c r="ER1881" s="209"/>
      <c r="ES1881" s="209"/>
      <c r="ET1881" s="209"/>
      <c r="EU1881" s="209"/>
      <c r="EV1881" s="209"/>
      <c r="EW1881" s="209"/>
      <c r="EX1881" s="209"/>
      <c r="EY1881" s="209"/>
      <c r="EZ1881" s="209"/>
      <c r="FA1881" s="209"/>
      <c r="FB1881" s="209"/>
      <c r="FC1881" s="209"/>
      <c r="FD1881" s="209"/>
      <c r="FE1881" s="209"/>
      <c r="FF1881" s="209"/>
      <c r="FG1881" s="209"/>
      <c r="FH1881" s="209"/>
      <c r="FI1881" s="209"/>
      <c r="FJ1881" s="209"/>
      <c r="FK1881" s="209"/>
      <c r="FL1881" s="209"/>
      <c r="FM1881" s="209"/>
      <c r="FN1881" s="209"/>
      <c r="FO1881" s="209"/>
      <c r="FP1881" s="209"/>
      <c r="FQ1881" s="209"/>
      <c r="FR1881" s="209"/>
      <c r="FS1881" s="209"/>
      <c r="FT1881" s="209"/>
      <c r="FU1881" s="209"/>
      <c r="FV1881" s="209"/>
      <c r="FW1881" s="209"/>
      <c r="FX1881" s="209"/>
      <c r="FY1881" s="209"/>
      <c r="FZ1881" s="209"/>
      <c r="GA1881" s="209"/>
      <c r="GB1881" s="209"/>
      <c r="GC1881" s="209"/>
      <c r="GD1881" s="209"/>
      <c r="GE1881" s="209"/>
      <c r="GF1881" s="209"/>
      <c r="GG1881" s="209"/>
      <c r="GH1881" s="209"/>
      <c r="GI1881" s="209"/>
    </row>
    <row r="1882" spans="1:191" hidden="1">
      <c r="A1882" s="68"/>
      <c r="B1882" s="53"/>
      <c r="C1882" s="56"/>
      <c r="D1882" s="49"/>
      <c r="E1882" s="16" t="s">
        <v>431</v>
      </c>
      <c r="F1882" s="10">
        <v>4111</v>
      </c>
      <c r="G1882" s="10">
        <v>4111</v>
      </c>
      <c r="H1882" s="10"/>
      <c r="I1882" s="7">
        <f>SUMIF($F$1920:$F$2079,$F1882,I$1920:I$2079)</f>
        <v>1450</v>
      </c>
      <c r="J1882" s="7">
        <f t="shared" si="395"/>
        <v>3464</v>
      </c>
      <c r="K1882" s="7">
        <f t="shared" si="395"/>
        <v>5478</v>
      </c>
      <c r="L1882" s="7">
        <f t="shared" si="395"/>
        <v>8055.6</v>
      </c>
      <c r="M1882" s="41">
        <f>ROUND(I1882/L1882*100,1)</f>
        <v>18</v>
      </c>
      <c r="N1882" s="41">
        <f>ROUND(J1882/L1882*100,1)</f>
        <v>43</v>
      </c>
      <c r="O1882" s="41">
        <f>ROUND(K1882/L1882*100,1)</f>
        <v>68</v>
      </c>
      <c r="P1882" s="14"/>
      <c r="Q1882" s="14"/>
      <c r="R1882" s="167"/>
      <c r="S1882" s="14"/>
      <c r="T1882" s="14"/>
      <c r="U1882" s="4">
        <f t="shared" si="394"/>
        <v>8055.6</v>
      </c>
    </row>
    <row r="1883" spans="1:191" ht="27" hidden="1">
      <c r="A1883" s="68"/>
      <c r="B1883" s="53"/>
      <c r="C1883" s="56"/>
      <c r="D1883" s="49"/>
      <c r="E1883" s="16" t="s">
        <v>432</v>
      </c>
      <c r="F1883" s="10">
        <v>4112</v>
      </c>
      <c r="G1883" s="10">
        <v>4112</v>
      </c>
      <c r="H1883" s="10"/>
      <c r="I1883" s="7">
        <f t="shared" ref="I1883:L1919" si="396">SUMIF($F$1920:$F$2079,$F1883,I$1920:I$2079)</f>
        <v>2641</v>
      </c>
      <c r="J1883" s="7">
        <f t="shared" si="395"/>
        <v>4992.7</v>
      </c>
      <c r="K1883" s="7">
        <f t="shared" si="395"/>
        <v>7172.7</v>
      </c>
      <c r="L1883" s="7">
        <f t="shared" si="395"/>
        <v>11439.7</v>
      </c>
      <c r="M1883" s="41">
        <f t="shared" ref="M1883:M1946" si="397">ROUND(I1883/L1883*100,1)</f>
        <v>23.1</v>
      </c>
      <c r="N1883" s="41">
        <f t="shared" ref="N1883:N1946" si="398">ROUND(J1883/L1883*100,1)</f>
        <v>43.6</v>
      </c>
      <c r="O1883" s="41">
        <f t="shared" ref="O1883:O1946" si="399">ROUND(K1883/L1883*100,1)</f>
        <v>62.7</v>
      </c>
      <c r="P1883" s="14"/>
      <c r="Q1883" s="14"/>
      <c r="R1883" s="167"/>
      <c r="S1883" s="14"/>
      <c r="T1883" s="14"/>
      <c r="U1883" s="4">
        <f t="shared" si="394"/>
        <v>11439.7</v>
      </c>
    </row>
    <row r="1884" spans="1:191" ht="33" hidden="1" customHeight="1">
      <c r="A1884" s="68"/>
      <c r="B1884" s="53"/>
      <c r="C1884" s="56"/>
      <c r="D1884" s="49"/>
      <c r="E1884" s="16" t="s">
        <v>433</v>
      </c>
      <c r="F1884" s="10" t="s">
        <v>406</v>
      </c>
      <c r="G1884" s="10" t="s">
        <v>406</v>
      </c>
      <c r="H1884" s="10"/>
      <c r="I1884" s="7">
        <f t="shared" si="396"/>
        <v>0</v>
      </c>
      <c r="J1884" s="7">
        <f t="shared" si="395"/>
        <v>0</v>
      </c>
      <c r="K1884" s="7">
        <f t="shared" si="395"/>
        <v>0</v>
      </c>
      <c r="L1884" s="7">
        <f t="shared" si="395"/>
        <v>0</v>
      </c>
      <c r="M1884" s="41" t="e">
        <f t="shared" si="397"/>
        <v>#DIV/0!</v>
      </c>
      <c r="N1884" s="41" t="e">
        <f t="shared" si="398"/>
        <v>#DIV/0!</v>
      </c>
      <c r="O1884" s="41" t="e">
        <f t="shared" si="399"/>
        <v>#DIV/0!</v>
      </c>
      <c r="P1884" s="14"/>
      <c r="Q1884" s="14"/>
      <c r="R1884" s="167"/>
      <c r="S1884" s="14"/>
      <c r="T1884" s="14"/>
      <c r="U1884" s="4">
        <f t="shared" si="394"/>
        <v>0</v>
      </c>
    </row>
    <row r="1885" spans="1:191" hidden="1">
      <c r="A1885" s="68"/>
      <c r="B1885" s="53"/>
      <c r="C1885" s="56"/>
      <c r="D1885" s="49"/>
      <c r="E1885" s="16" t="s">
        <v>436</v>
      </c>
      <c r="F1885" s="10" t="s">
        <v>264</v>
      </c>
      <c r="G1885" s="10" t="s">
        <v>264</v>
      </c>
      <c r="H1885" s="10"/>
      <c r="I1885" s="7">
        <f t="shared" si="396"/>
        <v>6953.3</v>
      </c>
      <c r="J1885" s="7">
        <f t="shared" si="395"/>
        <v>14926</v>
      </c>
      <c r="K1885" s="7">
        <f t="shared" si="395"/>
        <v>22682.799999999999</v>
      </c>
      <c r="L1885" s="7">
        <f t="shared" si="395"/>
        <v>28371.8</v>
      </c>
      <c r="M1885" s="41">
        <f t="shared" si="397"/>
        <v>24.5</v>
      </c>
      <c r="N1885" s="41">
        <f t="shared" si="398"/>
        <v>52.6</v>
      </c>
      <c r="O1885" s="41">
        <f t="shared" si="399"/>
        <v>79.900000000000006</v>
      </c>
      <c r="P1885" s="14"/>
      <c r="Q1885" s="14"/>
      <c r="R1885" s="167"/>
      <c r="S1885" s="14"/>
      <c r="T1885" s="14"/>
      <c r="U1885" s="4">
        <f t="shared" si="394"/>
        <v>28371.8</v>
      </c>
    </row>
    <row r="1886" spans="1:191" hidden="1">
      <c r="A1886" s="68"/>
      <c r="B1886" s="53"/>
      <c r="C1886" s="56"/>
      <c r="D1886" s="49"/>
      <c r="E1886" s="16" t="s">
        <v>437</v>
      </c>
      <c r="F1886" s="10">
        <v>4212</v>
      </c>
      <c r="G1886" s="10">
        <v>4212</v>
      </c>
      <c r="H1886" s="10"/>
      <c r="I1886" s="7">
        <f t="shared" si="396"/>
        <v>0</v>
      </c>
      <c r="J1886" s="7">
        <f t="shared" si="395"/>
        <v>0</v>
      </c>
      <c r="K1886" s="7">
        <f t="shared" si="395"/>
        <v>0</v>
      </c>
      <c r="L1886" s="7">
        <f t="shared" si="395"/>
        <v>0</v>
      </c>
      <c r="M1886" s="41" t="e">
        <f t="shared" si="397"/>
        <v>#DIV/0!</v>
      </c>
      <c r="N1886" s="41" t="e">
        <f t="shared" si="398"/>
        <v>#DIV/0!</v>
      </c>
      <c r="O1886" s="41" t="e">
        <f t="shared" si="399"/>
        <v>#DIV/0!</v>
      </c>
      <c r="P1886" s="14"/>
      <c r="Q1886" s="14"/>
      <c r="R1886" s="167"/>
      <c r="S1886" s="14"/>
      <c r="T1886" s="14"/>
      <c r="U1886" s="4">
        <f t="shared" si="394"/>
        <v>0</v>
      </c>
    </row>
    <row r="1887" spans="1:191" hidden="1">
      <c r="A1887" s="68"/>
      <c r="B1887" s="53"/>
      <c r="C1887" s="56"/>
      <c r="D1887" s="49"/>
      <c r="E1887" s="9" t="s">
        <v>438</v>
      </c>
      <c r="F1887" s="10">
        <v>4213</v>
      </c>
      <c r="G1887" s="10">
        <v>4213</v>
      </c>
      <c r="H1887" s="10"/>
      <c r="I1887" s="7">
        <f t="shared" si="396"/>
        <v>0</v>
      </c>
      <c r="J1887" s="7">
        <f t="shared" si="395"/>
        <v>0</v>
      </c>
      <c r="K1887" s="7">
        <f t="shared" si="395"/>
        <v>0</v>
      </c>
      <c r="L1887" s="7">
        <f t="shared" si="395"/>
        <v>0</v>
      </c>
      <c r="M1887" s="41" t="e">
        <f t="shared" si="397"/>
        <v>#DIV/0!</v>
      </c>
      <c r="N1887" s="41" t="e">
        <f t="shared" si="398"/>
        <v>#DIV/0!</v>
      </c>
      <c r="O1887" s="41" t="e">
        <f t="shared" si="399"/>
        <v>#DIV/0!</v>
      </c>
      <c r="P1887" s="14"/>
      <c r="Q1887" s="14"/>
      <c r="R1887" s="167"/>
      <c r="S1887" s="14"/>
      <c r="T1887" s="14"/>
      <c r="U1887" s="4">
        <f t="shared" si="394"/>
        <v>0</v>
      </c>
    </row>
    <row r="1888" spans="1:191" hidden="1">
      <c r="A1888" s="68"/>
      <c r="B1888" s="53"/>
      <c r="C1888" s="56"/>
      <c r="D1888" s="49"/>
      <c r="E1888" s="9" t="s">
        <v>439</v>
      </c>
      <c r="F1888" s="10">
        <v>4214</v>
      </c>
      <c r="G1888" s="10">
        <v>4214</v>
      </c>
      <c r="H1888" s="10"/>
      <c r="I1888" s="7">
        <f t="shared" si="396"/>
        <v>312</v>
      </c>
      <c r="J1888" s="7">
        <f t="shared" si="395"/>
        <v>427</v>
      </c>
      <c r="K1888" s="7">
        <f t="shared" si="395"/>
        <v>543</v>
      </c>
      <c r="L1888" s="7">
        <f t="shared" si="395"/>
        <v>664.8</v>
      </c>
      <c r="M1888" s="41">
        <f t="shared" si="397"/>
        <v>46.9</v>
      </c>
      <c r="N1888" s="41">
        <f t="shared" si="398"/>
        <v>64.2</v>
      </c>
      <c r="O1888" s="41">
        <f t="shared" si="399"/>
        <v>81.7</v>
      </c>
      <c r="P1888" s="14"/>
      <c r="Q1888" s="14"/>
      <c r="R1888" s="167"/>
      <c r="S1888" s="14"/>
      <c r="T1888" s="14"/>
      <c r="U1888" s="4">
        <f t="shared" si="394"/>
        <v>664.8</v>
      </c>
    </row>
    <row r="1889" spans="1:22" hidden="1">
      <c r="A1889" s="68"/>
      <c r="B1889" s="53"/>
      <c r="C1889" s="56"/>
      <c r="D1889" s="49"/>
      <c r="E1889" s="9" t="s">
        <v>440</v>
      </c>
      <c r="F1889" s="10" t="s">
        <v>415</v>
      </c>
      <c r="G1889" s="10" t="s">
        <v>415</v>
      </c>
      <c r="H1889" s="10"/>
      <c r="I1889" s="7">
        <f t="shared" si="396"/>
        <v>0</v>
      </c>
      <c r="J1889" s="7">
        <f t="shared" si="395"/>
        <v>0</v>
      </c>
      <c r="K1889" s="7">
        <f t="shared" si="395"/>
        <v>0</v>
      </c>
      <c r="L1889" s="7">
        <f t="shared" si="395"/>
        <v>0</v>
      </c>
      <c r="M1889" s="41" t="e">
        <f t="shared" si="397"/>
        <v>#DIV/0!</v>
      </c>
      <c r="N1889" s="41" t="e">
        <f t="shared" si="398"/>
        <v>#DIV/0!</v>
      </c>
      <c r="O1889" s="41" t="e">
        <f t="shared" si="399"/>
        <v>#DIV/0!</v>
      </c>
      <c r="P1889" s="14"/>
      <c r="Q1889" s="14"/>
      <c r="R1889" s="167"/>
      <c r="S1889" s="14"/>
      <c r="T1889" s="14"/>
      <c r="U1889" s="4"/>
    </row>
    <row r="1890" spans="1:22" hidden="1">
      <c r="A1890" s="68"/>
      <c r="B1890" s="53"/>
      <c r="C1890" s="56"/>
      <c r="D1890" s="49"/>
      <c r="E1890" s="16" t="s">
        <v>441</v>
      </c>
      <c r="F1890" s="10">
        <v>4216</v>
      </c>
      <c r="G1890" s="10">
        <v>4216</v>
      </c>
      <c r="H1890" s="10"/>
      <c r="I1890" s="7">
        <f t="shared" si="396"/>
        <v>0</v>
      </c>
      <c r="J1890" s="7">
        <f t="shared" si="395"/>
        <v>262.39999999999998</v>
      </c>
      <c r="K1890" s="7">
        <f t="shared" si="395"/>
        <v>262.39999999999998</v>
      </c>
      <c r="L1890" s="7">
        <f t="shared" si="395"/>
        <v>262.39999999999998</v>
      </c>
      <c r="M1890" s="41">
        <f t="shared" si="397"/>
        <v>0</v>
      </c>
      <c r="N1890" s="41">
        <f t="shared" si="398"/>
        <v>100</v>
      </c>
      <c r="O1890" s="41">
        <f t="shared" si="399"/>
        <v>100</v>
      </c>
      <c r="P1890" s="14"/>
      <c r="Q1890" s="14"/>
      <c r="R1890" s="167"/>
      <c r="S1890" s="14"/>
      <c r="T1890" s="14"/>
      <c r="U1890" s="4"/>
    </row>
    <row r="1891" spans="1:22" hidden="1">
      <c r="A1891" s="68"/>
      <c r="B1891" s="53"/>
      <c r="C1891" s="56"/>
      <c r="D1891" s="49"/>
      <c r="E1891" s="16" t="s">
        <v>443</v>
      </c>
      <c r="F1891" s="10">
        <v>4221</v>
      </c>
      <c r="G1891" s="10">
        <v>4221</v>
      </c>
      <c r="H1891" s="10"/>
      <c r="I1891" s="7">
        <f t="shared" si="396"/>
        <v>29361.200000000001</v>
      </c>
      <c r="J1891" s="7">
        <f t="shared" si="395"/>
        <v>57332.9</v>
      </c>
      <c r="K1891" s="7">
        <f t="shared" si="395"/>
        <v>82877.400000000009</v>
      </c>
      <c r="L1891" s="7">
        <f t="shared" si="395"/>
        <v>108700.1</v>
      </c>
      <c r="M1891" s="41">
        <f t="shared" si="397"/>
        <v>27</v>
      </c>
      <c r="N1891" s="41">
        <f t="shared" si="398"/>
        <v>52.7</v>
      </c>
      <c r="O1891" s="41">
        <f t="shared" si="399"/>
        <v>76.2</v>
      </c>
      <c r="P1891" s="14"/>
      <c r="Q1891" s="14"/>
      <c r="R1891" s="167"/>
      <c r="S1891" s="14"/>
      <c r="T1891" s="14"/>
      <c r="U1891" s="4">
        <f>SUM(L1891-T1891)</f>
        <v>108700.1</v>
      </c>
    </row>
    <row r="1892" spans="1:22" hidden="1">
      <c r="A1892" s="68"/>
      <c r="B1892" s="53"/>
      <c r="C1892" s="56"/>
      <c r="D1892" s="49"/>
      <c r="E1892" s="16" t="s">
        <v>444</v>
      </c>
      <c r="F1892" s="10" t="s">
        <v>468</v>
      </c>
      <c r="G1892" s="10" t="s">
        <v>468</v>
      </c>
      <c r="H1892" s="10"/>
      <c r="I1892" s="7">
        <f t="shared" si="396"/>
        <v>0</v>
      </c>
      <c r="J1892" s="7">
        <f t="shared" si="395"/>
        <v>0</v>
      </c>
      <c r="K1892" s="7">
        <f t="shared" si="395"/>
        <v>0</v>
      </c>
      <c r="L1892" s="7">
        <f t="shared" si="395"/>
        <v>0</v>
      </c>
      <c r="M1892" s="41" t="e">
        <f t="shared" si="397"/>
        <v>#DIV/0!</v>
      </c>
      <c r="N1892" s="41" t="e">
        <f t="shared" si="398"/>
        <v>#DIV/0!</v>
      </c>
      <c r="O1892" s="41" t="e">
        <f t="shared" si="399"/>
        <v>#DIV/0!</v>
      </c>
      <c r="P1892" s="14"/>
      <c r="Q1892" s="14"/>
      <c r="R1892" s="167"/>
      <c r="S1892" s="14"/>
      <c r="T1892" s="14"/>
      <c r="U1892" s="4">
        <f>SUM(L1892-T1892)</f>
        <v>0</v>
      </c>
      <c r="V1892" s="43"/>
    </row>
    <row r="1893" spans="1:22" hidden="1">
      <c r="A1893" s="68"/>
      <c r="B1893" s="53"/>
      <c r="C1893" s="56"/>
      <c r="D1893" s="49"/>
      <c r="E1893" s="16" t="s">
        <v>456</v>
      </c>
      <c r="F1893" s="10">
        <v>4231</v>
      </c>
      <c r="G1893" s="10">
        <v>4231</v>
      </c>
      <c r="H1893" s="10"/>
      <c r="I1893" s="7">
        <f t="shared" si="396"/>
        <v>0</v>
      </c>
      <c r="J1893" s="7">
        <f t="shared" si="395"/>
        <v>0</v>
      </c>
      <c r="K1893" s="7">
        <f t="shared" si="395"/>
        <v>0</v>
      </c>
      <c r="L1893" s="7">
        <f t="shared" si="395"/>
        <v>0</v>
      </c>
      <c r="M1893" s="41" t="e">
        <f t="shared" si="397"/>
        <v>#DIV/0!</v>
      </c>
      <c r="N1893" s="41" t="e">
        <f t="shared" si="398"/>
        <v>#DIV/0!</v>
      </c>
      <c r="O1893" s="41" t="e">
        <f t="shared" si="399"/>
        <v>#DIV/0!</v>
      </c>
      <c r="P1893" s="14"/>
      <c r="Q1893" s="14"/>
      <c r="R1893" s="167"/>
      <c r="S1893" s="14"/>
      <c r="T1893" s="14"/>
      <c r="U1893" s="4"/>
      <c r="V1893" s="43"/>
    </row>
    <row r="1894" spans="1:22" hidden="1">
      <c r="A1894" s="68"/>
      <c r="B1894" s="53"/>
      <c r="C1894" s="56"/>
      <c r="D1894" s="49"/>
      <c r="E1894" s="16" t="s">
        <v>457</v>
      </c>
      <c r="F1894" s="10">
        <v>4232</v>
      </c>
      <c r="G1894" s="10">
        <v>4232</v>
      </c>
      <c r="H1894" s="10"/>
      <c r="I1894" s="7">
        <f t="shared" si="396"/>
        <v>0</v>
      </c>
      <c r="J1894" s="7">
        <f t="shared" si="395"/>
        <v>0</v>
      </c>
      <c r="K1894" s="7">
        <f t="shared" si="395"/>
        <v>0</v>
      </c>
      <c r="L1894" s="7">
        <f t="shared" si="395"/>
        <v>0</v>
      </c>
      <c r="M1894" s="41" t="e">
        <f t="shared" si="397"/>
        <v>#DIV/0!</v>
      </c>
      <c r="N1894" s="41" t="e">
        <f t="shared" si="398"/>
        <v>#DIV/0!</v>
      </c>
      <c r="O1894" s="41" t="e">
        <f t="shared" si="399"/>
        <v>#DIV/0!</v>
      </c>
      <c r="P1894" s="14"/>
      <c r="Q1894" s="14"/>
      <c r="R1894" s="167"/>
      <c r="S1894" s="14"/>
      <c r="T1894" s="14"/>
      <c r="U1894" s="4"/>
      <c r="V1894" s="43"/>
    </row>
    <row r="1895" spans="1:22" hidden="1">
      <c r="A1895" s="68"/>
      <c r="B1895" s="53"/>
      <c r="C1895" s="56"/>
      <c r="D1895" s="49"/>
      <c r="E1895" s="16" t="s">
        <v>459</v>
      </c>
      <c r="F1895" s="10" t="s">
        <v>266</v>
      </c>
      <c r="G1895" s="10" t="s">
        <v>266</v>
      </c>
      <c r="H1895" s="10"/>
      <c r="I1895" s="7">
        <f t="shared" si="396"/>
        <v>2352.9</v>
      </c>
      <c r="J1895" s="7">
        <f t="shared" si="395"/>
        <v>6369.4</v>
      </c>
      <c r="K1895" s="7">
        <f t="shared" si="395"/>
        <v>8620.5</v>
      </c>
      <c r="L1895" s="7">
        <f t="shared" si="395"/>
        <v>13596.4</v>
      </c>
      <c r="M1895" s="41">
        <f t="shared" si="397"/>
        <v>17.3</v>
      </c>
      <c r="N1895" s="41">
        <f t="shared" si="398"/>
        <v>46.8</v>
      </c>
      <c r="O1895" s="41">
        <f t="shared" si="399"/>
        <v>63.4</v>
      </c>
      <c r="P1895" s="14"/>
      <c r="Q1895" s="14"/>
      <c r="R1895" s="167"/>
      <c r="S1895" s="14"/>
      <c r="T1895" s="14"/>
      <c r="U1895" s="4">
        <f>SUM(L1895-T1895)</f>
        <v>13596.4</v>
      </c>
      <c r="V1895" s="43"/>
    </row>
    <row r="1896" spans="1:22" hidden="1">
      <c r="A1896" s="68"/>
      <c r="B1896" s="53"/>
      <c r="C1896" s="56"/>
      <c r="D1896" s="49"/>
      <c r="E1896" s="16" t="s">
        <v>511</v>
      </c>
      <c r="F1896" s="10">
        <v>4236</v>
      </c>
      <c r="G1896" s="10">
        <v>4236</v>
      </c>
      <c r="H1896" s="10"/>
      <c r="I1896" s="7">
        <f t="shared" si="396"/>
        <v>0</v>
      </c>
      <c r="J1896" s="7">
        <f t="shared" si="395"/>
        <v>0</v>
      </c>
      <c r="K1896" s="7">
        <f t="shared" si="395"/>
        <v>0</v>
      </c>
      <c r="L1896" s="7">
        <f t="shared" si="395"/>
        <v>0</v>
      </c>
      <c r="M1896" s="41" t="e">
        <f t="shared" si="397"/>
        <v>#DIV/0!</v>
      </c>
      <c r="N1896" s="41" t="e">
        <f t="shared" si="398"/>
        <v>#DIV/0!</v>
      </c>
      <c r="O1896" s="41" t="e">
        <f t="shared" si="399"/>
        <v>#DIV/0!</v>
      </c>
      <c r="P1896" s="14"/>
      <c r="Q1896" s="14"/>
      <c r="R1896" s="167"/>
      <c r="S1896" s="14"/>
      <c r="T1896" s="14"/>
      <c r="U1896" s="4"/>
      <c r="V1896" s="43"/>
    </row>
    <row r="1897" spans="1:22" hidden="1">
      <c r="A1897" s="68"/>
      <c r="B1897" s="53"/>
      <c r="C1897" s="56"/>
      <c r="D1897" s="49"/>
      <c r="E1897" s="16" t="s">
        <v>512</v>
      </c>
      <c r="F1897" s="10">
        <v>4237</v>
      </c>
      <c r="G1897" s="10">
        <v>4237</v>
      </c>
      <c r="H1897" s="10"/>
      <c r="I1897" s="7">
        <f t="shared" si="396"/>
        <v>407.5</v>
      </c>
      <c r="J1897" s="7">
        <f t="shared" si="396"/>
        <v>1587</v>
      </c>
      <c r="K1897" s="7">
        <f t="shared" si="396"/>
        <v>2171.5</v>
      </c>
      <c r="L1897" s="7">
        <f t="shared" si="396"/>
        <v>2409</v>
      </c>
      <c r="M1897" s="41">
        <f t="shared" si="397"/>
        <v>16.899999999999999</v>
      </c>
      <c r="N1897" s="41">
        <f t="shared" si="398"/>
        <v>65.900000000000006</v>
      </c>
      <c r="O1897" s="41">
        <f t="shared" si="399"/>
        <v>90.1</v>
      </c>
      <c r="P1897" s="14"/>
      <c r="Q1897" s="14"/>
      <c r="R1897" s="167"/>
      <c r="S1897" s="14"/>
      <c r="T1897" s="14"/>
      <c r="U1897" s="4">
        <f t="shared" ref="U1897:U1905" si="400">SUM(L1897-T1897)</f>
        <v>2409</v>
      </c>
      <c r="V1897" s="43"/>
    </row>
    <row r="1898" spans="1:22" hidden="1">
      <c r="A1898" s="68"/>
      <c r="B1898" s="53"/>
      <c r="C1898" s="56"/>
      <c r="D1898" s="49"/>
      <c r="E1898" s="16" t="s">
        <v>513</v>
      </c>
      <c r="F1898" s="10">
        <v>4239</v>
      </c>
      <c r="G1898" s="10">
        <v>4239</v>
      </c>
      <c r="H1898" s="10"/>
      <c r="I1898" s="7">
        <f t="shared" si="396"/>
        <v>132716</v>
      </c>
      <c r="J1898" s="7">
        <f t="shared" si="396"/>
        <v>330772.59999999998</v>
      </c>
      <c r="K1898" s="7">
        <f t="shared" si="396"/>
        <v>525039.19999999995</v>
      </c>
      <c r="L1898" s="7">
        <f t="shared" si="396"/>
        <v>761759.4</v>
      </c>
      <c r="M1898" s="41">
        <f t="shared" si="397"/>
        <v>17.399999999999999</v>
      </c>
      <c r="N1898" s="41">
        <f t="shared" si="398"/>
        <v>43.4</v>
      </c>
      <c r="O1898" s="41">
        <f t="shared" si="399"/>
        <v>68.900000000000006</v>
      </c>
      <c r="P1898" s="14"/>
      <c r="Q1898" s="14"/>
      <c r="R1898" s="167"/>
      <c r="S1898" s="14"/>
      <c r="T1898" s="14"/>
      <c r="U1898" s="4">
        <f t="shared" si="400"/>
        <v>761759.4</v>
      </c>
      <c r="V1898" s="43"/>
    </row>
    <row r="1899" spans="1:22" hidden="1">
      <c r="A1899" s="68"/>
      <c r="B1899" s="53"/>
      <c r="C1899" s="56"/>
      <c r="D1899" s="49"/>
      <c r="E1899" s="16" t="s">
        <v>514</v>
      </c>
      <c r="F1899" s="10">
        <v>4241</v>
      </c>
      <c r="G1899" s="10">
        <v>4241</v>
      </c>
      <c r="H1899" s="10"/>
      <c r="I1899" s="7">
        <f t="shared" si="396"/>
        <v>0</v>
      </c>
      <c r="J1899" s="7">
        <f t="shared" si="396"/>
        <v>0</v>
      </c>
      <c r="K1899" s="7">
        <f t="shared" si="396"/>
        <v>0</v>
      </c>
      <c r="L1899" s="7">
        <f t="shared" si="396"/>
        <v>0</v>
      </c>
      <c r="M1899" s="41" t="e">
        <f t="shared" si="397"/>
        <v>#DIV/0!</v>
      </c>
      <c r="N1899" s="41" t="e">
        <f t="shared" si="398"/>
        <v>#DIV/0!</v>
      </c>
      <c r="O1899" s="41" t="e">
        <f t="shared" si="399"/>
        <v>#DIV/0!</v>
      </c>
      <c r="P1899" s="14"/>
      <c r="Q1899" s="14"/>
      <c r="R1899" s="167"/>
      <c r="S1899" s="14"/>
      <c r="T1899" s="14"/>
      <c r="U1899" s="4">
        <f t="shared" si="400"/>
        <v>0</v>
      </c>
      <c r="V1899" s="43"/>
    </row>
    <row r="1900" spans="1:22" hidden="1">
      <c r="A1900" s="68"/>
      <c r="B1900" s="53"/>
      <c r="C1900" s="56"/>
      <c r="D1900" s="49"/>
      <c r="E1900" s="16" t="s">
        <v>515</v>
      </c>
      <c r="F1900" s="10">
        <v>4251</v>
      </c>
      <c r="G1900" s="10">
        <v>4251</v>
      </c>
      <c r="H1900" s="10"/>
      <c r="I1900" s="7">
        <f t="shared" si="396"/>
        <v>0</v>
      </c>
      <c r="J1900" s="7">
        <f t="shared" si="396"/>
        <v>0</v>
      </c>
      <c r="K1900" s="7">
        <f t="shared" si="396"/>
        <v>0</v>
      </c>
      <c r="L1900" s="7">
        <f t="shared" si="396"/>
        <v>0</v>
      </c>
      <c r="M1900" s="41" t="e">
        <f t="shared" si="397"/>
        <v>#DIV/0!</v>
      </c>
      <c r="N1900" s="41" t="e">
        <f t="shared" si="398"/>
        <v>#DIV/0!</v>
      </c>
      <c r="O1900" s="41" t="e">
        <f t="shared" si="399"/>
        <v>#DIV/0!</v>
      </c>
      <c r="P1900" s="14"/>
      <c r="Q1900" s="14"/>
      <c r="R1900" s="167"/>
      <c r="S1900" s="14"/>
      <c r="T1900" s="14"/>
      <c r="U1900" s="4">
        <f t="shared" si="400"/>
        <v>0</v>
      </c>
      <c r="V1900" s="43"/>
    </row>
    <row r="1901" spans="1:22" ht="27" hidden="1">
      <c r="A1901" s="68"/>
      <c r="B1901" s="53"/>
      <c r="C1901" s="56"/>
      <c r="D1901" s="49"/>
      <c r="E1901" s="16" t="s">
        <v>516</v>
      </c>
      <c r="F1901" s="10">
        <v>4252</v>
      </c>
      <c r="G1901" s="10">
        <v>4252</v>
      </c>
      <c r="H1901" s="10"/>
      <c r="I1901" s="7">
        <f t="shared" si="396"/>
        <v>35</v>
      </c>
      <c r="J1901" s="7">
        <f t="shared" si="396"/>
        <v>43</v>
      </c>
      <c r="K1901" s="7">
        <f t="shared" si="396"/>
        <v>80</v>
      </c>
      <c r="L1901" s="7">
        <f t="shared" si="396"/>
        <v>90</v>
      </c>
      <c r="M1901" s="41">
        <f t="shared" si="397"/>
        <v>38.9</v>
      </c>
      <c r="N1901" s="41">
        <f t="shared" si="398"/>
        <v>47.8</v>
      </c>
      <c r="O1901" s="41">
        <f t="shared" si="399"/>
        <v>88.9</v>
      </c>
      <c r="P1901" s="14"/>
      <c r="Q1901" s="14"/>
      <c r="R1901" s="167"/>
      <c r="S1901" s="14"/>
      <c r="T1901" s="14"/>
      <c r="U1901" s="4">
        <f t="shared" si="400"/>
        <v>90</v>
      </c>
      <c r="V1901" s="43"/>
    </row>
    <row r="1902" spans="1:22" hidden="1">
      <c r="A1902" s="68"/>
      <c r="B1902" s="53"/>
      <c r="C1902" s="56"/>
      <c r="D1902" s="49"/>
      <c r="E1902" s="16" t="s">
        <v>517</v>
      </c>
      <c r="F1902" s="10">
        <v>4261</v>
      </c>
      <c r="G1902" s="10">
        <v>4261</v>
      </c>
      <c r="H1902" s="10"/>
      <c r="I1902" s="7">
        <f t="shared" si="396"/>
        <v>363.3</v>
      </c>
      <c r="J1902" s="7">
        <f t="shared" si="396"/>
        <v>765</v>
      </c>
      <c r="K1902" s="7">
        <f t="shared" si="396"/>
        <v>1023.2</v>
      </c>
      <c r="L1902" s="7">
        <f t="shared" si="396"/>
        <v>1254</v>
      </c>
      <c r="M1902" s="41">
        <f t="shared" si="397"/>
        <v>29</v>
      </c>
      <c r="N1902" s="41">
        <f t="shared" si="398"/>
        <v>61</v>
      </c>
      <c r="O1902" s="41">
        <f t="shared" si="399"/>
        <v>81.599999999999994</v>
      </c>
      <c r="P1902" s="14"/>
      <c r="Q1902" s="14"/>
      <c r="R1902" s="167"/>
      <c r="S1902" s="14"/>
      <c r="T1902" s="14"/>
      <c r="U1902" s="4">
        <f t="shared" si="400"/>
        <v>1254</v>
      </c>
      <c r="V1902" s="43"/>
    </row>
    <row r="1903" spans="1:22" hidden="1">
      <c r="A1903" s="68"/>
      <c r="B1903" s="53"/>
      <c r="C1903" s="56"/>
      <c r="D1903" s="49"/>
      <c r="E1903" s="16" t="s">
        <v>519</v>
      </c>
      <c r="F1903" s="10">
        <v>4264</v>
      </c>
      <c r="G1903" s="10">
        <v>4264</v>
      </c>
      <c r="H1903" s="10"/>
      <c r="I1903" s="7">
        <f t="shared" si="396"/>
        <v>154.80000000000001</v>
      </c>
      <c r="J1903" s="7">
        <f t="shared" si="396"/>
        <v>583.9</v>
      </c>
      <c r="K1903" s="7">
        <f t="shared" si="396"/>
        <v>822.9</v>
      </c>
      <c r="L1903" s="7">
        <f t="shared" si="396"/>
        <v>1032.2</v>
      </c>
      <c r="M1903" s="41">
        <f t="shared" si="397"/>
        <v>15</v>
      </c>
      <c r="N1903" s="41">
        <f t="shared" si="398"/>
        <v>56.6</v>
      </c>
      <c r="O1903" s="41">
        <f t="shared" si="399"/>
        <v>79.7</v>
      </c>
      <c r="P1903" s="14"/>
      <c r="Q1903" s="14"/>
      <c r="R1903" s="167"/>
      <c r="S1903" s="14"/>
      <c r="T1903" s="14"/>
      <c r="U1903" s="4">
        <f t="shared" si="400"/>
        <v>1032.2</v>
      </c>
      <c r="V1903" s="43"/>
    </row>
    <row r="1904" spans="1:22" hidden="1">
      <c r="A1904" s="68"/>
      <c r="B1904" s="53"/>
      <c r="C1904" s="56"/>
      <c r="D1904" s="49"/>
      <c r="E1904" s="9" t="s">
        <v>521</v>
      </c>
      <c r="F1904" s="10">
        <v>4267</v>
      </c>
      <c r="G1904" s="10">
        <v>4267</v>
      </c>
      <c r="H1904" s="10"/>
      <c r="I1904" s="7">
        <f t="shared" si="396"/>
        <v>0</v>
      </c>
      <c r="J1904" s="7">
        <f t="shared" si="396"/>
        <v>0</v>
      </c>
      <c r="K1904" s="7">
        <f t="shared" si="396"/>
        <v>0</v>
      </c>
      <c r="L1904" s="7">
        <f t="shared" si="396"/>
        <v>0</v>
      </c>
      <c r="M1904" s="41" t="e">
        <f t="shared" si="397"/>
        <v>#DIV/0!</v>
      </c>
      <c r="N1904" s="41" t="e">
        <f t="shared" si="398"/>
        <v>#DIV/0!</v>
      </c>
      <c r="O1904" s="41" t="e">
        <f t="shared" si="399"/>
        <v>#DIV/0!</v>
      </c>
      <c r="P1904" s="14"/>
      <c r="Q1904" s="14"/>
      <c r="R1904" s="167"/>
      <c r="S1904" s="14"/>
      <c r="T1904" s="14"/>
      <c r="U1904" s="4">
        <f t="shared" si="400"/>
        <v>0</v>
      </c>
      <c r="V1904" s="43"/>
    </row>
    <row r="1905" spans="1:191" hidden="1">
      <c r="A1905" s="68"/>
      <c r="B1905" s="53"/>
      <c r="C1905" s="56"/>
      <c r="D1905" s="49"/>
      <c r="E1905" s="9" t="s">
        <v>522</v>
      </c>
      <c r="F1905" s="10">
        <v>4269</v>
      </c>
      <c r="G1905" s="10">
        <v>4269</v>
      </c>
      <c r="H1905" s="10"/>
      <c r="I1905" s="7">
        <f t="shared" si="396"/>
        <v>1042.9000000000001</v>
      </c>
      <c r="J1905" s="7">
        <f t="shared" si="396"/>
        <v>3846.9</v>
      </c>
      <c r="K1905" s="7">
        <f t="shared" si="396"/>
        <v>5315</v>
      </c>
      <c r="L1905" s="7">
        <f t="shared" si="396"/>
        <v>7069.9</v>
      </c>
      <c r="M1905" s="41">
        <f t="shared" si="397"/>
        <v>14.8</v>
      </c>
      <c r="N1905" s="41">
        <f t="shared" si="398"/>
        <v>54.4</v>
      </c>
      <c r="O1905" s="41">
        <f t="shared" si="399"/>
        <v>75.2</v>
      </c>
      <c r="P1905" s="14"/>
      <c r="Q1905" s="14"/>
      <c r="R1905" s="167"/>
      <c r="S1905" s="14"/>
      <c r="T1905" s="14"/>
      <c r="U1905" s="4">
        <f t="shared" si="400"/>
        <v>7069.9</v>
      </c>
      <c r="V1905" s="43"/>
    </row>
    <row r="1906" spans="1:191" ht="27" hidden="1">
      <c r="A1906" s="68"/>
      <c r="B1906" s="53"/>
      <c r="C1906" s="56"/>
      <c r="D1906" s="49"/>
      <c r="E1906" s="16" t="s">
        <v>524</v>
      </c>
      <c r="F1906" s="10">
        <v>4511</v>
      </c>
      <c r="G1906" s="10">
        <v>4511</v>
      </c>
      <c r="H1906" s="10"/>
      <c r="I1906" s="7">
        <f t="shared" si="396"/>
        <v>282288</v>
      </c>
      <c r="J1906" s="7">
        <f t="shared" si="396"/>
        <v>654900</v>
      </c>
      <c r="K1906" s="7">
        <f t="shared" si="396"/>
        <v>1018460</v>
      </c>
      <c r="L1906" s="7">
        <f t="shared" si="396"/>
        <v>1494998.4</v>
      </c>
      <c r="M1906" s="41">
        <f t="shared" si="397"/>
        <v>18.899999999999999</v>
      </c>
      <c r="N1906" s="41">
        <f t="shared" si="398"/>
        <v>43.8</v>
      </c>
      <c r="O1906" s="41">
        <f t="shared" si="399"/>
        <v>68.099999999999994</v>
      </c>
      <c r="P1906" s="14"/>
      <c r="Q1906" s="14"/>
      <c r="R1906" s="167"/>
      <c r="S1906" s="14"/>
      <c r="T1906" s="14"/>
      <c r="U1906" s="4"/>
      <c r="V1906" s="43"/>
    </row>
    <row r="1907" spans="1:191" hidden="1">
      <c r="A1907" s="68"/>
      <c r="B1907" s="53"/>
      <c r="C1907" s="56"/>
      <c r="D1907" s="49"/>
      <c r="E1907" s="9" t="s">
        <v>177</v>
      </c>
      <c r="F1907" s="10" t="s">
        <v>176</v>
      </c>
      <c r="G1907" s="10" t="s">
        <v>176</v>
      </c>
      <c r="H1907" s="10"/>
      <c r="I1907" s="7">
        <f t="shared" si="396"/>
        <v>0</v>
      </c>
      <c r="J1907" s="7">
        <f t="shared" si="396"/>
        <v>0</v>
      </c>
      <c r="K1907" s="7">
        <f t="shared" si="396"/>
        <v>0</v>
      </c>
      <c r="L1907" s="7">
        <f t="shared" si="396"/>
        <v>0</v>
      </c>
      <c r="M1907" s="41" t="e">
        <f t="shared" si="397"/>
        <v>#DIV/0!</v>
      </c>
      <c r="N1907" s="41" t="e">
        <f t="shared" si="398"/>
        <v>#DIV/0!</v>
      </c>
      <c r="O1907" s="41" t="e">
        <f t="shared" si="399"/>
        <v>#DIV/0!</v>
      </c>
      <c r="P1907" s="14"/>
      <c r="Q1907" s="14"/>
      <c r="R1907" s="167"/>
      <c r="S1907" s="14"/>
      <c r="T1907" s="14"/>
      <c r="U1907" s="4"/>
      <c r="V1907" s="43"/>
    </row>
    <row r="1908" spans="1:191" ht="27" hidden="1">
      <c r="A1908" s="68"/>
      <c r="B1908" s="53"/>
      <c r="C1908" s="56"/>
      <c r="D1908" s="49"/>
      <c r="E1908" s="9" t="s">
        <v>538</v>
      </c>
      <c r="F1908" s="10">
        <v>4637</v>
      </c>
      <c r="G1908" s="10">
        <v>4637</v>
      </c>
      <c r="H1908" s="10"/>
      <c r="I1908" s="7">
        <f t="shared" si="396"/>
        <v>3252</v>
      </c>
      <c r="J1908" s="7">
        <f t="shared" si="396"/>
        <v>11188</v>
      </c>
      <c r="K1908" s="7">
        <f t="shared" si="396"/>
        <v>12610</v>
      </c>
      <c r="L1908" s="7">
        <f t="shared" si="396"/>
        <v>15942.8</v>
      </c>
      <c r="M1908" s="41">
        <f t="shared" si="397"/>
        <v>20.399999999999999</v>
      </c>
      <c r="N1908" s="41">
        <f t="shared" si="398"/>
        <v>70.2</v>
      </c>
      <c r="O1908" s="41">
        <f t="shared" si="399"/>
        <v>79.099999999999994</v>
      </c>
      <c r="P1908" s="14"/>
      <c r="Q1908" s="14"/>
      <c r="R1908" s="167"/>
      <c r="S1908" s="14"/>
      <c r="T1908" s="14"/>
      <c r="U1908" s="4"/>
    </row>
    <row r="1909" spans="1:191" hidden="1">
      <c r="A1909" s="68"/>
      <c r="B1909" s="53"/>
      <c r="C1909" s="56"/>
      <c r="D1909" s="49"/>
      <c r="E1909" s="9" t="s">
        <v>542</v>
      </c>
      <c r="F1909" s="10" t="s">
        <v>272</v>
      </c>
      <c r="G1909" s="10" t="s">
        <v>272</v>
      </c>
      <c r="H1909" s="10"/>
      <c r="I1909" s="7">
        <f t="shared" si="396"/>
        <v>93072.5</v>
      </c>
      <c r="J1909" s="7">
        <f t="shared" si="396"/>
        <v>215088.5</v>
      </c>
      <c r="K1909" s="7">
        <f t="shared" si="396"/>
        <v>312257.5</v>
      </c>
      <c r="L1909" s="7">
        <f t="shared" si="396"/>
        <v>365778.4</v>
      </c>
      <c r="M1909" s="41">
        <f t="shared" si="397"/>
        <v>25.4</v>
      </c>
      <c r="N1909" s="41">
        <f t="shared" si="398"/>
        <v>58.8</v>
      </c>
      <c r="O1909" s="41">
        <f t="shared" si="399"/>
        <v>85.4</v>
      </c>
      <c r="P1909" s="14"/>
      <c r="Q1909" s="14"/>
      <c r="R1909" s="167"/>
      <c r="S1909" s="14"/>
      <c r="T1909" s="14"/>
      <c r="U1909" s="4">
        <f>SUM(L1909-T1909)</f>
        <v>365778.4</v>
      </c>
    </row>
    <row r="1910" spans="1:191" hidden="1">
      <c r="A1910" s="68"/>
      <c r="B1910" s="53"/>
      <c r="C1910" s="56"/>
      <c r="D1910" s="49"/>
      <c r="E1910" s="9" t="s">
        <v>548</v>
      </c>
      <c r="F1910" s="10">
        <v>4728</v>
      </c>
      <c r="G1910" s="10">
        <v>4728</v>
      </c>
      <c r="H1910" s="10"/>
      <c r="I1910" s="7">
        <f t="shared" si="396"/>
        <v>450</v>
      </c>
      <c r="J1910" s="7">
        <f t="shared" si="396"/>
        <v>900</v>
      </c>
      <c r="K1910" s="7">
        <f t="shared" si="396"/>
        <v>1350</v>
      </c>
      <c r="L1910" s="7">
        <f t="shared" si="396"/>
        <v>1800</v>
      </c>
      <c r="M1910" s="41">
        <f t="shared" si="397"/>
        <v>25</v>
      </c>
      <c r="N1910" s="41">
        <f t="shared" si="398"/>
        <v>50</v>
      </c>
      <c r="O1910" s="41">
        <f t="shared" si="399"/>
        <v>75</v>
      </c>
      <c r="P1910" s="14"/>
      <c r="Q1910" s="14"/>
      <c r="R1910" s="167"/>
      <c r="S1910" s="14"/>
      <c r="T1910" s="14"/>
      <c r="U1910" s="4"/>
    </row>
    <row r="1911" spans="1:191" hidden="1">
      <c r="A1911" s="68"/>
      <c r="B1911" s="53"/>
      <c r="C1911" s="56"/>
      <c r="D1911" s="49"/>
      <c r="E1911" s="9" t="s">
        <v>549</v>
      </c>
      <c r="F1911" s="10" t="s">
        <v>267</v>
      </c>
      <c r="G1911" s="10" t="s">
        <v>267</v>
      </c>
      <c r="H1911" s="10"/>
      <c r="I1911" s="7">
        <f t="shared" si="396"/>
        <v>1000</v>
      </c>
      <c r="J1911" s="7">
        <f t="shared" si="396"/>
        <v>1000</v>
      </c>
      <c r="K1911" s="7">
        <f t="shared" si="396"/>
        <v>1000</v>
      </c>
      <c r="L1911" s="7">
        <f t="shared" si="396"/>
        <v>1000</v>
      </c>
      <c r="M1911" s="41">
        <f t="shared" si="397"/>
        <v>100</v>
      </c>
      <c r="N1911" s="41">
        <f t="shared" si="398"/>
        <v>100</v>
      </c>
      <c r="O1911" s="41">
        <f t="shared" si="399"/>
        <v>100</v>
      </c>
      <c r="P1911" s="14"/>
      <c r="Q1911" s="14"/>
      <c r="R1911" s="167"/>
      <c r="S1911" s="14"/>
      <c r="T1911" s="14"/>
      <c r="U1911" s="4">
        <f t="shared" ref="U1911:U1917" si="401">SUM(L1911-T1911)</f>
        <v>1000</v>
      </c>
    </row>
    <row r="1912" spans="1:191" ht="27" hidden="1">
      <c r="A1912" s="68"/>
      <c r="B1912" s="53"/>
      <c r="C1912" s="56"/>
      <c r="D1912" s="49"/>
      <c r="E1912" s="9" t="s">
        <v>551</v>
      </c>
      <c r="F1912" s="10" t="s">
        <v>275</v>
      </c>
      <c r="G1912" s="10" t="s">
        <v>275</v>
      </c>
      <c r="H1912" s="10"/>
      <c r="I1912" s="7">
        <f t="shared" si="396"/>
        <v>26250</v>
      </c>
      <c r="J1912" s="7">
        <f t="shared" si="396"/>
        <v>58000</v>
      </c>
      <c r="K1912" s="7">
        <f t="shared" si="396"/>
        <v>89250</v>
      </c>
      <c r="L1912" s="7">
        <f t="shared" si="396"/>
        <v>121800</v>
      </c>
      <c r="M1912" s="41">
        <f t="shared" si="397"/>
        <v>21.6</v>
      </c>
      <c r="N1912" s="41">
        <f t="shared" si="398"/>
        <v>47.6</v>
      </c>
      <c r="O1912" s="41">
        <f t="shared" si="399"/>
        <v>73.3</v>
      </c>
      <c r="P1912" s="14"/>
      <c r="Q1912" s="14"/>
      <c r="R1912" s="167"/>
      <c r="S1912" s="14"/>
      <c r="T1912" s="14"/>
      <c r="U1912" s="4">
        <f t="shared" si="401"/>
        <v>121800</v>
      </c>
    </row>
    <row r="1913" spans="1:191" hidden="1">
      <c r="A1913" s="68"/>
      <c r="B1913" s="53"/>
      <c r="C1913" s="56"/>
      <c r="D1913" s="49"/>
      <c r="E1913" s="9" t="s">
        <v>553</v>
      </c>
      <c r="F1913" s="10">
        <v>4823</v>
      </c>
      <c r="G1913" s="10">
        <v>4823</v>
      </c>
      <c r="H1913" s="10"/>
      <c r="I1913" s="7">
        <f t="shared" si="396"/>
        <v>0</v>
      </c>
      <c r="J1913" s="7">
        <f t="shared" si="396"/>
        <v>0</v>
      </c>
      <c r="K1913" s="7">
        <f t="shared" si="396"/>
        <v>0</v>
      </c>
      <c r="L1913" s="7">
        <f t="shared" si="396"/>
        <v>0</v>
      </c>
      <c r="M1913" s="41" t="e">
        <f t="shared" si="397"/>
        <v>#DIV/0!</v>
      </c>
      <c r="N1913" s="41" t="e">
        <f t="shared" si="398"/>
        <v>#DIV/0!</v>
      </c>
      <c r="O1913" s="41" t="e">
        <f t="shared" si="399"/>
        <v>#DIV/0!</v>
      </c>
      <c r="P1913" s="14"/>
      <c r="Q1913" s="14"/>
      <c r="R1913" s="167"/>
      <c r="S1913" s="14"/>
      <c r="T1913" s="14"/>
      <c r="U1913" s="4">
        <f t="shared" si="401"/>
        <v>0</v>
      </c>
    </row>
    <row r="1914" spans="1:191" hidden="1">
      <c r="A1914" s="68"/>
      <c r="B1914" s="53"/>
      <c r="C1914" s="56"/>
      <c r="D1914" s="49"/>
      <c r="E1914" s="9" t="s">
        <v>554</v>
      </c>
      <c r="F1914" s="10" t="s">
        <v>273</v>
      </c>
      <c r="G1914" s="10" t="s">
        <v>273</v>
      </c>
      <c r="H1914" s="10"/>
      <c r="I1914" s="7">
        <f t="shared" si="396"/>
        <v>199.5</v>
      </c>
      <c r="J1914" s="7">
        <f t="shared" si="396"/>
        <v>307</v>
      </c>
      <c r="K1914" s="7">
        <f t="shared" si="396"/>
        <v>597</v>
      </c>
      <c r="L1914" s="7">
        <f t="shared" si="396"/>
        <v>686.5</v>
      </c>
      <c r="M1914" s="41">
        <f t="shared" si="397"/>
        <v>29.1</v>
      </c>
      <c r="N1914" s="41">
        <f t="shared" si="398"/>
        <v>44.7</v>
      </c>
      <c r="O1914" s="41">
        <f t="shared" si="399"/>
        <v>87</v>
      </c>
      <c r="P1914" s="14"/>
      <c r="Q1914" s="14"/>
      <c r="R1914" s="167"/>
      <c r="S1914" s="14"/>
      <c r="T1914" s="14"/>
      <c r="U1914" s="4">
        <f t="shared" si="401"/>
        <v>686.5</v>
      </c>
    </row>
    <row r="1915" spans="1:191" hidden="1">
      <c r="A1915" s="68"/>
      <c r="B1915" s="53"/>
      <c r="C1915" s="56"/>
      <c r="D1915" s="49"/>
      <c r="E1915" s="9" t="s">
        <v>558</v>
      </c>
      <c r="F1915" s="10" t="s">
        <v>274</v>
      </c>
      <c r="G1915" s="10" t="s">
        <v>274</v>
      </c>
      <c r="H1915" s="10"/>
      <c r="I1915" s="7">
        <f t="shared" si="396"/>
        <v>0</v>
      </c>
      <c r="J1915" s="7">
        <f t="shared" si="396"/>
        <v>20000</v>
      </c>
      <c r="K1915" s="7">
        <f t="shared" si="396"/>
        <v>25400</v>
      </c>
      <c r="L1915" s="7">
        <f t="shared" si="396"/>
        <v>25400</v>
      </c>
      <c r="M1915" s="41">
        <f t="shared" si="397"/>
        <v>0</v>
      </c>
      <c r="N1915" s="41">
        <f t="shared" si="398"/>
        <v>78.7</v>
      </c>
      <c r="O1915" s="41">
        <f t="shared" si="399"/>
        <v>100</v>
      </c>
      <c r="P1915" s="14"/>
      <c r="Q1915" s="14"/>
      <c r="R1915" s="167"/>
      <c r="S1915" s="14"/>
      <c r="T1915" s="14"/>
      <c r="U1915" s="4">
        <f t="shared" si="401"/>
        <v>25400</v>
      </c>
    </row>
    <row r="1916" spans="1:191" hidden="1">
      <c r="A1916" s="68"/>
      <c r="B1916" s="53"/>
      <c r="C1916" s="56"/>
      <c r="D1916" s="49"/>
      <c r="E1916" s="9" t="s">
        <v>560</v>
      </c>
      <c r="F1916" s="10">
        <v>5122</v>
      </c>
      <c r="G1916" s="10">
        <v>5122</v>
      </c>
      <c r="H1916" s="10"/>
      <c r="I1916" s="7">
        <f t="shared" si="396"/>
        <v>0</v>
      </c>
      <c r="J1916" s="7">
        <f t="shared" si="396"/>
        <v>0</v>
      </c>
      <c r="K1916" s="7">
        <f t="shared" si="396"/>
        <v>0</v>
      </c>
      <c r="L1916" s="7">
        <f t="shared" si="396"/>
        <v>0</v>
      </c>
      <c r="M1916" s="41" t="e">
        <f t="shared" si="397"/>
        <v>#DIV/0!</v>
      </c>
      <c r="N1916" s="41" t="e">
        <f t="shared" si="398"/>
        <v>#DIV/0!</v>
      </c>
      <c r="O1916" s="41" t="e">
        <f t="shared" si="399"/>
        <v>#DIV/0!</v>
      </c>
      <c r="P1916" s="14"/>
      <c r="Q1916" s="14"/>
      <c r="R1916" s="167"/>
      <c r="S1916" s="14"/>
      <c r="T1916" s="14"/>
      <c r="U1916" s="4">
        <f t="shared" si="401"/>
        <v>0</v>
      </c>
    </row>
    <row r="1917" spans="1:191" hidden="1">
      <c r="A1917" s="68"/>
      <c r="B1917" s="53"/>
      <c r="C1917" s="56"/>
      <c r="D1917" s="49"/>
      <c r="E1917" s="9" t="s">
        <v>561</v>
      </c>
      <c r="F1917" s="10">
        <v>5129</v>
      </c>
      <c r="G1917" s="10">
        <v>5129</v>
      </c>
      <c r="H1917" s="10"/>
      <c r="I1917" s="7">
        <f t="shared" si="396"/>
        <v>0</v>
      </c>
      <c r="J1917" s="7">
        <f t="shared" si="396"/>
        <v>0</v>
      </c>
      <c r="K1917" s="7">
        <f t="shared" si="396"/>
        <v>0</v>
      </c>
      <c r="L1917" s="7">
        <f t="shared" si="396"/>
        <v>0</v>
      </c>
      <c r="M1917" s="41" t="e">
        <f t="shared" si="397"/>
        <v>#DIV/0!</v>
      </c>
      <c r="N1917" s="41" t="e">
        <f t="shared" si="398"/>
        <v>#DIV/0!</v>
      </c>
      <c r="O1917" s="41" t="e">
        <f t="shared" si="399"/>
        <v>#DIV/0!</v>
      </c>
      <c r="P1917" s="14"/>
      <c r="Q1917" s="14"/>
      <c r="R1917" s="167"/>
      <c r="S1917" s="14"/>
      <c r="T1917" s="14"/>
      <c r="U1917" s="4">
        <f t="shared" si="401"/>
        <v>0</v>
      </c>
    </row>
    <row r="1918" spans="1:191" hidden="1">
      <c r="A1918" s="68"/>
      <c r="B1918" s="53"/>
      <c r="C1918" s="56"/>
      <c r="D1918" s="49"/>
      <c r="E1918" s="9" t="s">
        <v>563</v>
      </c>
      <c r="F1918" s="11">
        <v>5132</v>
      </c>
      <c r="G1918" s="11">
        <v>5132</v>
      </c>
      <c r="H1918" s="10"/>
      <c r="I1918" s="7">
        <f t="shared" si="396"/>
        <v>0</v>
      </c>
      <c r="J1918" s="7">
        <f t="shared" si="396"/>
        <v>0</v>
      </c>
      <c r="K1918" s="7">
        <f t="shared" si="396"/>
        <v>0</v>
      </c>
      <c r="L1918" s="7">
        <f t="shared" si="396"/>
        <v>0</v>
      </c>
      <c r="M1918" s="41" t="e">
        <f t="shared" si="397"/>
        <v>#DIV/0!</v>
      </c>
      <c r="N1918" s="41" t="e">
        <f t="shared" si="398"/>
        <v>#DIV/0!</v>
      </c>
      <c r="O1918" s="41" t="e">
        <f t="shared" si="399"/>
        <v>#DIV/0!</v>
      </c>
      <c r="P1918" s="14"/>
      <c r="Q1918" s="14"/>
      <c r="R1918" s="167"/>
      <c r="S1918" s="14"/>
      <c r="T1918" s="14"/>
      <c r="U1918" s="4"/>
    </row>
    <row r="1919" spans="1:191" hidden="1">
      <c r="A1919" s="68"/>
      <c r="B1919" s="53"/>
      <c r="C1919" s="56"/>
      <c r="D1919" s="49"/>
      <c r="E1919" s="9" t="s">
        <v>565</v>
      </c>
      <c r="F1919" s="11">
        <v>5134</v>
      </c>
      <c r="G1919" s="11">
        <v>5134</v>
      </c>
      <c r="H1919" s="10"/>
      <c r="I1919" s="7">
        <f t="shared" si="396"/>
        <v>5000</v>
      </c>
      <c r="J1919" s="7">
        <f t="shared" si="396"/>
        <v>10900</v>
      </c>
      <c r="K1919" s="7">
        <f t="shared" si="396"/>
        <v>11300</v>
      </c>
      <c r="L1919" s="7">
        <f t="shared" si="396"/>
        <v>11500</v>
      </c>
      <c r="M1919" s="41">
        <f t="shared" si="397"/>
        <v>43.5</v>
      </c>
      <c r="N1919" s="41">
        <f t="shared" si="398"/>
        <v>94.8</v>
      </c>
      <c r="O1919" s="41">
        <f t="shared" si="399"/>
        <v>98.3</v>
      </c>
      <c r="P1919" s="14"/>
      <c r="Q1919" s="14"/>
      <c r="R1919" s="167"/>
      <c r="S1919" s="14"/>
      <c r="T1919" s="14"/>
      <c r="U1919" s="4"/>
    </row>
    <row r="1920" spans="1:191">
      <c r="A1920" s="192"/>
      <c r="B1920" s="193" t="s">
        <v>525</v>
      </c>
      <c r="C1920" s="200"/>
      <c r="D1920" s="188" t="s">
        <v>356</v>
      </c>
      <c r="E1920" s="194" t="s">
        <v>192</v>
      </c>
      <c r="F1920" s="89"/>
      <c r="G1920" s="89"/>
      <c r="H1920" s="10" t="s">
        <v>394</v>
      </c>
      <c r="I1920" s="203">
        <f>SUM(I1921)</f>
        <v>99960</v>
      </c>
      <c r="J1920" s="203">
        <f>SUM(J1921)</f>
        <v>224291.3</v>
      </c>
      <c r="K1920" s="203">
        <f>SUM(K1921)</f>
        <v>320107.59999999998</v>
      </c>
      <c r="L1920" s="203">
        <f>SUM(L1921)</f>
        <v>375778.4</v>
      </c>
      <c r="M1920" s="41">
        <f t="shared" si="397"/>
        <v>26.6</v>
      </c>
      <c r="N1920" s="41">
        <f t="shared" si="398"/>
        <v>59.7</v>
      </c>
      <c r="O1920" s="41">
        <f t="shared" si="399"/>
        <v>85.2</v>
      </c>
      <c r="P1920" s="120"/>
      <c r="Q1920" s="120"/>
      <c r="R1920" s="167"/>
      <c r="S1920" s="120"/>
      <c r="T1920" s="120"/>
      <c r="U1920" s="4">
        <f t="shared" ref="U1920:U1951" si="402">SUM(L1920-T1920)</f>
        <v>375778.4</v>
      </c>
      <c r="W1920" s="43" t="s">
        <v>394</v>
      </c>
      <c r="AA1920" s="209"/>
      <c r="AB1920" s="209"/>
      <c r="AC1920" s="209"/>
      <c r="AD1920" s="209"/>
      <c r="AE1920" s="209"/>
      <c r="AF1920" s="209"/>
      <c r="AG1920" s="209"/>
      <c r="AH1920" s="209"/>
      <c r="AI1920" s="209"/>
      <c r="AJ1920" s="209"/>
      <c r="AK1920" s="209"/>
      <c r="AL1920" s="209"/>
      <c r="AM1920" s="209"/>
      <c r="AN1920" s="209"/>
      <c r="AO1920" s="209"/>
      <c r="AP1920" s="209"/>
      <c r="AQ1920" s="209"/>
      <c r="AR1920" s="209"/>
      <c r="AS1920" s="209"/>
      <c r="AT1920" s="209"/>
      <c r="AU1920" s="209"/>
      <c r="AV1920" s="209"/>
      <c r="AW1920" s="209"/>
      <c r="AX1920" s="209"/>
      <c r="AY1920" s="209"/>
      <c r="AZ1920" s="209"/>
      <c r="BA1920" s="209"/>
      <c r="BB1920" s="209"/>
      <c r="BC1920" s="209"/>
      <c r="BD1920" s="209"/>
      <c r="BE1920" s="209"/>
      <c r="BF1920" s="209"/>
      <c r="BG1920" s="209"/>
      <c r="BH1920" s="209"/>
      <c r="BI1920" s="209"/>
      <c r="BJ1920" s="209"/>
      <c r="BK1920" s="209"/>
      <c r="BL1920" s="209"/>
      <c r="BM1920" s="209"/>
      <c r="BN1920" s="209"/>
      <c r="BO1920" s="209"/>
      <c r="BP1920" s="209"/>
      <c r="BQ1920" s="209"/>
      <c r="BR1920" s="209"/>
      <c r="BS1920" s="209"/>
      <c r="BT1920" s="209"/>
      <c r="BU1920" s="209"/>
      <c r="BV1920" s="209"/>
      <c r="BW1920" s="209"/>
      <c r="BX1920" s="209"/>
      <c r="BY1920" s="209"/>
      <c r="BZ1920" s="209"/>
      <c r="CA1920" s="209"/>
      <c r="CB1920" s="209"/>
      <c r="CC1920" s="209"/>
      <c r="CD1920" s="209"/>
      <c r="CE1920" s="209"/>
      <c r="CF1920" s="209"/>
      <c r="CG1920" s="209"/>
      <c r="CH1920" s="209"/>
      <c r="CI1920" s="209"/>
      <c r="CJ1920" s="209"/>
      <c r="CK1920" s="209"/>
      <c r="CL1920" s="209"/>
      <c r="CM1920" s="209"/>
      <c r="CN1920" s="209"/>
      <c r="CO1920" s="209"/>
      <c r="CP1920" s="209"/>
      <c r="CQ1920" s="209"/>
      <c r="CR1920" s="209"/>
      <c r="CS1920" s="209"/>
      <c r="CT1920" s="209"/>
      <c r="CU1920" s="209"/>
      <c r="CV1920" s="209"/>
      <c r="CW1920" s="209"/>
      <c r="CX1920" s="209"/>
      <c r="CY1920" s="209"/>
      <c r="CZ1920" s="209"/>
      <c r="DA1920" s="209"/>
      <c r="DB1920" s="209"/>
      <c r="DC1920" s="209"/>
      <c r="DD1920" s="209"/>
      <c r="DE1920" s="209"/>
      <c r="DF1920" s="209"/>
      <c r="DG1920" s="209"/>
      <c r="DH1920" s="209"/>
      <c r="DI1920" s="209"/>
      <c r="DJ1920" s="209"/>
      <c r="DK1920" s="209"/>
      <c r="DL1920" s="209"/>
      <c r="DM1920" s="209"/>
      <c r="DN1920" s="209"/>
      <c r="DO1920" s="209"/>
      <c r="DP1920" s="209"/>
      <c r="DQ1920" s="209"/>
      <c r="DR1920" s="209"/>
      <c r="DS1920" s="209"/>
      <c r="DT1920" s="209"/>
      <c r="DU1920" s="209"/>
      <c r="DV1920" s="209"/>
      <c r="DW1920" s="209"/>
      <c r="DX1920" s="209"/>
      <c r="DY1920" s="209"/>
      <c r="DZ1920" s="209"/>
      <c r="EA1920" s="209"/>
      <c r="EB1920" s="209"/>
      <c r="EC1920" s="209"/>
      <c r="ED1920" s="209"/>
      <c r="EE1920" s="209"/>
      <c r="EF1920" s="209"/>
      <c r="EG1920" s="209"/>
      <c r="EH1920" s="209"/>
      <c r="EI1920" s="209"/>
      <c r="EJ1920" s="209"/>
      <c r="EK1920" s="209"/>
      <c r="EL1920" s="209"/>
      <c r="EM1920" s="209"/>
      <c r="EN1920" s="209"/>
      <c r="EO1920" s="209"/>
      <c r="EP1920" s="209"/>
      <c r="EQ1920" s="209"/>
      <c r="ER1920" s="209"/>
      <c r="ES1920" s="209"/>
      <c r="ET1920" s="209"/>
      <c r="EU1920" s="209"/>
      <c r="EV1920" s="209"/>
      <c r="EW1920" s="209"/>
      <c r="EX1920" s="209"/>
      <c r="EY1920" s="209"/>
      <c r="EZ1920" s="209"/>
      <c r="FA1920" s="209"/>
      <c r="FB1920" s="209"/>
      <c r="FC1920" s="209"/>
      <c r="FD1920" s="209"/>
      <c r="FE1920" s="209"/>
      <c r="FF1920" s="209"/>
      <c r="FG1920" s="209"/>
      <c r="FH1920" s="209"/>
      <c r="FI1920" s="209"/>
      <c r="FJ1920" s="209"/>
      <c r="FK1920" s="209"/>
      <c r="FL1920" s="209"/>
      <c r="FM1920" s="209"/>
      <c r="FN1920" s="209"/>
      <c r="FO1920" s="209"/>
      <c r="FP1920" s="209"/>
      <c r="FQ1920" s="209"/>
      <c r="FR1920" s="209"/>
      <c r="FS1920" s="209"/>
      <c r="FT1920" s="209"/>
      <c r="FU1920" s="209"/>
      <c r="FV1920" s="209"/>
      <c r="FW1920" s="209"/>
      <c r="FX1920" s="209"/>
      <c r="FY1920" s="209"/>
      <c r="FZ1920" s="209"/>
      <c r="GA1920" s="209"/>
      <c r="GB1920" s="209"/>
      <c r="GC1920" s="209"/>
      <c r="GD1920" s="209"/>
      <c r="GE1920" s="209"/>
      <c r="GF1920" s="209"/>
      <c r="GG1920" s="209"/>
      <c r="GH1920" s="209"/>
      <c r="GI1920" s="209"/>
    </row>
    <row r="1921" spans="1:191">
      <c r="A1921" s="232"/>
      <c r="B1921" s="196"/>
      <c r="C1921" s="197" t="s">
        <v>525</v>
      </c>
      <c r="D1921" s="198" t="s">
        <v>357</v>
      </c>
      <c r="E1921" s="199" t="s">
        <v>192</v>
      </c>
      <c r="F1921" s="13"/>
      <c r="G1921" s="13"/>
      <c r="H1921" s="10" t="s">
        <v>394</v>
      </c>
      <c r="I1921" s="204">
        <f>SUM(I1922,I1925,I1934,I1937)</f>
        <v>99960</v>
      </c>
      <c r="J1921" s="204">
        <f>SUM(J1922,J1925,J1934,J1937)</f>
        <v>224291.3</v>
      </c>
      <c r="K1921" s="204">
        <f>SUM(K1922,K1925,K1934,K1937)</f>
        <v>320107.59999999998</v>
      </c>
      <c r="L1921" s="205">
        <f>SUM(L1922,L1925,L1934,L1937)</f>
        <v>375778.4</v>
      </c>
      <c r="M1921" s="41">
        <f t="shared" si="397"/>
        <v>26.6</v>
      </c>
      <c r="N1921" s="41">
        <f t="shared" si="398"/>
        <v>59.7</v>
      </c>
      <c r="O1921" s="41">
        <f t="shared" si="399"/>
        <v>85.2</v>
      </c>
      <c r="P1921" s="14"/>
      <c r="Q1921" s="14"/>
      <c r="R1921" s="167"/>
      <c r="S1921" s="14"/>
      <c r="T1921" s="14"/>
      <c r="U1921" s="4">
        <f t="shared" si="402"/>
        <v>375778.4</v>
      </c>
      <c r="AA1921" s="209"/>
      <c r="AB1921" s="209"/>
      <c r="AC1921" s="209"/>
      <c r="AD1921" s="209"/>
      <c r="AE1921" s="209"/>
      <c r="AF1921" s="209"/>
      <c r="AG1921" s="209"/>
      <c r="AH1921" s="209"/>
      <c r="AI1921" s="209"/>
      <c r="AJ1921" s="209"/>
      <c r="AK1921" s="209"/>
      <c r="AL1921" s="209"/>
      <c r="AM1921" s="209"/>
      <c r="AN1921" s="209"/>
      <c r="AO1921" s="209"/>
      <c r="AP1921" s="209"/>
      <c r="AQ1921" s="209"/>
      <c r="AR1921" s="209"/>
      <c r="AS1921" s="209"/>
      <c r="AT1921" s="209"/>
      <c r="AU1921" s="209"/>
      <c r="AV1921" s="209"/>
      <c r="AW1921" s="209"/>
      <c r="AX1921" s="209"/>
      <c r="AY1921" s="209"/>
      <c r="AZ1921" s="209"/>
      <c r="BA1921" s="209"/>
      <c r="BB1921" s="209"/>
      <c r="BC1921" s="209"/>
      <c r="BD1921" s="209"/>
      <c r="BE1921" s="209"/>
      <c r="BF1921" s="209"/>
      <c r="BG1921" s="209"/>
      <c r="BH1921" s="209"/>
      <c r="BI1921" s="209"/>
      <c r="BJ1921" s="209"/>
      <c r="BK1921" s="209"/>
      <c r="BL1921" s="209"/>
      <c r="BM1921" s="209"/>
      <c r="BN1921" s="209"/>
      <c r="BO1921" s="209"/>
      <c r="BP1921" s="209"/>
      <c r="BQ1921" s="209"/>
      <c r="BR1921" s="209"/>
      <c r="BS1921" s="209"/>
      <c r="BT1921" s="209"/>
      <c r="BU1921" s="209"/>
      <c r="BV1921" s="209"/>
      <c r="BW1921" s="209"/>
      <c r="BX1921" s="209"/>
      <c r="BY1921" s="209"/>
      <c r="BZ1921" s="209"/>
      <c r="CA1921" s="209"/>
      <c r="CB1921" s="209"/>
      <c r="CC1921" s="209"/>
      <c r="CD1921" s="209"/>
      <c r="CE1921" s="209"/>
      <c r="CF1921" s="209"/>
      <c r="CG1921" s="209"/>
      <c r="CH1921" s="209"/>
      <c r="CI1921" s="209"/>
      <c r="CJ1921" s="209"/>
      <c r="CK1921" s="209"/>
      <c r="CL1921" s="209"/>
      <c r="CM1921" s="209"/>
      <c r="CN1921" s="209"/>
      <c r="CO1921" s="209"/>
      <c r="CP1921" s="209"/>
      <c r="CQ1921" s="209"/>
      <c r="CR1921" s="209"/>
      <c r="CS1921" s="209"/>
      <c r="CT1921" s="209"/>
      <c r="CU1921" s="209"/>
      <c r="CV1921" s="209"/>
      <c r="CW1921" s="209"/>
      <c r="CX1921" s="209"/>
      <c r="CY1921" s="209"/>
      <c r="CZ1921" s="209"/>
      <c r="DA1921" s="209"/>
      <c r="DB1921" s="209"/>
      <c r="DC1921" s="209"/>
      <c r="DD1921" s="209"/>
      <c r="DE1921" s="209"/>
      <c r="DF1921" s="209"/>
      <c r="DG1921" s="209"/>
      <c r="DH1921" s="209"/>
      <c r="DI1921" s="209"/>
      <c r="DJ1921" s="209"/>
      <c r="DK1921" s="209"/>
      <c r="DL1921" s="209"/>
      <c r="DM1921" s="209"/>
      <c r="DN1921" s="209"/>
      <c r="DO1921" s="209"/>
      <c r="DP1921" s="209"/>
      <c r="DQ1921" s="209"/>
      <c r="DR1921" s="209"/>
      <c r="DS1921" s="209"/>
      <c r="DT1921" s="209"/>
      <c r="DU1921" s="209"/>
      <c r="DV1921" s="209"/>
      <c r="DW1921" s="209"/>
      <c r="DX1921" s="209"/>
      <c r="DY1921" s="209"/>
      <c r="DZ1921" s="209"/>
      <c r="EA1921" s="209"/>
      <c r="EB1921" s="209"/>
      <c r="EC1921" s="209"/>
      <c r="ED1921" s="209"/>
      <c r="EE1921" s="209"/>
      <c r="EF1921" s="209"/>
      <c r="EG1921" s="209"/>
      <c r="EH1921" s="209"/>
      <c r="EI1921" s="209"/>
      <c r="EJ1921" s="209"/>
      <c r="EK1921" s="209"/>
      <c r="EL1921" s="209"/>
      <c r="EM1921" s="209"/>
      <c r="EN1921" s="209"/>
      <c r="EO1921" s="209"/>
      <c r="EP1921" s="209"/>
      <c r="EQ1921" s="209"/>
      <c r="ER1921" s="209"/>
      <c r="ES1921" s="209"/>
      <c r="ET1921" s="209"/>
      <c r="EU1921" s="209"/>
      <c r="EV1921" s="209"/>
      <c r="EW1921" s="209"/>
      <c r="EX1921" s="209"/>
      <c r="EY1921" s="209"/>
      <c r="EZ1921" s="209"/>
      <c r="FA1921" s="209"/>
      <c r="FB1921" s="209"/>
      <c r="FC1921" s="209"/>
      <c r="FD1921" s="209"/>
      <c r="FE1921" s="209"/>
      <c r="FF1921" s="209"/>
      <c r="FG1921" s="209"/>
      <c r="FH1921" s="209"/>
      <c r="FI1921" s="209"/>
      <c r="FJ1921" s="209"/>
      <c r="FK1921" s="209"/>
      <c r="FL1921" s="209"/>
      <c r="FM1921" s="209"/>
      <c r="FN1921" s="209"/>
      <c r="FO1921" s="209"/>
      <c r="FP1921" s="209"/>
      <c r="FQ1921" s="209"/>
      <c r="FR1921" s="209"/>
      <c r="FS1921" s="209"/>
      <c r="FT1921" s="209"/>
      <c r="FU1921" s="209"/>
      <c r="FV1921" s="209"/>
      <c r="FW1921" s="209"/>
      <c r="FX1921" s="209"/>
      <c r="FY1921" s="209"/>
      <c r="FZ1921" s="209"/>
      <c r="GA1921" s="209"/>
      <c r="GB1921" s="209"/>
      <c r="GC1921" s="209"/>
      <c r="GD1921" s="209"/>
      <c r="GE1921" s="209"/>
      <c r="GF1921" s="209"/>
      <c r="GG1921" s="209"/>
      <c r="GH1921" s="209"/>
      <c r="GI1921" s="209"/>
    </row>
    <row r="1922" spans="1:191">
      <c r="A1922" s="192"/>
      <c r="B1922" s="196"/>
      <c r="C1922" s="200"/>
      <c r="D1922" s="201" t="s">
        <v>280</v>
      </c>
      <c r="E1922" s="81" t="s">
        <v>105</v>
      </c>
      <c r="F1922" s="19"/>
      <c r="G1922" s="19"/>
      <c r="H1922" s="10" t="s">
        <v>394</v>
      </c>
      <c r="I1922" s="204">
        <f t="shared" ref="I1922:K1923" si="403">SUM(I1923)</f>
        <v>45000</v>
      </c>
      <c r="J1922" s="204">
        <f t="shared" si="403"/>
        <v>110000</v>
      </c>
      <c r="K1922" s="204">
        <f t="shared" si="403"/>
        <v>160000</v>
      </c>
      <c r="L1922" s="205">
        <f>SUM(L1923)</f>
        <v>160000</v>
      </c>
      <c r="M1922" s="41">
        <f t="shared" si="397"/>
        <v>28.1</v>
      </c>
      <c r="N1922" s="41">
        <f t="shared" si="398"/>
        <v>68.8</v>
      </c>
      <c r="O1922" s="41">
        <f t="shared" si="399"/>
        <v>100</v>
      </c>
      <c r="P1922" s="14"/>
      <c r="Q1922" s="14"/>
      <c r="R1922" s="167"/>
      <c r="S1922" s="14"/>
      <c r="T1922" s="14"/>
      <c r="U1922" s="4">
        <f t="shared" si="402"/>
        <v>160000</v>
      </c>
      <c r="W1922" s="43" t="s">
        <v>394</v>
      </c>
      <c r="AA1922" s="209"/>
      <c r="AB1922" s="209"/>
      <c r="AC1922" s="209"/>
      <c r="AD1922" s="209"/>
      <c r="AE1922" s="209"/>
      <c r="AF1922" s="209"/>
      <c r="AG1922" s="209"/>
      <c r="AH1922" s="209"/>
      <c r="AI1922" s="209"/>
      <c r="AJ1922" s="209"/>
      <c r="AK1922" s="209"/>
      <c r="AL1922" s="209"/>
      <c r="AM1922" s="209"/>
      <c r="AN1922" s="209"/>
      <c r="AO1922" s="209"/>
      <c r="AP1922" s="209"/>
      <c r="AQ1922" s="209"/>
      <c r="AR1922" s="209"/>
      <c r="AS1922" s="209"/>
      <c r="AT1922" s="209"/>
      <c r="AU1922" s="209"/>
      <c r="AV1922" s="209"/>
      <c r="AW1922" s="209"/>
      <c r="AX1922" s="209"/>
      <c r="AY1922" s="209"/>
      <c r="AZ1922" s="209"/>
      <c r="BA1922" s="209"/>
      <c r="BB1922" s="209"/>
      <c r="BC1922" s="209"/>
      <c r="BD1922" s="209"/>
      <c r="BE1922" s="209"/>
      <c r="BF1922" s="209"/>
      <c r="BG1922" s="209"/>
      <c r="BH1922" s="209"/>
      <c r="BI1922" s="209"/>
      <c r="BJ1922" s="209"/>
      <c r="BK1922" s="209"/>
      <c r="BL1922" s="209"/>
      <c r="BM1922" s="209"/>
      <c r="BN1922" s="209"/>
      <c r="BO1922" s="209"/>
      <c r="BP1922" s="209"/>
      <c r="BQ1922" s="209"/>
      <c r="BR1922" s="209"/>
      <c r="BS1922" s="209"/>
      <c r="BT1922" s="209"/>
      <c r="BU1922" s="209"/>
      <c r="BV1922" s="209"/>
      <c r="BW1922" s="209"/>
      <c r="BX1922" s="209"/>
      <c r="BY1922" s="209"/>
      <c r="BZ1922" s="209"/>
      <c r="CA1922" s="209"/>
      <c r="CB1922" s="209"/>
      <c r="CC1922" s="209"/>
      <c r="CD1922" s="209"/>
      <c r="CE1922" s="209"/>
      <c r="CF1922" s="209"/>
      <c r="CG1922" s="209"/>
      <c r="CH1922" s="209"/>
      <c r="CI1922" s="209"/>
      <c r="CJ1922" s="209"/>
      <c r="CK1922" s="209"/>
      <c r="CL1922" s="209"/>
      <c r="CM1922" s="209"/>
      <c r="CN1922" s="209"/>
      <c r="CO1922" s="209"/>
      <c r="CP1922" s="209"/>
      <c r="CQ1922" s="209"/>
      <c r="CR1922" s="209"/>
      <c r="CS1922" s="209"/>
      <c r="CT1922" s="209"/>
      <c r="CU1922" s="209"/>
      <c r="CV1922" s="209"/>
      <c r="CW1922" s="209"/>
      <c r="CX1922" s="209"/>
      <c r="CY1922" s="209"/>
      <c r="CZ1922" s="209"/>
      <c r="DA1922" s="209"/>
      <c r="DB1922" s="209"/>
      <c r="DC1922" s="209"/>
      <c r="DD1922" s="209"/>
      <c r="DE1922" s="209"/>
      <c r="DF1922" s="209"/>
      <c r="DG1922" s="209"/>
      <c r="DH1922" s="209"/>
      <c r="DI1922" s="209"/>
      <c r="DJ1922" s="209"/>
      <c r="DK1922" s="209"/>
      <c r="DL1922" s="209"/>
      <c r="DM1922" s="209"/>
      <c r="DN1922" s="209"/>
      <c r="DO1922" s="209"/>
      <c r="DP1922" s="209"/>
      <c r="DQ1922" s="209"/>
      <c r="DR1922" s="209"/>
      <c r="DS1922" s="209"/>
      <c r="DT1922" s="209"/>
      <c r="DU1922" s="209"/>
      <c r="DV1922" s="209"/>
      <c r="DW1922" s="209"/>
      <c r="DX1922" s="209"/>
      <c r="DY1922" s="209"/>
      <c r="DZ1922" s="209"/>
      <c r="EA1922" s="209"/>
      <c r="EB1922" s="209"/>
      <c r="EC1922" s="209"/>
      <c r="ED1922" s="209"/>
      <c r="EE1922" s="209"/>
      <c r="EF1922" s="209"/>
      <c r="EG1922" s="209"/>
      <c r="EH1922" s="209"/>
      <c r="EI1922" s="209"/>
      <c r="EJ1922" s="209"/>
      <c r="EK1922" s="209"/>
      <c r="EL1922" s="209"/>
      <c r="EM1922" s="209"/>
      <c r="EN1922" s="209"/>
      <c r="EO1922" s="209"/>
      <c r="EP1922" s="209"/>
      <c r="EQ1922" s="209"/>
      <c r="ER1922" s="209"/>
      <c r="ES1922" s="209"/>
      <c r="ET1922" s="209"/>
      <c r="EU1922" s="209"/>
      <c r="EV1922" s="209"/>
      <c r="EW1922" s="209"/>
      <c r="EX1922" s="209"/>
      <c r="EY1922" s="209"/>
      <c r="EZ1922" s="209"/>
      <c r="FA1922" s="209"/>
      <c r="FB1922" s="209"/>
      <c r="FC1922" s="209"/>
      <c r="FD1922" s="209"/>
      <c r="FE1922" s="209"/>
      <c r="FF1922" s="209"/>
      <c r="FG1922" s="209"/>
      <c r="FH1922" s="209"/>
      <c r="FI1922" s="209"/>
      <c r="FJ1922" s="209"/>
      <c r="FK1922" s="209"/>
      <c r="FL1922" s="209"/>
      <c r="FM1922" s="209"/>
      <c r="FN1922" s="209"/>
      <c r="FO1922" s="209"/>
      <c r="FP1922" s="209"/>
      <c r="FQ1922" s="209"/>
      <c r="FR1922" s="209"/>
      <c r="FS1922" s="209"/>
      <c r="FT1922" s="209"/>
      <c r="FU1922" s="209"/>
      <c r="FV1922" s="209"/>
      <c r="FW1922" s="209"/>
      <c r="FX1922" s="209"/>
      <c r="FY1922" s="209"/>
      <c r="FZ1922" s="209"/>
      <c r="GA1922" s="209"/>
      <c r="GB1922" s="209"/>
      <c r="GC1922" s="209"/>
      <c r="GD1922" s="209"/>
      <c r="GE1922" s="209"/>
      <c r="GF1922" s="209"/>
      <c r="GG1922" s="209"/>
      <c r="GH1922" s="209"/>
      <c r="GI1922" s="209"/>
    </row>
    <row r="1923" spans="1:191" ht="30" customHeight="1">
      <c r="A1923" s="192"/>
      <c r="B1923" s="196"/>
      <c r="C1923" s="200"/>
      <c r="D1923" s="240"/>
      <c r="E1923" s="80" t="s">
        <v>40</v>
      </c>
      <c r="F1923" s="18" t="s">
        <v>398</v>
      </c>
      <c r="G1923" s="18"/>
      <c r="H1923" s="10" t="s">
        <v>394</v>
      </c>
      <c r="I1923" s="206">
        <f t="shared" si="403"/>
        <v>45000</v>
      </c>
      <c r="J1923" s="206">
        <f t="shared" si="403"/>
        <v>110000</v>
      </c>
      <c r="K1923" s="206">
        <f t="shared" si="403"/>
        <v>160000</v>
      </c>
      <c r="L1923" s="207">
        <f>SUM(L1924)</f>
        <v>160000</v>
      </c>
      <c r="M1923" s="41">
        <f t="shared" si="397"/>
        <v>28.1</v>
      </c>
      <c r="N1923" s="41">
        <f t="shared" si="398"/>
        <v>68.8</v>
      </c>
      <c r="O1923" s="41">
        <f t="shared" si="399"/>
        <v>100</v>
      </c>
      <c r="P1923" s="15"/>
      <c r="Q1923" s="15"/>
      <c r="R1923" s="167"/>
      <c r="S1923" s="15"/>
      <c r="T1923" s="15"/>
      <c r="U1923" s="4">
        <f t="shared" si="402"/>
        <v>160000</v>
      </c>
      <c r="AA1923" s="209"/>
      <c r="AB1923" s="209"/>
      <c r="AC1923" s="209"/>
      <c r="AD1923" s="209"/>
      <c r="AE1923" s="209"/>
      <c r="AF1923" s="209"/>
      <c r="AG1923" s="209"/>
      <c r="AH1923" s="209"/>
      <c r="AI1923" s="209"/>
      <c r="AJ1923" s="209"/>
      <c r="AK1923" s="209"/>
      <c r="AL1923" s="209"/>
      <c r="AM1923" s="209"/>
      <c r="AN1923" s="209"/>
      <c r="AO1923" s="209"/>
      <c r="AP1923" s="209"/>
      <c r="AQ1923" s="209"/>
      <c r="AR1923" s="209"/>
      <c r="AS1923" s="209"/>
      <c r="AT1923" s="209"/>
      <c r="AU1923" s="209"/>
      <c r="AV1923" s="209"/>
      <c r="AW1923" s="209"/>
      <c r="AX1923" s="209"/>
      <c r="AY1923" s="209"/>
      <c r="AZ1923" s="209"/>
      <c r="BA1923" s="209"/>
      <c r="BB1923" s="209"/>
      <c r="BC1923" s="209"/>
      <c r="BD1923" s="209"/>
      <c r="BE1923" s="209"/>
      <c r="BF1923" s="209"/>
      <c r="BG1923" s="209"/>
      <c r="BH1923" s="209"/>
      <c r="BI1923" s="209"/>
      <c r="BJ1923" s="209"/>
      <c r="BK1923" s="209"/>
      <c r="BL1923" s="209"/>
      <c r="BM1923" s="209"/>
      <c r="BN1923" s="209"/>
      <c r="BO1923" s="209"/>
      <c r="BP1923" s="209"/>
      <c r="BQ1923" s="209"/>
      <c r="BR1923" s="209"/>
      <c r="BS1923" s="209"/>
      <c r="BT1923" s="209"/>
      <c r="BU1923" s="209"/>
      <c r="BV1923" s="209"/>
      <c r="BW1923" s="209"/>
      <c r="BX1923" s="209"/>
      <c r="BY1923" s="209"/>
      <c r="BZ1923" s="209"/>
      <c r="CA1923" s="209"/>
      <c r="CB1923" s="209"/>
      <c r="CC1923" s="209"/>
      <c r="CD1923" s="209"/>
      <c r="CE1923" s="209"/>
      <c r="CF1923" s="209"/>
      <c r="CG1923" s="209"/>
      <c r="CH1923" s="209"/>
      <c r="CI1923" s="209"/>
      <c r="CJ1923" s="209"/>
      <c r="CK1923" s="209"/>
      <c r="CL1923" s="209"/>
      <c r="CM1923" s="209"/>
      <c r="CN1923" s="209"/>
      <c r="CO1923" s="209"/>
      <c r="CP1923" s="209"/>
      <c r="CQ1923" s="209"/>
      <c r="CR1923" s="209"/>
      <c r="CS1923" s="209"/>
      <c r="CT1923" s="209"/>
      <c r="CU1923" s="209"/>
      <c r="CV1923" s="209"/>
      <c r="CW1923" s="209"/>
      <c r="CX1923" s="209"/>
      <c r="CY1923" s="209"/>
      <c r="CZ1923" s="209"/>
      <c r="DA1923" s="209"/>
      <c r="DB1923" s="209"/>
      <c r="DC1923" s="209"/>
      <c r="DD1923" s="209"/>
      <c r="DE1923" s="209"/>
      <c r="DF1923" s="209"/>
      <c r="DG1923" s="209"/>
      <c r="DH1923" s="209"/>
      <c r="DI1923" s="209"/>
      <c r="DJ1923" s="209"/>
      <c r="DK1923" s="209"/>
      <c r="DL1923" s="209"/>
      <c r="DM1923" s="209"/>
      <c r="DN1923" s="209"/>
      <c r="DO1923" s="209"/>
      <c r="DP1923" s="209"/>
      <c r="DQ1923" s="209"/>
      <c r="DR1923" s="209"/>
      <c r="DS1923" s="209"/>
      <c r="DT1923" s="209"/>
      <c r="DU1923" s="209"/>
      <c r="DV1923" s="209"/>
      <c r="DW1923" s="209"/>
      <c r="DX1923" s="209"/>
      <c r="DY1923" s="209"/>
      <c r="DZ1923" s="209"/>
      <c r="EA1923" s="209"/>
      <c r="EB1923" s="209"/>
      <c r="EC1923" s="209"/>
      <c r="ED1923" s="209"/>
      <c r="EE1923" s="209"/>
      <c r="EF1923" s="209"/>
      <c r="EG1923" s="209"/>
      <c r="EH1923" s="209"/>
      <c r="EI1923" s="209"/>
      <c r="EJ1923" s="209"/>
      <c r="EK1923" s="209"/>
      <c r="EL1923" s="209"/>
      <c r="EM1923" s="209"/>
      <c r="EN1923" s="209"/>
      <c r="EO1923" s="209"/>
      <c r="EP1923" s="209"/>
      <c r="EQ1923" s="209"/>
      <c r="ER1923" s="209"/>
      <c r="ES1923" s="209"/>
      <c r="ET1923" s="209"/>
      <c r="EU1923" s="209"/>
      <c r="EV1923" s="209"/>
      <c r="EW1923" s="209"/>
      <c r="EX1923" s="209"/>
      <c r="EY1923" s="209"/>
      <c r="EZ1923" s="209"/>
      <c r="FA1923" s="209"/>
      <c r="FB1923" s="209"/>
      <c r="FC1923" s="209"/>
      <c r="FD1923" s="209"/>
      <c r="FE1923" s="209"/>
      <c r="FF1923" s="209"/>
      <c r="FG1923" s="209"/>
      <c r="FH1923" s="209"/>
      <c r="FI1923" s="209"/>
      <c r="FJ1923" s="209"/>
      <c r="FK1923" s="209"/>
      <c r="FL1923" s="209"/>
      <c r="FM1923" s="209"/>
      <c r="FN1923" s="209"/>
      <c r="FO1923" s="209"/>
      <c r="FP1923" s="209"/>
      <c r="FQ1923" s="209"/>
      <c r="FR1923" s="209"/>
      <c r="FS1923" s="209"/>
      <c r="FT1923" s="209"/>
      <c r="FU1923" s="209"/>
      <c r="FV1923" s="209"/>
      <c r="FW1923" s="209"/>
      <c r="FX1923" s="209"/>
      <c r="FY1923" s="209"/>
      <c r="FZ1923" s="209"/>
      <c r="GA1923" s="209"/>
      <c r="GB1923" s="209"/>
      <c r="GC1923" s="209"/>
      <c r="GD1923" s="209"/>
      <c r="GE1923" s="209"/>
      <c r="GF1923" s="209"/>
      <c r="GG1923" s="209"/>
      <c r="GH1923" s="209"/>
      <c r="GI1923" s="209"/>
    </row>
    <row r="1924" spans="1:191" ht="24.75" hidden="1" customHeight="1">
      <c r="A1924" s="50"/>
      <c r="B1924" s="53"/>
      <c r="C1924" s="56"/>
      <c r="D1924" s="71"/>
      <c r="E1924" s="9" t="s">
        <v>542</v>
      </c>
      <c r="F1924" s="10">
        <v>4639</v>
      </c>
      <c r="G1924" s="10"/>
      <c r="H1924" s="10"/>
      <c r="I1924" s="7">
        <v>45000</v>
      </c>
      <c r="J1924" s="7">
        <v>110000</v>
      </c>
      <c r="K1924" s="7">
        <v>160000</v>
      </c>
      <c r="L1924" s="151">
        <v>160000</v>
      </c>
      <c r="M1924" s="41">
        <f t="shared" si="397"/>
        <v>28.1</v>
      </c>
      <c r="N1924" s="41">
        <f t="shared" si="398"/>
        <v>68.8</v>
      </c>
      <c r="O1924" s="41">
        <f t="shared" si="399"/>
        <v>100</v>
      </c>
      <c r="P1924" s="15"/>
      <c r="Q1924" s="15"/>
      <c r="R1924" s="167"/>
      <c r="S1924" s="15"/>
      <c r="T1924" s="15"/>
      <c r="U1924" s="4">
        <f t="shared" si="402"/>
        <v>160000</v>
      </c>
    </row>
    <row r="1925" spans="1:191">
      <c r="A1925" s="192"/>
      <c r="B1925" s="196"/>
      <c r="C1925" s="200"/>
      <c r="D1925" s="201" t="s">
        <v>284</v>
      </c>
      <c r="E1925" s="81" t="s">
        <v>139</v>
      </c>
      <c r="F1925" s="19"/>
      <c r="G1925" s="19"/>
      <c r="H1925" s="10" t="s">
        <v>394</v>
      </c>
      <c r="I1925" s="204">
        <f>SUM(I1926)</f>
        <v>34387.5</v>
      </c>
      <c r="J1925" s="204">
        <f>SUM(J1926)</f>
        <v>64202.8</v>
      </c>
      <c r="K1925" s="204">
        <f>SUM(K1926)</f>
        <v>90350.1</v>
      </c>
      <c r="L1925" s="205">
        <f>SUM(L1926)</f>
        <v>119999.99999999999</v>
      </c>
      <c r="M1925" s="41">
        <f t="shared" si="397"/>
        <v>28.7</v>
      </c>
      <c r="N1925" s="41">
        <f t="shared" si="398"/>
        <v>53.5</v>
      </c>
      <c r="O1925" s="41">
        <f t="shared" si="399"/>
        <v>75.3</v>
      </c>
      <c r="P1925" s="14"/>
      <c r="Q1925" s="14"/>
      <c r="R1925" s="167"/>
      <c r="S1925" s="14"/>
      <c r="T1925" s="14"/>
      <c r="U1925" s="4">
        <f t="shared" si="402"/>
        <v>119999.99999999999</v>
      </c>
      <c r="W1925" s="43" t="s">
        <v>394</v>
      </c>
      <c r="AA1925" s="209"/>
      <c r="AB1925" s="209"/>
      <c r="AC1925" s="209"/>
      <c r="AD1925" s="209"/>
      <c r="AE1925" s="209"/>
      <c r="AF1925" s="209"/>
      <c r="AG1925" s="209"/>
      <c r="AH1925" s="209"/>
      <c r="AI1925" s="209"/>
      <c r="AJ1925" s="209"/>
      <c r="AK1925" s="209"/>
      <c r="AL1925" s="209"/>
      <c r="AM1925" s="209"/>
      <c r="AN1925" s="209"/>
      <c r="AO1925" s="209"/>
      <c r="AP1925" s="209"/>
      <c r="AQ1925" s="209"/>
      <c r="AR1925" s="209"/>
      <c r="AS1925" s="209"/>
      <c r="AT1925" s="209"/>
      <c r="AU1925" s="209"/>
      <c r="AV1925" s="209"/>
      <c r="AW1925" s="209"/>
      <c r="AX1925" s="209"/>
      <c r="AY1925" s="209"/>
      <c r="AZ1925" s="209"/>
      <c r="BA1925" s="209"/>
      <c r="BB1925" s="209"/>
      <c r="BC1925" s="209"/>
      <c r="BD1925" s="209"/>
      <c r="BE1925" s="209"/>
      <c r="BF1925" s="209"/>
      <c r="BG1925" s="209"/>
      <c r="BH1925" s="209"/>
      <c r="BI1925" s="209"/>
      <c r="BJ1925" s="209"/>
      <c r="BK1925" s="209"/>
      <c r="BL1925" s="209"/>
      <c r="BM1925" s="209"/>
      <c r="BN1925" s="209"/>
      <c r="BO1925" s="209"/>
      <c r="BP1925" s="209"/>
      <c r="BQ1925" s="209"/>
      <c r="BR1925" s="209"/>
      <c r="BS1925" s="209"/>
      <c r="BT1925" s="209"/>
      <c r="BU1925" s="209"/>
      <c r="BV1925" s="209"/>
      <c r="BW1925" s="209"/>
      <c r="BX1925" s="209"/>
      <c r="BY1925" s="209"/>
      <c r="BZ1925" s="209"/>
      <c r="CA1925" s="209"/>
      <c r="CB1925" s="209"/>
      <c r="CC1925" s="209"/>
      <c r="CD1925" s="209"/>
      <c r="CE1925" s="209"/>
      <c r="CF1925" s="209"/>
      <c r="CG1925" s="209"/>
      <c r="CH1925" s="209"/>
      <c r="CI1925" s="209"/>
      <c r="CJ1925" s="209"/>
      <c r="CK1925" s="209"/>
      <c r="CL1925" s="209"/>
      <c r="CM1925" s="209"/>
      <c r="CN1925" s="209"/>
      <c r="CO1925" s="209"/>
      <c r="CP1925" s="209"/>
      <c r="CQ1925" s="209"/>
      <c r="CR1925" s="209"/>
      <c r="CS1925" s="209"/>
      <c r="CT1925" s="209"/>
      <c r="CU1925" s="209"/>
      <c r="CV1925" s="209"/>
      <c r="CW1925" s="209"/>
      <c r="CX1925" s="209"/>
      <c r="CY1925" s="209"/>
      <c r="CZ1925" s="209"/>
      <c r="DA1925" s="209"/>
      <c r="DB1925" s="209"/>
      <c r="DC1925" s="209"/>
      <c r="DD1925" s="209"/>
      <c r="DE1925" s="209"/>
      <c r="DF1925" s="209"/>
      <c r="DG1925" s="209"/>
      <c r="DH1925" s="209"/>
      <c r="DI1925" s="209"/>
      <c r="DJ1925" s="209"/>
      <c r="DK1925" s="209"/>
      <c r="DL1925" s="209"/>
      <c r="DM1925" s="209"/>
      <c r="DN1925" s="209"/>
      <c r="DO1925" s="209"/>
      <c r="DP1925" s="209"/>
      <c r="DQ1925" s="209"/>
      <c r="DR1925" s="209"/>
      <c r="DS1925" s="209"/>
      <c r="DT1925" s="209"/>
      <c r="DU1925" s="209"/>
      <c r="DV1925" s="209"/>
      <c r="DW1925" s="209"/>
      <c r="DX1925" s="209"/>
      <c r="DY1925" s="209"/>
      <c r="DZ1925" s="209"/>
      <c r="EA1925" s="209"/>
      <c r="EB1925" s="209"/>
      <c r="EC1925" s="209"/>
      <c r="ED1925" s="209"/>
      <c r="EE1925" s="209"/>
      <c r="EF1925" s="209"/>
      <c r="EG1925" s="209"/>
      <c r="EH1925" s="209"/>
      <c r="EI1925" s="209"/>
      <c r="EJ1925" s="209"/>
      <c r="EK1925" s="209"/>
      <c r="EL1925" s="209"/>
      <c r="EM1925" s="209"/>
      <c r="EN1925" s="209"/>
      <c r="EO1925" s="209"/>
      <c r="EP1925" s="209"/>
      <c r="EQ1925" s="209"/>
      <c r="ER1925" s="209"/>
      <c r="ES1925" s="209"/>
      <c r="ET1925" s="209"/>
      <c r="EU1925" s="209"/>
      <c r="EV1925" s="209"/>
      <c r="EW1925" s="209"/>
      <c r="EX1925" s="209"/>
      <c r="EY1925" s="209"/>
      <c r="EZ1925" s="209"/>
      <c r="FA1925" s="209"/>
      <c r="FB1925" s="209"/>
      <c r="FC1925" s="209"/>
      <c r="FD1925" s="209"/>
      <c r="FE1925" s="209"/>
      <c r="FF1925" s="209"/>
      <c r="FG1925" s="209"/>
      <c r="FH1925" s="209"/>
      <c r="FI1925" s="209"/>
      <c r="FJ1925" s="209"/>
      <c r="FK1925" s="209"/>
      <c r="FL1925" s="209"/>
      <c r="FM1925" s="209"/>
      <c r="FN1925" s="209"/>
      <c r="FO1925" s="209"/>
      <c r="FP1925" s="209"/>
      <c r="FQ1925" s="209"/>
      <c r="FR1925" s="209"/>
      <c r="FS1925" s="209"/>
      <c r="FT1925" s="209"/>
      <c r="FU1925" s="209"/>
      <c r="FV1925" s="209"/>
      <c r="FW1925" s="209"/>
      <c r="FX1925" s="209"/>
      <c r="FY1925" s="209"/>
      <c r="FZ1925" s="209"/>
      <c r="GA1925" s="209"/>
      <c r="GB1925" s="209"/>
      <c r="GC1925" s="209"/>
      <c r="GD1925" s="209"/>
      <c r="GE1925" s="209"/>
      <c r="GF1925" s="209"/>
      <c r="GG1925" s="209"/>
      <c r="GH1925" s="209"/>
      <c r="GI1925" s="209"/>
    </row>
    <row r="1926" spans="1:191" ht="29.25" customHeight="1">
      <c r="A1926" s="192"/>
      <c r="B1926" s="196"/>
      <c r="C1926" s="200"/>
      <c r="D1926" s="240"/>
      <c r="E1926" s="80" t="s">
        <v>40</v>
      </c>
      <c r="F1926" s="18" t="s">
        <v>398</v>
      </c>
      <c r="G1926" s="18"/>
      <c r="H1926" s="10" t="s">
        <v>394</v>
      </c>
      <c r="I1926" s="206">
        <f>SUM(I1927:I1933)</f>
        <v>34387.5</v>
      </c>
      <c r="J1926" s="206">
        <f>SUM(J1927:J1933)</f>
        <v>64202.8</v>
      </c>
      <c r="K1926" s="206">
        <f>SUM(K1927:K1933)</f>
        <v>90350.1</v>
      </c>
      <c r="L1926" s="207">
        <f>SUM(L1927:L1933)</f>
        <v>119999.99999999999</v>
      </c>
      <c r="M1926" s="41">
        <f t="shared" si="397"/>
        <v>28.7</v>
      </c>
      <c r="N1926" s="41">
        <f t="shared" si="398"/>
        <v>53.5</v>
      </c>
      <c r="O1926" s="41">
        <f t="shared" si="399"/>
        <v>75.3</v>
      </c>
      <c r="P1926" s="15"/>
      <c r="Q1926" s="15"/>
      <c r="R1926" s="167"/>
      <c r="S1926" s="15"/>
      <c r="T1926" s="15"/>
      <c r="U1926" s="4">
        <f t="shared" si="402"/>
        <v>119999.99999999999</v>
      </c>
      <c r="AA1926" s="209"/>
      <c r="AB1926" s="209"/>
      <c r="AC1926" s="209"/>
      <c r="AD1926" s="209"/>
      <c r="AE1926" s="209"/>
      <c r="AF1926" s="209"/>
      <c r="AG1926" s="209"/>
      <c r="AH1926" s="209"/>
      <c r="AI1926" s="209"/>
      <c r="AJ1926" s="209"/>
      <c r="AK1926" s="209"/>
      <c r="AL1926" s="209"/>
      <c r="AM1926" s="209"/>
      <c r="AN1926" s="209"/>
      <c r="AO1926" s="209"/>
      <c r="AP1926" s="209"/>
      <c r="AQ1926" s="209"/>
      <c r="AR1926" s="209"/>
      <c r="AS1926" s="209"/>
      <c r="AT1926" s="209"/>
      <c r="AU1926" s="209"/>
      <c r="AV1926" s="209"/>
      <c r="AW1926" s="209"/>
      <c r="AX1926" s="209"/>
      <c r="AY1926" s="209"/>
      <c r="AZ1926" s="209"/>
      <c r="BA1926" s="209"/>
      <c r="BB1926" s="209"/>
      <c r="BC1926" s="209"/>
      <c r="BD1926" s="209"/>
      <c r="BE1926" s="209"/>
      <c r="BF1926" s="209"/>
      <c r="BG1926" s="209"/>
      <c r="BH1926" s="209"/>
      <c r="BI1926" s="209"/>
      <c r="BJ1926" s="209"/>
      <c r="BK1926" s="209"/>
      <c r="BL1926" s="209"/>
      <c r="BM1926" s="209"/>
      <c r="BN1926" s="209"/>
      <c r="BO1926" s="209"/>
      <c r="BP1926" s="209"/>
      <c r="BQ1926" s="209"/>
      <c r="BR1926" s="209"/>
      <c r="BS1926" s="209"/>
      <c r="BT1926" s="209"/>
      <c r="BU1926" s="209"/>
      <c r="BV1926" s="209"/>
      <c r="BW1926" s="209"/>
      <c r="BX1926" s="209"/>
      <c r="BY1926" s="209"/>
      <c r="BZ1926" s="209"/>
      <c r="CA1926" s="209"/>
      <c r="CB1926" s="209"/>
      <c r="CC1926" s="209"/>
      <c r="CD1926" s="209"/>
      <c r="CE1926" s="209"/>
      <c r="CF1926" s="209"/>
      <c r="CG1926" s="209"/>
      <c r="CH1926" s="209"/>
      <c r="CI1926" s="209"/>
      <c r="CJ1926" s="209"/>
      <c r="CK1926" s="209"/>
      <c r="CL1926" s="209"/>
      <c r="CM1926" s="209"/>
      <c r="CN1926" s="209"/>
      <c r="CO1926" s="209"/>
      <c r="CP1926" s="209"/>
      <c r="CQ1926" s="209"/>
      <c r="CR1926" s="209"/>
      <c r="CS1926" s="209"/>
      <c r="CT1926" s="209"/>
      <c r="CU1926" s="209"/>
      <c r="CV1926" s="209"/>
      <c r="CW1926" s="209"/>
      <c r="CX1926" s="209"/>
      <c r="CY1926" s="209"/>
      <c r="CZ1926" s="209"/>
      <c r="DA1926" s="209"/>
      <c r="DB1926" s="209"/>
      <c r="DC1926" s="209"/>
      <c r="DD1926" s="209"/>
      <c r="DE1926" s="209"/>
      <c r="DF1926" s="209"/>
      <c r="DG1926" s="209"/>
      <c r="DH1926" s="209"/>
      <c r="DI1926" s="209"/>
      <c r="DJ1926" s="209"/>
      <c r="DK1926" s="209"/>
      <c r="DL1926" s="209"/>
      <c r="DM1926" s="209"/>
      <c r="DN1926" s="209"/>
      <c r="DO1926" s="209"/>
      <c r="DP1926" s="209"/>
      <c r="DQ1926" s="209"/>
      <c r="DR1926" s="209"/>
      <c r="DS1926" s="209"/>
      <c r="DT1926" s="209"/>
      <c r="DU1926" s="209"/>
      <c r="DV1926" s="209"/>
      <c r="DW1926" s="209"/>
      <c r="DX1926" s="209"/>
      <c r="DY1926" s="209"/>
      <c r="DZ1926" s="209"/>
      <c r="EA1926" s="209"/>
      <c r="EB1926" s="209"/>
      <c r="EC1926" s="209"/>
      <c r="ED1926" s="209"/>
      <c r="EE1926" s="209"/>
      <c r="EF1926" s="209"/>
      <c r="EG1926" s="209"/>
      <c r="EH1926" s="209"/>
      <c r="EI1926" s="209"/>
      <c r="EJ1926" s="209"/>
      <c r="EK1926" s="209"/>
      <c r="EL1926" s="209"/>
      <c r="EM1926" s="209"/>
      <c r="EN1926" s="209"/>
      <c r="EO1926" s="209"/>
      <c r="EP1926" s="209"/>
      <c r="EQ1926" s="209"/>
      <c r="ER1926" s="209"/>
      <c r="ES1926" s="209"/>
      <c r="ET1926" s="209"/>
      <c r="EU1926" s="209"/>
      <c r="EV1926" s="209"/>
      <c r="EW1926" s="209"/>
      <c r="EX1926" s="209"/>
      <c r="EY1926" s="209"/>
      <c r="EZ1926" s="209"/>
      <c r="FA1926" s="209"/>
      <c r="FB1926" s="209"/>
      <c r="FC1926" s="209"/>
      <c r="FD1926" s="209"/>
      <c r="FE1926" s="209"/>
      <c r="FF1926" s="209"/>
      <c r="FG1926" s="209"/>
      <c r="FH1926" s="209"/>
      <c r="FI1926" s="209"/>
      <c r="FJ1926" s="209"/>
      <c r="FK1926" s="209"/>
      <c r="FL1926" s="209"/>
      <c r="FM1926" s="209"/>
      <c r="FN1926" s="209"/>
      <c r="FO1926" s="209"/>
      <c r="FP1926" s="209"/>
      <c r="FQ1926" s="209"/>
      <c r="FR1926" s="209"/>
      <c r="FS1926" s="209"/>
      <c r="FT1926" s="209"/>
      <c r="FU1926" s="209"/>
      <c r="FV1926" s="209"/>
      <c r="FW1926" s="209"/>
      <c r="FX1926" s="209"/>
      <c r="FY1926" s="209"/>
      <c r="FZ1926" s="209"/>
      <c r="GA1926" s="209"/>
      <c r="GB1926" s="209"/>
      <c r="GC1926" s="209"/>
      <c r="GD1926" s="209"/>
      <c r="GE1926" s="209"/>
      <c r="GF1926" s="209"/>
      <c r="GG1926" s="209"/>
      <c r="GH1926" s="209"/>
      <c r="GI1926" s="209"/>
    </row>
    <row r="1927" spans="1:191" ht="27" hidden="1">
      <c r="A1927" s="50"/>
      <c r="B1927" s="53"/>
      <c r="C1927" s="56"/>
      <c r="D1927" s="71"/>
      <c r="E1927" s="16" t="s">
        <v>432</v>
      </c>
      <c r="F1927" s="10">
        <v>4112</v>
      </c>
      <c r="G1927" s="10"/>
      <c r="H1927" s="10"/>
      <c r="I1927" s="37">
        <v>2641</v>
      </c>
      <c r="J1927" s="37">
        <v>4992.7</v>
      </c>
      <c r="K1927" s="37">
        <v>7172.7</v>
      </c>
      <c r="L1927" s="151">
        <v>9355.7000000000007</v>
      </c>
      <c r="M1927" s="41">
        <f t="shared" si="397"/>
        <v>28.2</v>
      </c>
      <c r="N1927" s="41">
        <f t="shared" si="398"/>
        <v>53.4</v>
      </c>
      <c r="O1927" s="41">
        <f t="shared" si="399"/>
        <v>76.7</v>
      </c>
      <c r="P1927" s="15"/>
      <c r="Q1927" s="15"/>
      <c r="R1927" s="167"/>
      <c r="S1927" s="15"/>
      <c r="T1927" s="15"/>
      <c r="U1927" s="4">
        <f t="shared" si="402"/>
        <v>9355.7000000000007</v>
      </c>
    </row>
    <row r="1928" spans="1:191" ht="16.5" hidden="1" customHeight="1">
      <c r="A1928" s="50"/>
      <c r="B1928" s="53"/>
      <c r="C1928" s="56"/>
      <c r="D1928" s="71"/>
      <c r="E1928" s="16" t="s">
        <v>436</v>
      </c>
      <c r="F1928" s="10">
        <v>4115</v>
      </c>
      <c r="G1928" s="18"/>
      <c r="H1928" s="10"/>
      <c r="I1928" s="37">
        <v>3500</v>
      </c>
      <c r="J1928" s="37">
        <v>7000</v>
      </c>
      <c r="K1928" s="37">
        <v>10500</v>
      </c>
      <c r="L1928" s="151">
        <v>14000</v>
      </c>
      <c r="M1928" s="41">
        <f t="shared" si="397"/>
        <v>25</v>
      </c>
      <c r="N1928" s="41">
        <f t="shared" si="398"/>
        <v>50</v>
      </c>
      <c r="O1928" s="41">
        <f t="shared" si="399"/>
        <v>75</v>
      </c>
      <c r="P1928" s="15"/>
      <c r="Q1928" s="15"/>
      <c r="R1928" s="167"/>
      <c r="S1928" s="15"/>
      <c r="T1928" s="15"/>
      <c r="U1928" s="4">
        <f t="shared" si="402"/>
        <v>14000</v>
      </c>
    </row>
    <row r="1929" spans="1:191" hidden="1">
      <c r="A1929" s="50"/>
      <c r="B1929" s="53"/>
      <c r="C1929" s="56"/>
      <c r="D1929" s="71"/>
      <c r="E1929" s="16" t="s">
        <v>443</v>
      </c>
      <c r="F1929" s="10">
        <v>4221</v>
      </c>
      <c r="G1929" s="10"/>
      <c r="H1929" s="10"/>
      <c r="I1929" s="37">
        <v>26431.200000000001</v>
      </c>
      <c r="J1929" s="37">
        <v>49890.3</v>
      </c>
      <c r="K1929" s="37">
        <v>69819.3</v>
      </c>
      <c r="L1929" s="151">
        <v>93710.9</v>
      </c>
      <c r="M1929" s="41">
        <f t="shared" si="397"/>
        <v>28.2</v>
      </c>
      <c r="N1929" s="41">
        <f t="shared" si="398"/>
        <v>53.2</v>
      </c>
      <c r="O1929" s="41">
        <f t="shared" si="399"/>
        <v>74.5</v>
      </c>
      <c r="P1929" s="15"/>
      <c r="Q1929" s="15"/>
      <c r="R1929" s="167"/>
      <c r="S1929" s="15"/>
      <c r="T1929" s="15"/>
      <c r="U1929" s="4">
        <f t="shared" si="402"/>
        <v>93710.9</v>
      </c>
    </row>
    <row r="1930" spans="1:191" hidden="1">
      <c r="A1930" s="50"/>
      <c r="B1930" s="53"/>
      <c r="C1930" s="56"/>
      <c r="D1930" s="71"/>
      <c r="E1930" s="16" t="s">
        <v>459</v>
      </c>
      <c r="F1930" s="10" t="s">
        <v>266</v>
      </c>
      <c r="G1930" s="10"/>
      <c r="H1930" s="10"/>
      <c r="I1930" s="37">
        <v>472.9</v>
      </c>
      <c r="J1930" s="37">
        <v>737.4</v>
      </c>
      <c r="K1930" s="37">
        <v>750.1</v>
      </c>
      <c r="L1930" s="151">
        <v>771</v>
      </c>
      <c r="M1930" s="41">
        <f t="shared" si="397"/>
        <v>61.3</v>
      </c>
      <c r="N1930" s="41">
        <f t="shared" si="398"/>
        <v>95.6</v>
      </c>
      <c r="O1930" s="41">
        <f t="shared" si="399"/>
        <v>97.3</v>
      </c>
      <c r="P1930" s="15"/>
      <c r="Q1930" s="15"/>
      <c r="R1930" s="167"/>
      <c r="S1930" s="15"/>
      <c r="T1930" s="15"/>
      <c r="U1930" s="4">
        <f t="shared" si="402"/>
        <v>771</v>
      </c>
    </row>
    <row r="1931" spans="1:191" hidden="1">
      <c r="A1931" s="50"/>
      <c r="B1931" s="53"/>
      <c r="C1931" s="56"/>
      <c r="D1931" s="71"/>
      <c r="E1931" s="16" t="s">
        <v>517</v>
      </c>
      <c r="F1931" s="10" t="s">
        <v>421</v>
      </c>
      <c r="G1931" s="10"/>
      <c r="H1931" s="10"/>
      <c r="I1931" s="37"/>
      <c r="J1931" s="37"/>
      <c r="K1931" s="37"/>
      <c r="L1931" s="151"/>
      <c r="M1931" s="41" t="e">
        <f t="shared" si="397"/>
        <v>#DIV/0!</v>
      </c>
      <c r="N1931" s="41" t="e">
        <f t="shared" si="398"/>
        <v>#DIV/0!</v>
      </c>
      <c r="O1931" s="41" t="e">
        <f t="shared" si="399"/>
        <v>#DIV/0!</v>
      </c>
      <c r="P1931" s="15"/>
      <c r="Q1931" s="15"/>
      <c r="R1931" s="167"/>
      <c r="S1931" s="15"/>
      <c r="T1931" s="15"/>
      <c r="U1931" s="4">
        <f t="shared" si="402"/>
        <v>0</v>
      </c>
    </row>
    <row r="1932" spans="1:191" ht="18.75" hidden="1" customHeight="1">
      <c r="A1932" s="50"/>
      <c r="B1932" s="53"/>
      <c r="C1932" s="56"/>
      <c r="D1932" s="71"/>
      <c r="E1932" s="9" t="s">
        <v>522</v>
      </c>
      <c r="F1932" s="10" t="s">
        <v>409</v>
      </c>
      <c r="G1932" s="10"/>
      <c r="H1932" s="10"/>
      <c r="I1932" s="37">
        <v>342.4</v>
      </c>
      <c r="J1932" s="37">
        <v>582.4</v>
      </c>
      <c r="K1932" s="37">
        <v>1108</v>
      </c>
      <c r="L1932" s="151">
        <v>1162.4000000000001</v>
      </c>
      <c r="M1932" s="41">
        <f t="shared" si="397"/>
        <v>29.5</v>
      </c>
      <c r="N1932" s="41">
        <f t="shared" si="398"/>
        <v>50.1</v>
      </c>
      <c r="O1932" s="41">
        <f t="shared" si="399"/>
        <v>95.3</v>
      </c>
      <c r="P1932" s="15"/>
      <c r="Q1932" s="15"/>
      <c r="R1932" s="167"/>
      <c r="S1932" s="15"/>
      <c r="T1932" s="15"/>
      <c r="U1932" s="4">
        <f t="shared" si="402"/>
        <v>1162.4000000000001</v>
      </c>
    </row>
    <row r="1933" spans="1:191" hidden="1">
      <c r="A1933" s="50"/>
      <c r="B1933" s="53"/>
      <c r="C1933" s="56"/>
      <c r="D1933" s="71"/>
      <c r="E1933" s="9" t="s">
        <v>549</v>
      </c>
      <c r="F1933" s="10">
        <v>4729</v>
      </c>
      <c r="G1933" s="10"/>
      <c r="H1933" s="10"/>
      <c r="I1933" s="37">
        <v>1000</v>
      </c>
      <c r="J1933" s="37">
        <v>1000</v>
      </c>
      <c r="K1933" s="37">
        <v>1000</v>
      </c>
      <c r="L1933" s="151">
        <v>1000</v>
      </c>
      <c r="M1933" s="41">
        <f t="shared" si="397"/>
        <v>100</v>
      </c>
      <c r="N1933" s="41">
        <f t="shared" si="398"/>
        <v>100</v>
      </c>
      <c r="O1933" s="41">
        <f t="shared" si="399"/>
        <v>100</v>
      </c>
      <c r="P1933" s="15"/>
      <c r="Q1933" s="15"/>
      <c r="R1933" s="167"/>
      <c r="S1933" s="15"/>
      <c r="T1933" s="15"/>
      <c r="U1933" s="4">
        <f t="shared" si="402"/>
        <v>1000</v>
      </c>
    </row>
    <row r="1934" spans="1:191" ht="52.5" customHeight="1">
      <c r="A1934" s="192"/>
      <c r="B1934" s="196"/>
      <c r="C1934" s="200"/>
      <c r="D1934" s="201" t="s">
        <v>285</v>
      </c>
      <c r="E1934" s="81" t="s">
        <v>587</v>
      </c>
      <c r="F1934" s="19"/>
      <c r="G1934" s="19"/>
      <c r="H1934" s="10" t="s">
        <v>394</v>
      </c>
      <c r="I1934" s="205">
        <f t="shared" ref="I1934:K1938" si="404">SUM(I1935)</f>
        <v>7385</v>
      </c>
      <c r="J1934" s="205">
        <f t="shared" si="404"/>
        <v>22555</v>
      </c>
      <c r="K1934" s="205">
        <f t="shared" si="404"/>
        <v>28817</v>
      </c>
      <c r="L1934" s="205">
        <f>SUM(L1935)</f>
        <v>41278.400000000001</v>
      </c>
      <c r="M1934" s="41">
        <f t="shared" si="397"/>
        <v>17.899999999999999</v>
      </c>
      <c r="N1934" s="41">
        <f t="shared" si="398"/>
        <v>54.6</v>
      </c>
      <c r="O1934" s="41">
        <f t="shared" si="399"/>
        <v>69.8</v>
      </c>
      <c r="P1934" s="14"/>
      <c r="Q1934" s="14"/>
      <c r="R1934" s="167"/>
      <c r="S1934" s="14"/>
      <c r="T1934" s="14"/>
      <c r="U1934" s="4">
        <f t="shared" si="402"/>
        <v>41278.400000000001</v>
      </c>
      <c r="W1934" s="43" t="s">
        <v>394</v>
      </c>
      <c r="AA1934" s="209"/>
      <c r="AB1934" s="209"/>
      <c r="AC1934" s="209"/>
      <c r="AD1934" s="209"/>
      <c r="AE1934" s="209"/>
      <c r="AF1934" s="209"/>
      <c r="AG1934" s="209"/>
      <c r="AH1934" s="209"/>
      <c r="AI1934" s="209"/>
      <c r="AJ1934" s="209"/>
      <c r="AK1934" s="209"/>
      <c r="AL1934" s="209"/>
      <c r="AM1934" s="209"/>
      <c r="AN1934" s="209"/>
      <c r="AO1934" s="209"/>
      <c r="AP1934" s="209"/>
      <c r="AQ1934" s="209"/>
      <c r="AR1934" s="209"/>
      <c r="AS1934" s="209"/>
      <c r="AT1934" s="209"/>
      <c r="AU1934" s="209"/>
      <c r="AV1934" s="209"/>
      <c r="AW1934" s="209"/>
      <c r="AX1934" s="209"/>
      <c r="AY1934" s="209"/>
      <c r="AZ1934" s="209"/>
      <c r="BA1934" s="209"/>
      <c r="BB1934" s="209"/>
      <c r="BC1934" s="209"/>
      <c r="BD1934" s="209"/>
      <c r="BE1934" s="209"/>
      <c r="BF1934" s="209"/>
      <c r="BG1934" s="209"/>
      <c r="BH1934" s="209"/>
      <c r="BI1934" s="209"/>
      <c r="BJ1934" s="209"/>
      <c r="BK1934" s="209"/>
      <c r="BL1934" s="209"/>
      <c r="BM1934" s="209"/>
      <c r="BN1934" s="209"/>
      <c r="BO1934" s="209"/>
      <c r="BP1934" s="209"/>
      <c r="BQ1934" s="209"/>
      <c r="BR1934" s="209"/>
      <c r="BS1934" s="209"/>
      <c r="BT1934" s="209"/>
      <c r="BU1934" s="209"/>
      <c r="BV1934" s="209"/>
      <c r="BW1934" s="209"/>
      <c r="BX1934" s="209"/>
      <c r="BY1934" s="209"/>
      <c r="BZ1934" s="209"/>
      <c r="CA1934" s="209"/>
      <c r="CB1934" s="209"/>
      <c r="CC1934" s="209"/>
      <c r="CD1934" s="209"/>
      <c r="CE1934" s="209"/>
      <c r="CF1934" s="209"/>
      <c r="CG1934" s="209"/>
      <c r="CH1934" s="209"/>
      <c r="CI1934" s="209"/>
      <c r="CJ1934" s="209"/>
      <c r="CK1934" s="209"/>
      <c r="CL1934" s="209"/>
      <c r="CM1934" s="209"/>
      <c r="CN1934" s="209"/>
      <c r="CO1934" s="209"/>
      <c r="CP1934" s="209"/>
      <c r="CQ1934" s="209"/>
      <c r="CR1934" s="209"/>
      <c r="CS1934" s="209"/>
      <c r="CT1934" s="209"/>
      <c r="CU1934" s="209"/>
      <c r="CV1934" s="209"/>
      <c r="CW1934" s="209"/>
      <c r="CX1934" s="209"/>
      <c r="CY1934" s="209"/>
      <c r="CZ1934" s="209"/>
      <c r="DA1934" s="209"/>
      <c r="DB1934" s="209"/>
      <c r="DC1934" s="209"/>
      <c r="DD1934" s="209"/>
      <c r="DE1934" s="209"/>
      <c r="DF1934" s="209"/>
      <c r="DG1934" s="209"/>
      <c r="DH1934" s="209"/>
      <c r="DI1934" s="209"/>
      <c r="DJ1934" s="209"/>
      <c r="DK1934" s="209"/>
      <c r="DL1934" s="209"/>
      <c r="DM1934" s="209"/>
      <c r="DN1934" s="209"/>
      <c r="DO1934" s="209"/>
      <c r="DP1934" s="209"/>
      <c r="DQ1934" s="209"/>
      <c r="DR1934" s="209"/>
      <c r="DS1934" s="209"/>
      <c r="DT1934" s="209"/>
      <c r="DU1934" s="209"/>
      <c r="DV1934" s="209"/>
      <c r="DW1934" s="209"/>
      <c r="DX1934" s="209"/>
      <c r="DY1934" s="209"/>
      <c r="DZ1934" s="209"/>
      <c r="EA1934" s="209"/>
      <c r="EB1934" s="209"/>
      <c r="EC1934" s="209"/>
      <c r="ED1934" s="209"/>
      <c r="EE1934" s="209"/>
      <c r="EF1934" s="209"/>
      <c r="EG1934" s="209"/>
      <c r="EH1934" s="209"/>
      <c r="EI1934" s="209"/>
      <c r="EJ1934" s="209"/>
      <c r="EK1934" s="209"/>
      <c r="EL1934" s="209"/>
      <c r="EM1934" s="209"/>
      <c r="EN1934" s="209"/>
      <c r="EO1934" s="209"/>
      <c r="EP1934" s="209"/>
      <c r="EQ1934" s="209"/>
      <c r="ER1934" s="209"/>
      <c r="ES1934" s="209"/>
      <c r="ET1934" s="209"/>
      <c r="EU1934" s="209"/>
      <c r="EV1934" s="209"/>
      <c r="EW1934" s="209"/>
      <c r="EX1934" s="209"/>
      <c r="EY1934" s="209"/>
      <c r="EZ1934" s="209"/>
      <c r="FA1934" s="209"/>
      <c r="FB1934" s="209"/>
      <c r="FC1934" s="209"/>
      <c r="FD1934" s="209"/>
      <c r="FE1934" s="209"/>
      <c r="FF1934" s="209"/>
      <c r="FG1934" s="209"/>
      <c r="FH1934" s="209"/>
      <c r="FI1934" s="209"/>
      <c r="FJ1934" s="209"/>
      <c r="FK1934" s="209"/>
      <c r="FL1934" s="209"/>
      <c r="FM1934" s="209"/>
      <c r="FN1934" s="209"/>
      <c r="FO1934" s="209"/>
      <c r="FP1934" s="209"/>
      <c r="FQ1934" s="209"/>
      <c r="FR1934" s="209"/>
      <c r="FS1934" s="209"/>
      <c r="FT1934" s="209"/>
      <c r="FU1934" s="209"/>
      <c r="FV1934" s="209"/>
      <c r="FW1934" s="209"/>
      <c r="FX1934" s="209"/>
      <c r="FY1934" s="209"/>
      <c r="FZ1934" s="209"/>
      <c r="GA1934" s="209"/>
      <c r="GB1934" s="209"/>
      <c r="GC1934" s="209"/>
      <c r="GD1934" s="209"/>
      <c r="GE1934" s="209"/>
      <c r="GF1934" s="209"/>
      <c r="GG1934" s="209"/>
      <c r="GH1934" s="209"/>
      <c r="GI1934" s="209"/>
    </row>
    <row r="1935" spans="1:191" ht="27" customHeight="1">
      <c r="A1935" s="192"/>
      <c r="B1935" s="196"/>
      <c r="C1935" s="200"/>
      <c r="D1935" s="240"/>
      <c r="E1935" s="80" t="s">
        <v>40</v>
      </c>
      <c r="F1935" s="18" t="s">
        <v>398</v>
      </c>
      <c r="G1935" s="18"/>
      <c r="H1935" s="10" t="s">
        <v>394</v>
      </c>
      <c r="I1935" s="206">
        <f t="shared" si="404"/>
        <v>7385</v>
      </c>
      <c r="J1935" s="206">
        <f t="shared" si="404"/>
        <v>22555</v>
      </c>
      <c r="K1935" s="206">
        <f t="shared" si="404"/>
        <v>28817</v>
      </c>
      <c r="L1935" s="207">
        <f>SUM(L1936)</f>
        <v>41278.400000000001</v>
      </c>
      <c r="M1935" s="41">
        <f t="shared" si="397"/>
        <v>17.899999999999999</v>
      </c>
      <c r="N1935" s="41">
        <f t="shared" si="398"/>
        <v>54.6</v>
      </c>
      <c r="O1935" s="41">
        <f t="shared" si="399"/>
        <v>69.8</v>
      </c>
      <c r="P1935" s="15"/>
      <c r="Q1935" s="15"/>
      <c r="R1935" s="167"/>
      <c r="S1935" s="15"/>
      <c r="T1935" s="15"/>
      <c r="U1935" s="4">
        <f t="shared" si="402"/>
        <v>41278.400000000001</v>
      </c>
      <c r="AA1935" s="209"/>
      <c r="AB1935" s="209"/>
      <c r="AC1935" s="209"/>
      <c r="AD1935" s="209"/>
      <c r="AE1935" s="209"/>
      <c r="AF1935" s="209"/>
      <c r="AG1935" s="209"/>
      <c r="AH1935" s="209"/>
      <c r="AI1935" s="209"/>
      <c r="AJ1935" s="209"/>
      <c r="AK1935" s="209"/>
      <c r="AL1935" s="209"/>
      <c r="AM1935" s="209"/>
      <c r="AN1935" s="209"/>
      <c r="AO1935" s="209"/>
      <c r="AP1935" s="209"/>
      <c r="AQ1935" s="209"/>
      <c r="AR1935" s="209"/>
      <c r="AS1935" s="209"/>
      <c r="AT1935" s="209"/>
      <c r="AU1935" s="209"/>
      <c r="AV1935" s="209"/>
      <c r="AW1935" s="209"/>
      <c r="AX1935" s="209"/>
      <c r="AY1935" s="209"/>
      <c r="AZ1935" s="209"/>
      <c r="BA1935" s="209"/>
      <c r="BB1935" s="209"/>
      <c r="BC1935" s="209"/>
      <c r="BD1935" s="209"/>
      <c r="BE1935" s="209"/>
      <c r="BF1935" s="209"/>
      <c r="BG1935" s="209"/>
      <c r="BH1935" s="209"/>
      <c r="BI1935" s="209"/>
      <c r="BJ1935" s="209"/>
      <c r="BK1935" s="209"/>
      <c r="BL1935" s="209"/>
      <c r="BM1935" s="209"/>
      <c r="BN1935" s="209"/>
      <c r="BO1935" s="209"/>
      <c r="BP1935" s="209"/>
      <c r="BQ1935" s="209"/>
      <c r="BR1935" s="209"/>
      <c r="BS1935" s="209"/>
      <c r="BT1935" s="209"/>
      <c r="BU1935" s="209"/>
      <c r="BV1935" s="209"/>
      <c r="BW1935" s="209"/>
      <c r="BX1935" s="209"/>
      <c r="BY1935" s="209"/>
      <c r="BZ1935" s="209"/>
      <c r="CA1935" s="209"/>
      <c r="CB1935" s="209"/>
      <c r="CC1935" s="209"/>
      <c r="CD1935" s="209"/>
      <c r="CE1935" s="209"/>
      <c r="CF1935" s="209"/>
      <c r="CG1935" s="209"/>
      <c r="CH1935" s="209"/>
      <c r="CI1935" s="209"/>
      <c r="CJ1935" s="209"/>
      <c r="CK1935" s="209"/>
      <c r="CL1935" s="209"/>
      <c r="CM1935" s="209"/>
      <c r="CN1935" s="209"/>
      <c r="CO1935" s="209"/>
      <c r="CP1935" s="209"/>
      <c r="CQ1935" s="209"/>
      <c r="CR1935" s="209"/>
      <c r="CS1935" s="209"/>
      <c r="CT1935" s="209"/>
      <c r="CU1935" s="209"/>
      <c r="CV1935" s="209"/>
      <c r="CW1935" s="209"/>
      <c r="CX1935" s="209"/>
      <c r="CY1935" s="209"/>
      <c r="CZ1935" s="209"/>
      <c r="DA1935" s="209"/>
      <c r="DB1935" s="209"/>
      <c r="DC1935" s="209"/>
      <c r="DD1935" s="209"/>
      <c r="DE1935" s="209"/>
      <c r="DF1935" s="209"/>
      <c r="DG1935" s="209"/>
      <c r="DH1935" s="209"/>
      <c r="DI1935" s="209"/>
      <c r="DJ1935" s="209"/>
      <c r="DK1935" s="209"/>
      <c r="DL1935" s="209"/>
      <c r="DM1935" s="209"/>
      <c r="DN1935" s="209"/>
      <c r="DO1935" s="209"/>
      <c r="DP1935" s="209"/>
      <c r="DQ1935" s="209"/>
      <c r="DR1935" s="209"/>
      <c r="DS1935" s="209"/>
      <c r="DT1935" s="209"/>
      <c r="DU1935" s="209"/>
      <c r="DV1935" s="209"/>
      <c r="DW1935" s="209"/>
      <c r="DX1935" s="209"/>
      <c r="DY1935" s="209"/>
      <c r="DZ1935" s="209"/>
      <c r="EA1935" s="209"/>
      <c r="EB1935" s="209"/>
      <c r="EC1935" s="209"/>
      <c r="ED1935" s="209"/>
      <c r="EE1935" s="209"/>
      <c r="EF1935" s="209"/>
      <c r="EG1935" s="209"/>
      <c r="EH1935" s="209"/>
      <c r="EI1935" s="209"/>
      <c r="EJ1935" s="209"/>
      <c r="EK1935" s="209"/>
      <c r="EL1935" s="209"/>
      <c r="EM1935" s="209"/>
      <c r="EN1935" s="209"/>
      <c r="EO1935" s="209"/>
      <c r="EP1935" s="209"/>
      <c r="EQ1935" s="209"/>
      <c r="ER1935" s="209"/>
      <c r="ES1935" s="209"/>
      <c r="ET1935" s="209"/>
      <c r="EU1935" s="209"/>
      <c r="EV1935" s="209"/>
      <c r="EW1935" s="209"/>
      <c r="EX1935" s="209"/>
      <c r="EY1935" s="209"/>
      <c r="EZ1935" s="209"/>
      <c r="FA1935" s="209"/>
      <c r="FB1935" s="209"/>
      <c r="FC1935" s="209"/>
      <c r="FD1935" s="209"/>
      <c r="FE1935" s="209"/>
      <c r="FF1935" s="209"/>
      <c r="FG1935" s="209"/>
      <c r="FH1935" s="209"/>
      <c r="FI1935" s="209"/>
      <c r="FJ1935" s="209"/>
      <c r="FK1935" s="209"/>
      <c r="FL1935" s="209"/>
      <c r="FM1935" s="209"/>
      <c r="FN1935" s="209"/>
      <c r="FO1935" s="209"/>
      <c r="FP1935" s="209"/>
      <c r="FQ1935" s="209"/>
      <c r="FR1935" s="209"/>
      <c r="FS1935" s="209"/>
      <c r="FT1935" s="209"/>
      <c r="FU1935" s="209"/>
      <c r="FV1935" s="209"/>
      <c r="FW1935" s="209"/>
      <c r="FX1935" s="209"/>
      <c r="FY1935" s="209"/>
      <c r="FZ1935" s="209"/>
      <c r="GA1935" s="209"/>
      <c r="GB1935" s="209"/>
      <c r="GC1935" s="209"/>
      <c r="GD1935" s="209"/>
      <c r="GE1935" s="209"/>
      <c r="GF1935" s="209"/>
      <c r="GG1935" s="209"/>
      <c r="GH1935" s="209"/>
      <c r="GI1935" s="209"/>
    </row>
    <row r="1936" spans="1:191" ht="21.75" hidden="1" customHeight="1">
      <c r="A1936" s="50"/>
      <c r="B1936" s="53"/>
      <c r="C1936" s="56"/>
      <c r="D1936" s="71"/>
      <c r="E1936" s="9" t="s">
        <v>542</v>
      </c>
      <c r="F1936" s="10">
        <v>4639</v>
      </c>
      <c r="G1936" s="10"/>
      <c r="H1936" s="10"/>
      <c r="I1936" s="7">
        <v>7385</v>
      </c>
      <c r="J1936" s="7">
        <v>22555</v>
      </c>
      <c r="K1936" s="7">
        <v>28817</v>
      </c>
      <c r="L1936" s="151">
        <v>41278.400000000001</v>
      </c>
      <c r="M1936" s="41">
        <f t="shared" si="397"/>
        <v>17.899999999999999</v>
      </c>
      <c r="N1936" s="41">
        <f t="shared" si="398"/>
        <v>54.6</v>
      </c>
      <c r="O1936" s="41">
        <f t="shared" si="399"/>
        <v>69.8</v>
      </c>
      <c r="P1936" s="15"/>
      <c r="Q1936" s="15"/>
      <c r="R1936" s="167"/>
      <c r="S1936" s="15"/>
      <c r="T1936" s="15"/>
      <c r="U1936" s="4">
        <f t="shared" si="402"/>
        <v>41278.400000000001</v>
      </c>
    </row>
    <row r="1937" spans="1:191" ht="20.25" customHeight="1">
      <c r="A1937" s="192"/>
      <c r="B1937" s="196"/>
      <c r="C1937" s="200"/>
      <c r="D1937" s="201" t="s">
        <v>286</v>
      </c>
      <c r="E1937" s="81" t="s">
        <v>51</v>
      </c>
      <c r="F1937" s="19"/>
      <c r="G1937" s="19"/>
      <c r="H1937" s="10" t="s">
        <v>394</v>
      </c>
      <c r="I1937" s="205">
        <f t="shared" si="404"/>
        <v>13187.5</v>
      </c>
      <c r="J1937" s="205">
        <f t="shared" si="404"/>
        <v>27533.5</v>
      </c>
      <c r="K1937" s="205">
        <f t="shared" si="404"/>
        <v>40940.5</v>
      </c>
      <c r="L1937" s="205">
        <f>SUM(L1938)</f>
        <v>54500</v>
      </c>
      <c r="M1937" s="41">
        <f t="shared" si="397"/>
        <v>24.2</v>
      </c>
      <c r="N1937" s="41">
        <f t="shared" si="398"/>
        <v>50.5</v>
      </c>
      <c r="O1937" s="41">
        <f t="shared" si="399"/>
        <v>75.099999999999994</v>
      </c>
      <c r="P1937" s="14"/>
      <c r="Q1937" s="14"/>
      <c r="R1937" s="167"/>
      <c r="S1937" s="14"/>
      <c r="T1937" s="14"/>
      <c r="U1937" s="4">
        <f t="shared" si="402"/>
        <v>54500</v>
      </c>
      <c r="W1937" s="43" t="s">
        <v>394</v>
      </c>
      <c r="AA1937" s="209"/>
      <c r="AB1937" s="209"/>
      <c r="AC1937" s="209"/>
      <c r="AD1937" s="209"/>
      <c r="AE1937" s="209"/>
      <c r="AF1937" s="209"/>
      <c r="AG1937" s="209"/>
      <c r="AH1937" s="209"/>
      <c r="AI1937" s="209"/>
      <c r="AJ1937" s="209"/>
      <c r="AK1937" s="209"/>
      <c r="AL1937" s="209"/>
      <c r="AM1937" s="209"/>
      <c r="AN1937" s="209"/>
      <c r="AO1937" s="209"/>
      <c r="AP1937" s="209"/>
      <c r="AQ1937" s="209"/>
      <c r="AR1937" s="209"/>
      <c r="AS1937" s="209"/>
      <c r="AT1937" s="209"/>
      <c r="AU1937" s="209"/>
      <c r="AV1937" s="209"/>
      <c r="AW1937" s="209"/>
      <c r="AX1937" s="209"/>
      <c r="AY1937" s="209"/>
      <c r="AZ1937" s="209"/>
      <c r="BA1937" s="209"/>
      <c r="BB1937" s="209"/>
      <c r="BC1937" s="209"/>
      <c r="BD1937" s="209"/>
      <c r="BE1937" s="209"/>
      <c r="BF1937" s="209"/>
      <c r="BG1937" s="209"/>
      <c r="BH1937" s="209"/>
      <c r="BI1937" s="209"/>
      <c r="BJ1937" s="209"/>
      <c r="BK1937" s="209"/>
      <c r="BL1937" s="209"/>
      <c r="BM1937" s="209"/>
      <c r="BN1937" s="209"/>
      <c r="BO1937" s="209"/>
      <c r="BP1937" s="209"/>
      <c r="BQ1937" s="209"/>
      <c r="BR1937" s="209"/>
      <c r="BS1937" s="209"/>
      <c r="BT1937" s="209"/>
      <c r="BU1937" s="209"/>
      <c r="BV1937" s="209"/>
      <c r="BW1937" s="209"/>
      <c r="BX1937" s="209"/>
      <c r="BY1937" s="209"/>
      <c r="BZ1937" s="209"/>
      <c r="CA1937" s="209"/>
      <c r="CB1937" s="209"/>
      <c r="CC1937" s="209"/>
      <c r="CD1937" s="209"/>
      <c r="CE1937" s="209"/>
      <c r="CF1937" s="209"/>
      <c r="CG1937" s="209"/>
      <c r="CH1937" s="209"/>
      <c r="CI1937" s="209"/>
      <c r="CJ1937" s="209"/>
      <c r="CK1937" s="209"/>
      <c r="CL1937" s="209"/>
      <c r="CM1937" s="209"/>
      <c r="CN1937" s="209"/>
      <c r="CO1937" s="209"/>
      <c r="CP1937" s="209"/>
      <c r="CQ1937" s="209"/>
      <c r="CR1937" s="209"/>
      <c r="CS1937" s="209"/>
      <c r="CT1937" s="209"/>
      <c r="CU1937" s="209"/>
      <c r="CV1937" s="209"/>
      <c r="CW1937" s="209"/>
      <c r="CX1937" s="209"/>
      <c r="CY1937" s="209"/>
      <c r="CZ1937" s="209"/>
      <c r="DA1937" s="209"/>
      <c r="DB1937" s="209"/>
      <c r="DC1937" s="209"/>
      <c r="DD1937" s="209"/>
      <c r="DE1937" s="209"/>
      <c r="DF1937" s="209"/>
      <c r="DG1937" s="209"/>
      <c r="DH1937" s="209"/>
      <c r="DI1937" s="209"/>
      <c r="DJ1937" s="209"/>
      <c r="DK1937" s="209"/>
      <c r="DL1937" s="209"/>
      <c r="DM1937" s="209"/>
      <c r="DN1937" s="209"/>
      <c r="DO1937" s="209"/>
      <c r="DP1937" s="209"/>
      <c r="DQ1937" s="209"/>
      <c r="DR1937" s="209"/>
      <c r="DS1937" s="209"/>
      <c r="DT1937" s="209"/>
      <c r="DU1937" s="209"/>
      <c r="DV1937" s="209"/>
      <c r="DW1937" s="209"/>
      <c r="DX1937" s="209"/>
      <c r="DY1937" s="209"/>
      <c r="DZ1937" s="209"/>
      <c r="EA1937" s="209"/>
      <c r="EB1937" s="209"/>
      <c r="EC1937" s="209"/>
      <c r="ED1937" s="209"/>
      <c r="EE1937" s="209"/>
      <c r="EF1937" s="209"/>
      <c r="EG1937" s="209"/>
      <c r="EH1937" s="209"/>
      <c r="EI1937" s="209"/>
      <c r="EJ1937" s="209"/>
      <c r="EK1937" s="209"/>
      <c r="EL1937" s="209"/>
      <c r="EM1937" s="209"/>
      <c r="EN1937" s="209"/>
      <c r="EO1937" s="209"/>
      <c r="EP1937" s="209"/>
      <c r="EQ1937" s="209"/>
      <c r="ER1937" s="209"/>
      <c r="ES1937" s="209"/>
      <c r="ET1937" s="209"/>
      <c r="EU1937" s="209"/>
      <c r="EV1937" s="209"/>
      <c r="EW1937" s="209"/>
      <c r="EX1937" s="209"/>
      <c r="EY1937" s="209"/>
      <c r="EZ1937" s="209"/>
      <c r="FA1937" s="209"/>
      <c r="FB1937" s="209"/>
      <c r="FC1937" s="209"/>
      <c r="FD1937" s="209"/>
      <c r="FE1937" s="209"/>
      <c r="FF1937" s="209"/>
      <c r="FG1937" s="209"/>
      <c r="FH1937" s="209"/>
      <c r="FI1937" s="209"/>
      <c r="FJ1937" s="209"/>
      <c r="FK1937" s="209"/>
      <c r="FL1937" s="209"/>
      <c r="FM1937" s="209"/>
      <c r="FN1937" s="209"/>
      <c r="FO1937" s="209"/>
      <c r="FP1937" s="209"/>
      <c r="FQ1937" s="209"/>
      <c r="FR1937" s="209"/>
      <c r="FS1937" s="209"/>
      <c r="FT1937" s="209"/>
      <c r="FU1937" s="209"/>
      <c r="FV1937" s="209"/>
      <c r="FW1937" s="209"/>
      <c r="FX1937" s="209"/>
      <c r="FY1937" s="209"/>
      <c r="FZ1937" s="209"/>
      <c r="GA1937" s="209"/>
      <c r="GB1937" s="209"/>
      <c r="GC1937" s="209"/>
      <c r="GD1937" s="209"/>
      <c r="GE1937" s="209"/>
      <c r="GF1937" s="209"/>
      <c r="GG1937" s="209"/>
      <c r="GH1937" s="209"/>
      <c r="GI1937" s="209"/>
    </row>
    <row r="1938" spans="1:191" ht="27" customHeight="1">
      <c r="A1938" s="192"/>
      <c r="B1938" s="196"/>
      <c r="C1938" s="200"/>
      <c r="D1938" s="240"/>
      <c r="E1938" s="80" t="s">
        <v>40</v>
      </c>
      <c r="F1938" s="18" t="s">
        <v>398</v>
      </c>
      <c r="G1938" s="18"/>
      <c r="H1938" s="10" t="s">
        <v>394</v>
      </c>
      <c r="I1938" s="206">
        <f t="shared" si="404"/>
        <v>13187.5</v>
      </c>
      <c r="J1938" s="206">
        <f t="shared" si="404"/>
        <v>27533.5</v>
      </c>
      <c r="K1938" s="206">
        <f t="shared" si="404"/>
        <v>40940.5</v>
      </c>
      <c r="L1938" s="207">
        <f>SUM(L1939)</f>
        <v>54500</v>
      </c>
      <c r="M1938" s="41">
        <f t="shared" si="397"/>
        <v>24.2</v>
      </c>
      <c r="N1938" s="41">
        <f t="shared" si="398"/>
        <v>50.5</v>
      </c>
      <c r="O1938" s="41">
        <f t="shared" si="399"/>
        <v>75.099999999999994</v>
      </c>
      <c r="P1938" s="15"/>
      <c r="Q1938" s="15"/>
      <c r="R1938" s="167"/>
      <c r="S1938" s="15"/>
      <c r="T1938" s="15"/>
      <c r="U1938" s="4">
        <f t="shared" si="402"/>
        <v>54500</v>
      </c>
      <c r="AA1938" s="209"/>
      <c r="AB1938" s="209"/>
      <c r="AC1938" s="209"/>
      <c r="AD1938" s="209"/>
      <c r="AE1938" s="209"/>
      <c r="AF1938" s="209"/>
      <c r="AG1938" s="209"/>
      <c r="AH1938" s="209"/>
      <c r="AI1938" s="209"/>
      <c r="AJ1938" s="209"/>
      <c r="AK1938" s="209"/>
      <c r="AL1938" s="209"/>
      <c r="AM1938" s="209"/>
      <c r="AN1938" s="209"/>
      <c r="AO1938" s="209"/>
      <c r="AP1938" s="209"/>
      <c r="AQ1938" s="209"/>
      <c r="AR1938" s="209"/>
      <c r="AS1938" s="209"/>
      <c r="AT1938" s="209"/>
      <c r="AU1938" s="209"/>
      <c r="AV1938" s="209"/>
      <c r="AW1938" s="209"/>
      <c r="AX1938" s="209"/>
      <c r="AY1938" s="209"/>
      <c r="AZ1938" s="209"/>
      <c r="BA1938" s="209"/>
      <c r="BB1938" s="209"/>
      <c r="BC1938" s="209"/>
      <c r="BD1938" s="209"/>
      <c r="BE1938" s="209"/>
      <c r="BF1938" s="209"/>
      <c r="BG1938" s="209"/>
      <c r="BH1938" s="209"/>
      <c r="BI1938" s="209"/>
      <c r="BJ1938" s="209"/>
      <c r="BK1938" s="209"/>
      <c r="BL1938" s="209"/>
      <c r="BM1938" s="209"/>
      <c r="BN1938" s="209"/>
      <c r="BO1938" s="209"/>
      <c r="BP1938" s="209"/>
      <c r="BQ1938" s="209"/>
      <c r="BR1938" s="209"/>
      <c r="BS1938" s="209"/>
      <c r="BT1938" s="209"/>
      <c r="BU1938" s="209"/>
      <c r="BV1938" s="209"/>
      <c r="BW1938" s="209"/>
      <c r="BX1938" s="209"/>
      <c r="BY1938" s="209"/>
      <c r="BZ1938" s="209"/>
      <c r="CA1938" s="209"/>
      <c r="CB1938" s="209"/>
      <c r="CC1938" s="209"/>
      <c r="CD1938" s="209"/>
      <c r="CE1938" s="209"/>
      <c r="CF1938" s="209"/>
      <c r="CG1938" s="209"/>
      <c r="CH1938" s="209"/>
      <c r="CI1938" s="209"/>
      <c r="CJ1938" s="209"/>
      <c r="CK1938" s="209"/>
      <c r="CL1938" s="209"/>
      <c r="CM1938" s="209"/>
      <c r="CN1938" s="209"/>
      <c r="CO1938" s="209"/>
      <c r="CP1938" s="209"/>
      <c r="CQ1938" s="209"/>
      <c r="CR1938" s="209"/>
      <c r="CS1938" s="209"/>
      <c r="CT1938" s="209"/>
      <c r="CU1938" s="209"/>
      <c r="CV1938" s="209"/>
      <c r="CW1938" s="209"/>
      <c r="CX1938" s="209"/>
      <c r="CY1938" s="209"/>
      <c r="CZ1938" s="209"/>
      <c r="DA1938" s="209"/>
      <c r="DB1938" s="209"/>
      <c r="DC1938" s="209"/>
      <c r="DD1938" s="209"/>
      <c r="DE1938" s="209"/>
      <c r="DF1938" s="209"/>
      <c r="DG1938" s="209"/>
      <c r="DH1938" s="209"/>
      <c r="DI1938" s="209"/>
      <c r="DJ1938" s="209"/>
      <c r="DK1938" s="209"/>
      <c r="DL1938" s="209"/>
      <c r="DM1938" s="209"/>
      <c r="DN1938" s="209"/>
      <c r="DO1938" s="209"/>
      <c r="DP1938" s="209"/>
      <c r="DQ1938" s="209"/>
      <c r="DR1938" s="209"/>
      <c r="DS1938" s="209"/>
      <c r="DT1938" s="209"/>
      <c r="DU1938" s="209"/>
      <c r="DV1938" s="209"/>
      <c r="DW1938" s="209"/>
      <c r="DX1938" s="209"/>
      <c r="DY1938" s="209"/>
      <c r="DZ1938" s="209"/>
      <c r="EA1938" s="209"/>
      <c r="EB1938" s="209"/>
      <c r="EC1938" s="209"/>
      <c r="ED1938" s="209"/>
      <c r="EE1938" s="209"/>
      <c r="EF1938" s="209"/>
      <c r="EG1938" s="209"/>
      <c r="EH1938" s="209"/>
      <c r="EI1938" s="209"/>
      <c r="EJ1938" s="209"/>
      <c r="EK1938" s="209"/>
      <c r="EL1938" s="209"/>
      <c r="EM1938" s="209"/>
      <c r="EN1938" s="209"/>
      <c r="EO1938" s="209"/>
      <c r="EP1938" s="209"/>
      <c r="EQ1938" s="209"/>
      <c r="ER1938" s="209"/>
      <c r="ES1938" s="209"/>
      <c r="ET1938" s="209"/>
      <c r="EU1938" s="209"/>
      <c r="EV1938" s="209"/>
      <c r="EW1938" s="209"/>
      <c r="EX1938" s="209"/>
      <c r="EY1938" s="209"/>
      <c r="EZ1938" s="209"/>
      <c r="FA1938" s="209"/>
      <c r="FB1938" s="209"/>
      <c r="FC1938" s="209"/>
      <c r="FD1938" s="209"/>
      <c r="FE1938" s="209"/>
      <c r="FF1938" s="209"/>
      <c r="FG1938" s="209"/>
      <c r="FH1938" s="209"/>
      <c r="FI1938" s="209"/>
      <c r="FJ1938" s="209"/>
      <c r="FK1938" s="209"/>
      <c r="FL1938" s="209"/>
      <c r="FM1938" s="209"/>
      <c r="FN1938" s="209"/>
      <c r="FO1938" s="209"/>
      <c r="FP1938" s="209"/>
      <c r="FQ1938" s="209"/>
      <c r="FR1938" s="209"/>
      <c r="FS1938" s="209"/>
      <c r="FT1938" s="209"/>
      <c r="FU1938" s="209"/>
      <c r="FV1938" s="209"/>
      <c r="FW1938" s="209"/>
      <c r="FX1938" s="209"/>
      <c r="FY1938" s="209"/>
      <c r="FZ1938" s="209"/>
      <c r="GA1938" s="209"/>
      <c r="GB1938" s="209"/>
      <c r="GC1938" s="209"/>
      <c r="GD1938" s="209"/>
      <c r="GE1938" s="209"/>
      <c r="GF1938" s="209"/>
      <c r="GG1938" s="209"/>
      <c r="GH1938" s="209"/>
      <c r="GI1938" s="209"/>
    </row>
    <row r="1939" spans="1:191" ht="21.75" hidden="1" customHeight="1">
      <c r="A1939" s="50"/>
      <c r="B1939" s="53"/>
      <c r="C1939" s="56"/>
      <c r="D1939" s="71"/>
      <c r="E1939" s="9" t="s">
        <v>542</v>
      </c>
      <c r="F1939" s="10">
        <v>4639</v>
      </c>
      <c r="G1939" s="10"/>
      <c r="H1939" s="10"/>
      <c r="I1939" s="7">
        <f>8750+1189+1182.5+2066</f>
        <v>13187.5</v>
      </c>
      <c r="J1939" s="7">
        <f>17270+2948+2792.5+4523</f>
        <v>27533.5</v>
      </c>
      <c r="K1939" s="7">
        <f>24670+4708+4402.5+7160</f>
        <v>40940.5</v>
      </c>
      <c r="L1939" s="151">
        <v>54500</v>
      </c>
      <c r="M1939" s="41">
        <f t="shared" si="397"/>
        <v>24.2</v>
      </c>
      <c r="N1939" s="41">
        <f t="shared" si="398"/>
        <v>50.5</v>
      </c>
      <c r="O1939" s="41">
        <f t="shared" si="399"/>
        <v>75.099999999999994</v>
      </c>
      <c r="P1939" s="15"/>
      <c r="Q1939" s="15"/>
      <c r="R1939" s="167"/>
      <c r="S1939" s="15"/>
      <c r="T1939" s="15"/>
      <c r="U1939" s="4">
        <f t="shared" si="402"/>
        <v>54500</v>
      </c>
    </row>
    <row r="1940" spans="1:191">
      <c r="A1940" s="192"/>
      <c r="B1940" s="193" t="s">
        <v>526</v>
      </c>
      <c r="C1940" s="200"/>
      <c r="D1940" s="188" t="s">
        <v>358</v>
      </c>
      <c r="E1940" s="194" t="s">
        <v>193</v>
      </c>
      <c r="F1940" s="89"/>
      <c r="G1940" s="89"/>
      <c r="H1940" s="10" t="s">
        <v>394</v>
      </c>
      <c r="I1940" s="204">
        <f>SUM(I1941,I1951,I1958,I1971,I1975,I2002)</f>
        <v>276335.7</v>
      </c>
      <c r="J1940" s="204">
        <f>SUM(J1941,J1951,J1958,J1971,J1975,J2002)</f>
        <v>662653.19999999995</v>
      </c>
      <c r="K1940" s="204">
        <f>SUM(K1941,K1951,K1958,K1971,K1975,K2002)</f>
        <v>1015148.9</v>
      </c>
      <c r="L1940" s="205">
        <f>SUM(L1941,L1951,L1958,L1971,L1975,L2002)</f>
        <v>1455637</v>
      </c>
      <c r="M1940" s="41">
        <f t="shared" si="397"/>
        <v>19</v>
      </c>
      <c r="N1940" s="41">
        <f t="shared" si="398"/>
        <v>45.5</v>
      </c>
      <c r="O1940" s="41">
        <f t="shared" si="399"/>
        <v>69.7</v>
      </c>
      <c r="P1940" s="14"/>
      <c r="Q1940" s="14"/>
      <c r="R1940" s="167"/>
      <c r="S1940" s="14"/>
      <c r="T1940" s="14"/>
      <c r="U1940" s="4">
        <f t="shared" si="402"/>
        <v>1455637</v>
      </c>
      <c r="W1940" s="43" t="s">
        <v>394</v>
      </c>
      <c r="AA1940" s="209"/>
      <c r="AB1940" s="209"/>
      <c r="AC1940" s="209"/>
      <c r="AD1940" s="209"/>
      <c r="AE1940" s="209"/>
      <c r="AF1940" s="209"/>
      <c r="AG1940" s="209"/>
      <c r="AH1940" s="209"/>
      <c r="AI1940" s="209"/>
      <c r="AJ1940" s="209"/>
      <c r="AK1940" s="209"/>
      <c r="AL1940" s="209"/>
      <c r="AM1940" s="209"/>
      <c r="AN1940" s="209"/>
      <c r="AO1940" s="209"/>
      <c r="AP1940" s="209"/>
      <c r="AQ1940" s="209"/>
      <c r="AR1940" s="209"/>
      <c r="AS1940" s="209"/>
      <c r="AT1940" s="209"/>
      <c r="AU1940" s="209"/>
      <c r="AV1940" s="209"/>
      <c r="AW1940" s="209"/>
      <c r="AX1940" s="209"/>
      <c r="AY1940" s="209"/>
      <c r="AZ1940" s="209"/>
      <c r="BA1940" s="209"/>
      <c r="BB1940" s="209"/>
      <c r="BC1940" s="209"/>
      <c r="BD1940" s="209"/>
      <c r="BE1940" s="209"/>
      <c r="BF1940" s="209"/>
      <c r="BG1940" s="209"/>
      <c r="BH1940" s="209"/>
      <c r="BI1940" s="209"/>
      <c r="BJ1940" s="209"/>
      <c r="BK1940" s="209"/>
      <c r="BL1940" s="209"/>
      <c r="BM1940" s="209"/>
      <c r="BN1940" s="209"/>
      <c r="BO1940" s="209"/>
      <c r="BP1940" s="209"/>
      <c r="BQ1940" s="209"/>
      <c r="BR1940" s="209"/>
      <c r="BS1940" s="209"/>
      <c r="BT1940" s="209"/>
      <c r="BU1940" s="209"/>
      <c r="BV1940" s="209"/>
      <c r="BW1940" s="209"/>
      <c r="BX1940" s="209"/>
      <c r="BY1940" s="209"/>
      <c r="BZ1940" s="209"/>
      <c r="CA1940" s="209"/>
      <c r="CB1940" s="209"/>
      <c r="CC1940" s="209"/>
      <c r="CD1940" s="209"/>
      <c r="CE1940" s="209"/>
      <c r="CF1940" s="209"/>
      <c r="CG1940" s="209"/>
      <c r="CH1940" s="209"/>
      <c r="CI1940" s="209"/>
      <c r="CJ1940" s="209"/>
      <c r="CK1940" s="209"/>
      <c r="CL1940" s="209"/>
      <c r="CM1940" s="209"/>
      <c r="CN1940" s="209"/>
      <c r="CO1940" s="209"/>
      <c r="CP1940" s="209"/>
      <c r="CQ1940" s="209"/>
      <c r="CR1940" s="209"/>
      <c r="CS1940" s="209"/>
      <c r="CT1940" s="209"/>
      <c r="CU1940" s="209"/>
      <c r="CV1940" s="209"/>
      <c r="CW1940" s="209"/>
      <c r="CX1940" s="209"/>
      <c r="CY1940" s="209"/>
      <c r="CZ1940" s="209"/>
      <c r="DA1940" s="209"/>
      <c r="DB1940" s="209"/>
      <c r="DC1940" s="209"/>
      <c r="DD1940" s="209"/>
      <c r="DE1940" s="209"/>
      <c r="DF1940" s="209"/>
      <c r="DG1940" s="209"/>
      <c r="DH1940" s="209"/>
      <c r="DI1940" s="209"/>
      <c r="DJ1940" s="209"/>
      <c r="DK1940" s="209"/>
      <c r="DL1940" s="209"/>
      <c r="DM1940" s="209"/>
      <c r="DN1940" s="209"/>
      <c r="DO1940" s="209"/>
      <c r="DP1940" s="209"/>
      <c r="DQ1940" s="209"/>
      <c r="DR1940" s="209"/>
      <c r="DS1940" s="209"/>
      <c r="DT1940" s="209"/>
      <c r="DU1940" s="209"/>
      <c r="DV1940" s="209"/>
      <c r="DW1940" s="209"/>
      <c r="DX1940" s="209"/>
      <c r="DY1940" s="209"/>
      <c r="DZ1940" s="209"/>
      <c r="EA1940" s="209"/>
      <c r="EB1940" s="209"/>
      <c r="EC1940" s="209"/>
      <c r="ED1940" s="209"/>
      <c r="EE1940" s="209"/>
      <c r="EF1940" s="209"/>
      <c r="EG1940" s="209"/>
      <c r="EH1940" s="209"/>
      <c r="EI1940" s="209"/>
      <c r="EJ1940" s="209"/>
      <c r="EK1940" s="209"/>
      <c r="EL1940" s="209"/>
      <c r="EM1940" s="209"/>
      <c r="EN1940" s="209"/>
      <c r="EO1940" s="209"/>
      <c r="EP1940" s="209"/>
      <c r="EQ1940" s="209"/>
      <c r="ER1940" s="209"/>
      <c r="ES1940" s="209"/>
      <c r="ET1940" s="209"/>
      <c r="EU1940" s="209"/>
      <c r="EV1940" s="209"/>
      <c r="EW1940" s="209"/>
      <c r="EX1940" s="209"/>
      <c r="EY1940" s="209"/>
      <c r="EZ1940" s="209"/>
      <c r="FA1940" s="209"/>
      <c r="FB1940" s="209"/>
      <c r="FC1940" s="209"/>
      <c r="FD1940" s="209"/>
      <c r="FE1940" s="209"/>
      <c r="FF1940" s="209"/>
      <c r="FG1940" s="209"/>
      <c r="FH1940" s="209"/>
      <c r="FI1940" s="209"/>
      <c r="FJ1940" s="209"/>
      <c r="FK1940" s="209"/>
      <c r="FL1940" s="209"/>
      <c r="FM1940" s="209"/>
      <c r="FN1940" s="209"/>
      <c r="FO1940" s="209"/>
      <c r="FP1940" s="209"/>
      <c r="FQ1940" s="209"/>
      <c r="FR1940" s="209"/>
      <c r="FS1940" s="209"/>
      <c r="FT1940" s="209"/>
      <c r="FU1940" s="209"/>
      <c r="FV1940" s="209"/>
      <c r="FW1940" s="209"/>
      <c r="FX1940" s="209"/>
      <c r="FY1940" s="209"/>
      <c r="FZ1940" s="209"/>
      <c r="GA1940" s="209"/>
      <c r="GB1940" s="209"/>
      <c r="GC1940" s="209"/>
      <c r="GD1940" s="209"/>
      <c r="GE1940" s="209"/>
      <c r="GF1940" s="209"/>
      <c r="GG1940" s="209"/>
      <c r="GH1940" s="209"/>
      <c r="GI1940" s="209"/>
    </row>
    <row r="1941" spans="1:191">
      <c r="A1941" s="232"/>
      <c r="B1941" s="196"/>
      <c r="C1941" s="197" t="s">
        <v>525</v>
      </c>
      <c r="D1941" s="198" t="s">
        <v>359</v>
      </c>
      <c r="E1941" s="199" t="s">
        <v>194</v>
      </c>
      <c r="F1941" s="13"/>
      <c r="G1941" s="13"/>
      <c r="H1941" s="10" t="s">
        <v>394</v>
      </c>
      <c r="I1941" s="204">
        <f>SUM(I1942)</f>
        <v>16972</v>
      </c>
      <c r="J1941" s="204">
        <f>SUM(J1942)</f>
        <v>39354</v>
      </c>
      <c r="K1941" s="204">
        <f>SUM(K1942)</f>
        <v>61077</v>
      </c>
      <c r="L1941" s="205">
        <f>SUM(L1942)</f>
        <v>90359</v>
      </c>
      <c r="M1941" s="41">
        <f t="shared" si="397"/>
        <v>18.8</v>
      </c>
      <c r="N1941" s="41">
        <f t="shared" si="398"/>
        <v>43.6</v>
      </c>
      <c r="O1941" s="41">
        <f t="shared" si="399"/>
        <v>67.599999999999994</v>
      </c>
      <c r="P1941" s="14"/>
      <c r="Q1941" s="14"/>
      <c r="R1941" s="167"/>
      <c r="S1941" s="14"/>
      <c r="T1941" s="14"/>
      <c r="U1941" s="4">
        <f t="shared" si="402"/>
        <v>90359</v>
      </c>
      <c r="AA1941" s="209"/>
      <c r="AB1941" s="209"/>
      <c r="AC1941" s="209"/>
      <c r="AD1941" s="209"/>
      <c r="AE1941" s="209"/>
      <c r="AF1941" s="209"/>
      <c r="AG1941" s="209"/>
      <c r="AH1941" s="209"/>
      <c r="AI1941" s="209"/>
      <c r="AJ1941" s="209"/>
      <c r="AK1941" s="209"/>
      <c r="AL1941" s="209"/>
      <c r="AM1941" s="209"/>
      <c r="AN1941" s="209"/>
      <c r="AO1941" s="209"/>
      <c r="AP1941" s="209"/>
      <c r="AQ1941" s="209"/>
      <c r="AR1941" s="209"/>
      <c r="AS1941" s="209"/>
      <c r="AT1941" s="209"/>
      <c r="AU1941" s="209"/>
      <c r="AV1941" s="209"/>
      <c r="AW1941" s="209"/>
      <c r="AX1941" s="209"/>
      <c r="AY1941" s="209"/>
      <c r="AZ1941" s="209"/>
      <c r="BA1941" s="209"/>
      <c r="BB1941" s="209"/>
      <c r="BC1941" s="209"/>
      <c r="BD1941" s="209"/>
      <c r="BE1941" s="209"/>
      <c r="BF1941" s="209"/>
      <c r="BG1941" s="209"/>
      <c r="BH1941" s="209"/>
      <c r="BI1941" s="209"/>
      <c r="BJ1941" s="209"/>
      <c r="BK1941" s="209"/>
      <c r="BL1941" s="209"/>
      <c r="BM1941" s="209"/>
      <c r="BN1941" s="209"/>
      <c r="BO1941" s="209"/>
      <c r="BP1941" s="209"/>
      <c r="BQ1941" s="209"/>
      <c r="BR1941" s="209"/>
      <c r="BS1941" s="209"/>
      <c r="BT1941" s="209"/>
      <c r="BU1941" s="209"/>
      <c r="BV1941" s="209"/>
      <c r="BW1941" s="209"/>
      <c r="BX1941" s="209"/>
      <c r="BY1941" s="209"/>
      <c r="BZ1941" s="209"/>
      <c r="CA1941" s="209"/>
      <c r="CB1941" s="209"/>
      <c r="CC1941" s="209"/>
      <c r="CD1941" s="209"/>
      <c r="CE1941" s="209"/>
      <c r="CF1941" s="209"/>
      <c r="CG1941" s="209"/>
      <c r="CH1941" s="209"/>
      <c r="CI1941" s="209"/>
      <c r="CJ1941" s="209"/>
      <c r="CK1941" s="209"/>
      <c r="CL1941" s="209"/>
      <c r="CM1941" s="209"/>
      <c r="CN1941" s="209"/>
      <c r="CO1941" s="209"/>
      <c r="CP1941" s="209"/>
      <c r="CQ1941" s="209"/>
      <c r="CR1941" s="209"/>
      <c r="CS1941" s="209"/>
      <c r="CT1941" s="209"/>
      <c r="CU1941" s="209"/>
      <c r="CV1941" s="209"/>
      <c r="CW1941" s="209"/>
      <c r="CX1941" s="209"/>
      <c r="CY1941" s="209"/>
      <c r="CZ1941" s="209"/>
      <c r="DA1941" s="209"/>
      <c r="DB1941" s="209"/>
      <c r="DC1941" s="209"/>
      <c r="DD1941" s="209"/>
      <c r="DE1941" s="209"/>
      <c r="DF1941" s="209"/>
      <c r="DG1941" s="209"/>
      <c r="DH1941" s="209"/>
      <c r="DI1941" s="209"/>
      <c r="DJ1941" s="209"/>
      <c r="DK1941" s="209"/>
      <c r="DL1941" s="209"/>
      <c r="DM1941" s="209"/>
      <c r="DN1941" s="209"/>
      <c r="DO1941" s="209"/>
      <c r="DP1941" s="209"/>
      <c r="DQ1941" s="209"/>
      <c r="DR1941" s="209"/>
      <c r="DS1941" s="209"/>
      <c r="DT1941" s="209"/>
      <c r="DU1941" s="209"/>
      <c r="DV1941" s="209"/>
      <c r="DW1941" s="209"/>
      <c r="DX1941" s="209"/>
      <c r="DY1941" s="209"/>
      <c r="DZ1941" s="209"/>
      <c r="EA1941" s="209"/>
      <c r="EB1941" s="209"/>
      <c r="EC1941" s="209"/>
      <c r="ED1941" s="209"/>
      <c r="EE1941" s="209"/>
      <c r="EF1941" s="209"/>
      <c r="EG1941" s="209"/>
      <c r="EH1941" s="209"/>
      <c r="EI1941" s="209"/>
      <c r="EJ1941" s="209"/>
      <c r="EK1941" s="209"/>
      <c r="EL1941" s="209"/>
      <c r="EM1941" s="209"/>
      <c r="EN1941" s="209"/>
      <c r="EO1941" s="209"/>
      <c r="EP1941" s="209"/>
      <c r="EQ1941" s="209"/>
      <c r="ER1941" s="209"/>
      <c r="ES1941" s="209"/>
      <c r="ET1941" s="209"/>
      <c r="EU1941" s="209"/>
      <c r="EV1941" s="209"/>
      <c r="EW1941" s="209"/>
      <c r="EX1941" s="209"/>
      <c r="EY1941" s="209"/>
      <c r="EZ1941" s="209"/>
      <c r="FA1941" s="209"/>
      <c r="FB1941" s="209"/>
      <c r="FC1941" s="209"/>
      <c r="FD1941" s="209"/>
      <c r="FE1941" s="209"/>
      <c r="FF1941" s="209"/>
      <c r="FG1941" s="209"/>
      <c r="FH1941" s="209"/>
      <c r="FI1941" s="209"/>
      <c r="FJ1941" s="209"/>
      <c r="FK1941" s="209"/>
      <c r="FL1941" s="209"/>
      <c r="FM1941" s="209"/>
      <c r="FN1941" s="209"/>
      <c r="FO1941" s="209"/>
      <c r="FP1941" s="209"/>
      <c r="FQ1941" s="209"/>
      <c r="FR1941" s="209"/>
      <c r="FS1941" s="209"/>
      <c r="FT1941" s="209"/>
      <c r="FU1941" s="209"/>
      <c r="FV1941" s="209"/>
      <c r="FW1941" s="209"/>
      <c r="FX1941" s="209"/>
      <c r="FY1941" s="209"/>
      <c r="FZ1941" s="209"/>
      <c r="GA1941" s="209"/>
      <c r="GB1941" s="209"/>
      <c r="GC1941" s="209"/>
      <c r="GD1941" s="209"/>
      <c r="GE1941" s="209"/>
      <c r="GF1941" s="209"/>
      <c r="GG1941" s="209"/>
      <c r="GH1941" s="209"/>
      <c r="GI1941" s="209"/>
    </row>
    <row r="1942" spans="1:191">
      <c r="A1942" s="232"/>
      <c r="B1942" s="196"/>
      <c r="C1942" s="200"/>
      <c r="D1942" s="212" t="s">
        <v>280</v>
      </c>
      <c r="E1942" s="81" t="s">
        <v>195</v>
      </c>
      <c r="F1942" s="18"/>
      <c r="G1942" s="18"/>
      <c r="H1942" s="10" t="s">
        <v>394</v>
      </c>
      <c r="I1942" s="205">
        <f>SUM(I1943,I1945,I1947,I1949)</f>
        <v>16972</v>
      </c>
      <c r="J1942" s="205">
        <f>SUM(J1943,J1945,J1947,J1949)</f>
        <v>39354</v>
      </c>
      <c r="K1942" s="205">
        <f>SUM(K1943,K1945,K1947,K1949)</f>
        <v>61077</v>
      </c>
      <c r="L1942" s="205">
        <f>SUM(L1943,L1945,L1947,L1949)</f>
        <v>90359</v>
      </c>
      <c r="M1942" s="41">
        <f t="shared" si="397"/>
        <v>18.8</v>
      </c>
      <c r="N1942" s="41">
        <f t="shared" si="398"/>
        <v>43.6</v>
      </c>
      <c r="O1942" s="41">
        <f t="shared" si="399"/>
        <v>67.599999999999994</v>
      </c>
      <c r="P1942" s="14"/>
      <c r="Q1942" s="14"/>
      <c r="R1942" s="167"/>
      <c r="S1942" s="14"/>
      <c r="T1942" s="14"/>
      <c r="U1942" s="4">
        <f t="shared" si="402"/>
        <v>90359</v>
      </c>
      <c r="W1942" s="43" t="s">
        <v>394</v>
      </c>
      <c r="AA1942" s="209"/>
      <c r="AB1942" s="209"/>
      <c r="AC1942" s="209"/>
      <c r="AD1942" s="209"/>
      <c r="AE1942" s="209"/>
      <c r="AF1942" s="209"/>
      <c r="AG1942" s="209"/>
      <c r="AH1942" s="209"/>
      <c r="AI1942" s="209"/>
      <c r="AJ1942" s="209"/>
      <c r="AK1942" s="209"/>
      <c r="AL1942" s="209"/>
      <c r="AM1942" s="209"/>
      <c r="AN1942" s="209"/>
      <c r="AO1942" s="209"/>
      <c r="AP1942" s="209"/>
      <c r="AQ1942" s="209"/>
      <c r="AR1942" s="209"/>
      <c r="AS1942" s="209"/>
      <c r="AT1942" s="209"/>
      <c r="AU1942" s="209"/>
      <c r="AV1942" s="209"/>
      <c r="AW1942" s="209"/>
      <c r="AX1942" s="209"/>
      <c r="AY1942" s="209"/>
      <c r="AZ1942" s="209"/>
      <c r="BA1942" s="209"/>
      <c r="BB1942" s="209"/>
      <c r="BC1942" s="209"/>
      <c r="BD1942" s="209"/>
      <c r="BE1942" s="209"/>
      <c r="BF1942" s="209"/>
      <c r="BG1942" s="209"/>
      <c r="BH1942" s="209"/>
      <c r="BI1942" s="209"/>
      <c r="BJ1942" s="209"/>
      <c r="BK1942" s="209"/>
      <c r="BL1942" s="209"/>
      <c r="BM1942" s="209"/>
      <c r="BN1942" s="209"/>
      <c r="BO1942" s="209"/>
      <c r="BP1942" s="209"/>
      <c r="BQ1942" s="209"/>
      <c r="BR1942" s="209"/>
      <c r="BS1942" s="209"/>
      <c r="BT1942" s="209"/>
      <c r="BU1942" s="209"/>
      <c r="BV1942" s="209"/>
      <c r="BW1942" s="209"/>
      <c r="BX1942" s="209"/>
      <c r="BY1942" s="209"/>
      <c r="BZ1942" s="209"/>
      <c r="CA1942" s="209"/>
      <c r="CB1942" s="209"/>
      <c r="CC1942" s="209"/>
      <c r="CD1942" s="209"/>
      <c r="CE1942" s="209"/>
      <c r="CF1942" s="209"/>
      <c r="CG1942" s="209"/>
      <c r="CH1942" s="209"/>
      <c r="CI1942" s="209"/>
      <c r="CJ1942" s="209"/>
      <c r="CK1942" s="209"/>
      <c r="CL1942" s="209"/>
      <c r="CM1942" s="209"/>
      <c r="CN1942" s="209"/>
      <c r="CO1942" s="209"/>
      <c r="CP1942" s="209"/>
      <c r="CQ1942" s="209"/>
      <c r="CR1942" s="209"/>
      <c r="CS1942" s="209"/>
      <c r="CT1942" s="209"/>
      <c r="CU1942" s="209"/>
      <c r="CV1942" s="209"/>
      <c r="CW1942" s="209"/>
      <c r="CX1942" s="209"/>
      <c r="CY1942" s="209"/>
      <c r="CZ1942" s="209"/>
      <c r="DA1942" s="209"/>
      <c r="DB1942" s="209"/>
      <c r="DC1942" s="209"/>
      <c r="DD1942" s="209"/>
      <c r="DE1942" s="209"/>
      <c r="DF1942" s="209"/>
      <c r="DG1942" s="209"/>
      <c r="DH1942" s="209"/>
      <c r="DI1942" s="209"/>
      <c r="DJ1942" s="209"/>
      <c r="DK1942" s="209"/>
      <c r="DL1942" s="209"/>
      <c r="DM1942" s="209"/>
      <c r="DN1942" s="209"/>
      <c r="DO1942" s="209"/>
      <c r="DP1942" s="209"/>
      <c r="DQ1942" s="209"/>
      <c r="DR1942" s="209"/>
      <c r="DS1942" s="209"/>
      <c r="DT1942" s="209"/>
      <c r="DU1942" s="209"/>
      <c r="DV1942" s="209"/>
      <c r="DW1942" s="209"/>
      <c r="DX1942" s="209"/>
      <c r="DY1942" s="209"/>
      <c r="DZ1942" s="209"/>
      <c r="EA1942" s="209"/>
      <c r="EB1942" s="209"/>
      <c r="EC1942" s="209"/>
      <c r="ED1942" s="209"/>
      <c r="EE1942" s="209"/>
      <c r="EF1942" s="209"/>
      <c r="EG1942" s="209"/>
      <c r="EH1942" s="209"/>
      <c r="EI1942" s="209"/>
      <c r="EJ1942" s="209"/>
      <c r="EK1942" s="209"/>
      <c r="EL1942" s="209"/>
      <c r="EM1942" s="209"/>
      <c r="EN1942" s="209"/>
      <c r="EO1942" s="209"/>
      <c r="EP1942" s="209"/>
      <c r="EQ1942" s="209"/>
      <c r="ER1942" s="209"/>
      <c r="ES1942" s="209"/>
      <c r="ET1942" s="209"/>
      <c r="EU1942" s="209"/>
      <c r="EV1942" s="209"/>
      <c r="EW1942" s="209"/>
      <c r="EX1942" s="209"/>
      <c r="EY1942" s="209"/>
      <c r="EZ1942" s="209"/>
      <c r="FA1942" s="209"/>
      <c r="FB1942" s="209"/>
      <c r="FC1942" s="209"/>
      <c r="FD1942" s="209"/>
      <c r="FE1942" s="209"/>
      <c r="FF1942" s="209"/>
      <c r="FG1942" s="209"/>
      <c r="FH1942" s="209"/>
      <c r="FI1942" s="209"/>
      <c r="FJ1942" s="209"/>
      <c r="FK1942" s="209"/>
      <c r="FL1942" s="209"/>
      <c r="FM1942" s="209"/>
      <c r="FN1942" s="209"/>
      <c r="FO1942" s="209"/>
      <c r="FP1942" s="209"/>
      <c r="FQ1942" s="209"/>
      <c r="FR1942" s="209"/>
      <c r="FS1942" s="209"/>
      <c r="FT1942" s="209"/>
      <c r="FU1942" s="209"/>
      <c r="FV1942" s="209"/>
      <c r="FW1942" s="209"/>
      <c r="FX1942" s="209"/>
      <c r="FY1942" s="209"/>
      <c r="FZ1942" s="209"/>
      <c r="GA1942" s="209"/>
      <c r="GB1942" s="209"/>
      <c r="GC1942" s="209"/>
      <c r="GD1942" s="209"/>
      <c r="GE1942" s="209"/>
      <c r="GF1942" s="209"/>
      <c r="GG1942" s="209"/>
      <c r="GH1942" s="209"/>
      <c r="GI1942" s="209"/>
    </row>
    <row r="1943" spans="1:191" ht="27.75" customHeight="1">
      <c r="A1943" s="232"/>
      <c r="B1943" s="196"/>
      <c r="C1943" s="200"/>
      <c r="D1943" s="201"/>
      <c r="E1943" s="80" t="s">
        <v>40</v>
      </c>
      <c r="F1943" s="18" t="s">
        <v>398</v>
      </c>
      <c r="G1943" s="18"/>
      <c r="H1943" s="10" t="s">
        <v>394</v>
      </c>
      <c r="I1943" s="206">
        <f>SUM(I1944)</f>
        <v>11918</v>
      </c>
      <c r="J1943" s="206">
        <f>SUM(J1944)</f>
        <v>27562</v>
      </c>
      <c r="K1943" s="206">
        <f>SUM(K1944)</f>
        <v>42537</v>
      </c>
      <c r="L1943" s="207">
        <f>SUM(L1944)</f>
        <v>63000.9</v>
      </c>
      <c r="M1943" s="41">
        <f t="shared" si="397"/>
        <v>18.899999999999999</v>
      </c>
      <c r="N1943" s="41">
        <f t="shared" si="398"/>
        <v>43.7</v>
      </c>
      <c r="O1943" s="41">
        <f t="shared" si="399"/>
        <v>67.5</v>
      </c>
      <c r="P1943" s="15"/>
      <c r="Q1943" s="15"/>
      <c r="R1943" s="167"/>
      <c r="S1943" s="15"/>
      <c r="T1943" s="15"/>
      <c r="U1943" s="4">
        <f t="shared" si="402"/>
        <v>63000.9</v>
      </c>
      <c r="AA1943" s="209"/>
      <c r="AB1943" s="209"/>
      <c r="AC1943" s="209"/>
      <c r="AD1943" s="209"/>
      <c r="AE1943" s="209"/>
      <c r="AF1943" s="209"/>
      <c r="AG1943" s="209"/>
      <c r="AH1943" s="209"/>
      <c r="AI1943" s="209"/>
      <c r="AJ1943" s="209"/>
      <c r="AK1943" s="209"/>
      <c r="AL1943" s="209"/>
      <c r="AM1943" s="209"/>
      <c r="AN1943" s="209"/>
      <c r="AO1943" s="209"/>
      <c r="AP1943" s="209"/>
      <c r="AQ1943" s="209"/>
      <c r="AR1943" s="209"/>
      <c r="AS1943" s="209"/>
      <c r="AT1943" s="209"/>
      <c r="AU1943" s="209"/>
      <c r="AV1943" s="209"/>
      <c r="AW1943" s="209"/>
      <c r="AX1943" s="209"/>
      <c r="AY1943" s="209"/>
      <c r="AZ1943" s="209"/>
      <c r="BA1943" s="209"/>
      <c r="BB1943" s="209"/>
      <c r="BC1943" s="209"/>
      <c r="BD1943" s="209"/>
      <c r="BE1943" s="209"/>
      <c r="BF1943" s="209"/>
      <c r="BG1943" s="209"/>
      <c r="BH1943" s="209"/>
      <c r="BI1943" s="209"/>
      <c r="BJ1943" s="209"/>
      <c r="BK1943" s="209"/>
      <c r="BL1943" s="209"/>
      <c r="BM1943" s="209"/>
      <c r="BN1943" s="209"/>
      <c r="BO1943" s="209"/>
      <c r="BP1943" s="209"/>
      <c r="BQ1943" s="209"/>
      <c r="BR1943" s="209"/>
      <c r="BS1943" s="209"/>
      <c r="BT1943" s="209"/>
      <c r="BU1943" s="209"/>
      <c r="BV1943" s="209"/>
      <c r="BW1943" s="209"/>
      <c r="BX1943" s="209"/>
      <c r="BY1943" s="209"/>
      <c r="BZ1943" s="209"/>
      <c r="CA1943" s="209"/>
      <c r="CB1943" s="209"/>
      <c r="CC1943" s="209"/>
      <c r="CD1943" s="209"/>
      <c r="CE1943" s="209"/>
      <c r="CF1943" s="209"/>
      <c r="CG1943" s="209"/>
      <c r="CH1943" s="209"/>
      <c r="CI1943" s="209"/>
      <c r="CJ1943" s="209"/>
      <c r="CK1943" s="209"/>
      <c r="CL1943" s="209"/>
      <c r="CM1943" s="209"/>
      <c r="CN1943" s="209"/>
      <c r="CO1943" s="209"/>
      <c r="CP1943" s="209"/>
      <c r="CQ1943" s="209"/>
      <c r="CR1943" s="209"/>
      <c r="CS1943" s="209"/>
      <c r="CT1943" s="209"/>
      <c r="CU1943" s="209"/>
      <c r="CV1943" s="209"/>
      <c r="CW1943" s="209"/>
      <c r="CX1943" s="209"/>
      <c r="CY1943" s="209"/>
      <c r="CZ1943" s="209"/>
      <c r="DA1943" s="209"/>
      <c r="DB1943" s="209"/>
      <c r="DC1943" s="209"/>
      <c r="DD1943" s="209"/>
      <c r="DE1943" s="209"/>
      <c r="DF1943" s="209"/>
      <c r="DG1943" s="209"/>
      <c r="DH1943" s="209"/>
      <c r="DI1943" s="209"/>
      <c r="DJ1943" s="209"/>
      <c r="DK1943" s="209"/>
      <c r="DL1943" s="209"/>
      <c r="DM1943" s="209"/>
      <c r="DN1943" s="209"/>
      <c r="DO1943" s="209"/>
      <c r="DP1943" s="209"/>
      <c r="DQ1943" s="209"/>
      <c r="DR1943" s="209"/>
      <c r="DS1943" s="209"/>
      <c r="DT1943" s="209"/>
      <c r="DU1943" s="209"/>
      <c r="DV1943" s="209"/>
      <c r="DW1943" s="209"/>
      <c r="DX1943" s="209"/>
      <c r="DY1943" s="209"/>
      <c r="DZ1943" s="209"/>
      <c r="EA1943" s="209"/>
      <c r="EB1943" s="209"/>
      <c r="EC1943" s="209"/>
      <c r="ED1943" s="209"/>
      <c r="EE1943" s="209"/>
      <c r="EF1943" s="209"/>
      <c r="EG1943" s="209"/>
      <c r="EH1943" s="209"/>
      <c r="EI1943" s="209"/>
      <c r="EJ1943" s="209"/>
      <c r="EK1943" s="209"/>
      <c r="EL1943" s="209"/>
      <c r="EM1943" s="209"/>
      <c r="EN1943" s="209"/>
      <c r="EO1943" s="209"/>
      <c r="EP1943" s="209"/>
      <c r="EQ1943" s="209"/>
      <c r="ER1943" s="209"/>
      <c r="ES1943" s="209"/>
      <c r="ET1943" s="209"/>
      <c r="EU1943" s="209"/>
      <c r="EV1943" s="209"/>
      <c r="EW1943" s="209"/>
      <c r="EX1943" s="209"/>
      <c r="EY1943" s="209"/>
      <c r="EZ1943" s="209"/>
      <c r="FA1943" s="209"/>
      <c r="FB1943" s="209"/>
      <c r="FC1943" s="209"/>
      <c r="FD1943" s="209"/>
      <c r="FE1943" s="209"/>
      <c r="FF1943" s="209"/>
      <c r="FG1943" s="209"/>
      <c r="FH1943" s="209"/>
      <c r="FI1943" s="209"/>
      <c r="FJ1943" s="209"/>
      <c r="FK1943" s="209"/>
      <c r="FL1943" s="209"/>
      <c r="FM1943" s="209"/>
      <c r="FN1943" s="209"/>
      <c r="FO1943" s="209"/>
      <c r="FP1943" s="209"/>
      <c r="FQ1943" s="209"/>
      <c r="FR1943" s="209"/>
      <c r="FS1943" s="209"/>
      <c r="FT1943" s="209"/>
      <c r="FU1943" s="209"/>
      <c r="FV1943" s="209"/>
      <c r="FW1943" s="209"/>
      <c r="FX1943" s="209"/>
      <c r="FY1943" s="209"/>
      <c r="FZ1943" s="209"/>
      <c r="GA1943" s="209"/>
      <c r="GB1943" s="209"/>
      <c r="GC1943" s="209"/>
      <c r="GD1943" s="209"/>
      <c r="GE1943" s="209"/>
      <c r="GF1943" s="209"/>
      <c r="GG1943" s="209"/>
      <c r="GH1943" s="209"/>
      <c r="GI1943" s="209"/>
    </row>
    <row r="1944" spans="1:191" ht="27" hidden="1">
      <c r="A1944" s="69"/>
      <c r="B1944" s="53"/>
      <c r="C1944" s="56"/>
      <c r="D1944" s="57"/>
      <c r="E1944" s="16" t="s">
        <v>524</v>
      </c>
      <c r="F1944" s="10">
        <v>4511</v>
      </c>
      <c r="G1944" s="10"/>
      <c r="H1944" s="10"/>
      <c r="I1944" s="37">
        <v>11918</v>
      </c>
      <c r="J1944" s="37">
        <v>27562</v>
      </c>
      <c r="K1944" s="37">
        <v>42537</v>
      </c>
      <c r="L1944" s="7">
        <v>63000.9</v>
      </c>
      <c r="M1944" s="41">
        <f t="shared" si="397"/>
        <v>18.899999999999999</v>
      </c>
      <c r="N1944" s="41">
        <f t="shared" si="398"/>
        <v>43.7</v>
      </c>
      <c r="O1944" s="41">
        <f t="shared" si="399"/>
        <v>67.5</v>
      </c>
      <c r="P1944" s="15"/>
      <c r="Q1944" s="15"/>
      <c r="R1944" s="167"/>
      <c r="S1944" s="15"/>
      <c r="T1944" s="15"/>
      <c r="U1944" s="4">
        <f t="shared" si="402"/>
        <v>63000.9</v>
      </c>
    </row>
    <row r="1945" spans="1:191">
      <c r="A1945" s="232"/>
      <c r="B1945" s="196"/>
      <c r="C1945" s="200"/>
      <c r="D1945" s="201"/>
      <c r="E1945" s="80" t="s">
        <v>572</v>
      </c>
      <c r="F1945" s="18" t="s">
        <v>398</v>
      </c>
      <c r="G1945" s="18"/>
      <c r="H1945" s="10" t="s">
        <v>394</v>
      </c>
      <c r="I1945" s="206">
        <f>SUM(I1946)</f>
        <v>1423</v>
      </c>
      <c r="J1945" s="206">
        <f>SUM(J1946)</f>
        <v>3355</v>
      </c>
      <c r="K1945" s="206">
        <f>SUM(K1946)</f>
        <v>5299</v>
      </c>
      <c r="L1945" s="207">
        <f>SUM(L1946)</f>
        <v>7810.8</v>
      </c>
      <c r="M1945" s="41">
        <f t="shared" si="397"/>
        <v>18.2</v>
      </c>
      <c r="N1945" s="41">
        <f t="shared" si="398"/>
        <v>43</v>
      </c>
      <c r="O1945" s="41">
        <f t="shared" si="399"/>
        <v>67.8</v>
      </c>
      <c r="P1945" s="15"/>
      <c r="Q1945" s="15"/>
      <c r="R1945" s="167"/>
      <c r="S1945" s="15"/>
      <c r="T1945" s="15"/>
      <c r="U1945" s="4">
        <f t="shared" si="402"/>
        <v>7810.8</v>
      </c>
      <c r="AA1945" s="209"/>
      <c r="AB1945" s="209"/>
      <c r="AC1945" s="209"/>
      <c r="AD1945" s="209"/>
      <c r="AE1945" s="209"/>
      <c r="AF1945" s="209"/>
      <c r="AG1945" s="209"/>
      <c r="AH1945" s="209"/>
      <c r="AI1945" s="209"/>
      <c r="AJ1945" s="209"/>
      <c r="AK1945" s="209"/>
      <c r="AL1945" s="209"/>
      <c r="AM1945" s="209"/>
      <c r="AN1945" s="209"/>
      <c r="AO1945" s="209"/>
      <c r="AP1945" s="209"/>
      <c r="AQ1945" s="209"/>
      <c r="AR1945" s="209"/>
      <c r="AS1945" s="209"/>
      <c r="AT1945" s="209"/>
      <c r="AU1945" s="209"/>
      <c r="AV1945" s="209"/>
      <c r="AW1945" s="209"/>
      <c r="AX1945" s="209"/>
      <c r="AY1945" s="209"/>
      <c r="AZ1945" s="209"/>
      <c r="BA1945" s="209"/>
      <c r="BB1945" s="209"/>
      <c r="BC1945" s="209"/>
      <c r="BD1945" s="209"/>
      <c r="BE1945" s="209"/>
      <c r="BF1945" s="209"/>
      <c r="BG1945" s="209"/>
      <c r="BH1945" s="209"/>
      <c r="BI1945" s="209"/>
      <c r="BJ1945" s="209"/>
      <c r="BK1945" s="209"/>
      <c r="BL1945" s="209"/>
      <c r="BM1945" s="209"/>
      <c r="BN1945" s="209"/>
      <c r="BO1945" s="209"/>
      <c r="BP1945" s="209"/>
      <c r="BQ1945" s="209"/>
      <c r="BR1945" s="209"/>
      <c r="BS1945" s="209"/>
      <c r="BT1945" s="209"/>
      <c r="BU1945" s="209"/>
      <c r="BV1945" s="209"/>
      <c r="BW1945" s="209"/>
      <c r="BX1945" s="209"/>
      <c r="BY1945" s="209"/>
      <c r="BZ1945" s="209"/>
      <c r="CA1945" s="209"/>
      <c r="CB1945" s="209"/>
      <c r="CC1945" s="209"/>
      <c r="CD1945" s="209"/>
      <c r="CE1945" s="209"/>
      <c r="CF1945" s="209"/>
      <c r="CG1945" s="209"/>
      <c r="CH1945" s="209"/>
      <c r="CI1945" s="209"/>
      <c r="CJ1945" s="209"/>
      <c r="CK1945" s="209"/>
      <c r="CL1945" s="209"/>
      <c r="CM1945" s="209"/>
      <c r="CN1945" s="209"/>
      <c r="CO1945" s="209"/>
      <c r="CP1945" s="209"/>
      <c r="CQ1945" s="209"/>
      <c r="CR1945" s="209"/>
      <c r="CS1945" s="209"/>
      <c r="CT1945" s="209"/>
      <c r="CU1945" s="209"/>
      <c r="CV1945" s="209"/>
      <c r="CW1945" s="209"/>
      <c r="CX1945" s="209"/>
      <c r="CY1945" s="209"/>
      <c r="CZ1945" s="209"/>
      <c r="DA1945" s="209"/>
      <c r="DB1945" s="209"/>
      <c r="DC1945" s="209"/>
      <c r="DD1945" s="209"/>
      <c r="DE1945" s="209"/>
      <c r="DF1945" s="209"/>
      <c r="DG1945" s="209"/>
      <c r="DH1945" s="209"/>
      <c r="DI1945" s="209"/>
      <c r="DJ1945" s="209"/>
      <c r="DK1945" s="209"/>
      <c r="DL1945" s="209"/>
      <c r="DM1945" s="209"/>
      <c r="DN1945" s="209"/>
      <c r="DO1945" s="209"/>
      <c r="DP1945" s="209"/>
      <c r="DQ1945" s="209"/>
      <c r="DR1945" s="209"/>
      <c r="DS1945" s="209"/>
      <c r="DT1945" s="209"/>
      <c r="DU1945" s="209"/>
      <c r="DV1945" s="209"/>
      <c r="DW1945" s="209"/>
      <c r="DX1945" s="209"/>
      <c r="DY1945" s="209"/>
      <c r="DZ1945" s="209"/>
      <c r="EA1945" s="209"/>
      <c r="EB1945" s="209"/>
      <c r="EC1945" s="209"/>
      <c r="ED1945" s="209"/>
      <c r="EE1945" s="209"/>
      <c r="EF1945" s="209"/>
      <c r="EG1945" s="209"/>
      <c r="EH1945" s="209"/>
      <c r="EI1945" s="209"/>
      <c r="EJ1945" s="209"/>
      <c r="EK1945" s="209"/>
      <c r="EL1945" s="209"/>
      <c r="EM1945" s="209"/>
      <c r="EN1945" s="209"/>
      <c r="EO1945" s="209"/>
      <c r="EP1945" s="209"/>
      <c r="EQ1945" s="209"/>
      <c r="ER1945" s="209"/>
      <c r="ES1945" s="209"/>
      <c r="ET1945" s="209"/>
      <c r="EU1945" s="209"/>
      <c r="EV1945" s="209"/>
      <c r="EW1945" s="209"/>
      <c r="EX1945" s="209"/>
      <c r="EY1945" s="209"/>
      <c r="EZ1945" s="209"/>
      <c r="FA1945" s="209"/>
      <c r="FB1945" s="209"/>
      <c r="FC1945" s="209"/>
      <c r="FD1945" s="209"/>
      <c r="FE1945" s="209"/>
      <c r="FF1945" s="209"/>
      <c r="FG1945" s="209"/>
      <c r="FH1945" s="209"/>
      <c r="FI1945" s="209"/>
      <c r="FJ1945" s="209"/>
      <c r="FK1945" s="209"/>
      <c r="FL1945" s="209"/>
      <c r="FM1945" s="209"/>
      <c r="FN1945" s="209"/>
      <c r="FO1945" s="209"/>
      <c r="FP1945" s="209"/>
      <c r="FQ1945" s="209"/>
      <c r="FR1945" s="209"/>
      <c r="FS1945" s="209"/>
      <c r="FT1945" s="209"/>
      <c r="FU1945" s="209"/>
      <c r="FV1945" s="209"/>
      <c r="FW1945" s="209"/>
      <c r="FX1945" s="209"/>
      <c r="FY1945" s="209"/>
      <c r="FZ1945" s="209"/>
      <c r="GA1945" s="209"/>
      <c r="GB1945" s="209"/>
      <c r="GC1945" s="209"/>
      <c r="GD1945" s="209"/>
      <c r="GE1945" s="209"/>
      <c r="GF1945" s="209"/>
      <c r="GG1945" s="209"/>
      <c r="GH1945" s="209"/>
      <c r="GI1945" s="209"/>
    </row>
    <row r="1946" spans="1:191" ht="27" hidden="1">
      <c r="A1946" s="69"/>
      <c r="B1946" s="53"/>
      <c r="C1946" s="56"/>
      <c r="D1946" s="57"/>
      <c r="E1946" s="16" t="s">
        <v>524</v>
      </c>
      <c r="F1946" s="10">
        <v>4511</v>
      </c>
      <c r="G1946" s="10"/>
      <c r="H1946" s="10"/>
      <c r="I1946" s="37">
        <v>1423</v>
      </c>
      <c r="J1946" s="37">
        <v>3355</v>
      </c>
      <c r="K1946" s="37">
        <v>5299</v>
      </c>
      <c r="L1946" s="7">
        <v>7810.8</v>
      </c>
      <c r="M1946" s="41">
        <f t="shared" si="397"/>
        <v>18.2</v>
      </c>
      <c r="N1946" s="41">
        <f t="shared" si="398"/>
        <v>43</v>
      </c>
      <c r="O1946" s="41">
        <f t="shared" si="399"/>
        <v>67.8</v>
      </c>
      <c r="P1946" s="15"/>
      <c r="Q1946" s="15"/>
      <c r="R1946" s="167"/>
      <c r="S1946" s="15"/>
      <c r="T1946" s="15"/>
      <c r="U1946" s="4">
        <f t="shared" si="402"/>
        <v>7810.8</v>
      </c>
    </row>
    <row r="1947" spans="1:191">
      <c r="A1947" s="232"/>
      <c r="B1947" s="196"/>
      <c r="C1947" s="200"/>
      <c r="D1947" s="201"/>
      <c r="E1947" s="80" t="s">
        <v>574</v>
      </c>
      <c r="F1947" s="18" t="s">
        <v>398</v>
      </c>
      <c r="G1947" s="18"/>
      <c r="H1947" s="10" t="s">
        <v>394</v>
      </c>
      <c r="I1947" s="206">
        <f>SUM(I1948)</f>
        <v>1662</v>
      </c>
      <c r="J1947" s="206">
        <f>SUM(J1948)</f>
        <v>3806</v>
      </c>
      <c r="K1947" s="206">
        <f>SUM(K1948)</f>
        <v>6005</v>
      </c>
      <c r="L1947" s="207">
        <f>SUM(L1948)</f>
        <v>8900.2000000000007</v>
      </c>
      <c r="M1947" s="41">
        <f t="shared" ref="M1947:M1988" si="405">ROUND(I1947/L1947*100,1)</f>
        <v>18.7</v>
      </c>
      <c r="N1947" s="41">
        <f t="shared" ref="N1947:N1988" si="406">ROUND(J1947/L1947*100,1)</f>
        <v>42.8</v>
      </c>
      <c r="O1947" s="41">
        <f t="shared" ref="O1947:O1988" si="407">ROUND(K1947/L1947*100,1)</f>
        <v>67.5</v>
      </c>
      <c r="P1947" s="15"/>
      <c r="Q1947" s="15"/>
      <c r="R1947" s="167"/>
      <c r="S1947" s="15"/>
      <c r="T1947" s="15"/>
      <c r="U1947" s="4">
        <f t="shared" si="402"/>
        <v>8900.2000000000007</v>
      </c>
      <c r="AA1947" s="209"/>
      <c r="AB1947" s="209"/>
      <c r="AC1947" s="209"/>
      <c r="AD1947" s="209"/>
      <c r="AE1947" s="209"/>
      <c r="AF1947" s="209"/>
      <c r="AG1947" s="209"/>
      <c r="AH1947" s="209"/>
      <c r="AI1947" s="209"/>
      <c r="AJ1947" s="209"/>
      <c r="AK1947" s="209"/>
      <c r="AL1947" s="209"/>
      <c r="AM1947" s="209"/>
      <c r="AN1947" s="209"/>
      <c r="AO1947" s="209"/>
      <c r="AP1947" s="209"/>
      <c r="AQ1947" s="209"/>
      <c r="AR1947" s="209"/>
      <c r="AS1947" s="209"/>
      <c r="AT1947" s="209"/>
      <c r="AU1947" s="209"/>
      <c r="AV1947" s="209"/>
      <c r="AW1947" s="209"/>
      <c r="AX1947" s="209"/>
      <c r="AY1947" s="209"/>
      <c r="AZ1947" s="209"/>
      <c r="BA1947" s="209"/>
      <c r="BB1947" s="209"/>
      <c r="BC1947" s="209"/>
      <c r="BD1947" s="209"/>
      <c r="BE1947" s="209"/>
      <c r="BF1947" s="209"/>
      <c r="BG1947" s="209"/>
      <c r="BH1947" s="209"/>
      <c r="BI1947" s="209"/>
      <c r="BJ1947" s="209"/>
      <c r="BK1947" s="209"/>
      <c r="BL1947" s="209"/>
      <c r="BM1947" s="209"/>
      <c r="BN1947" s="209"/>
      <c r="BO1947" s="209"/>
      <c r="BP1947" s="209"/>
      <c r="BQ1947" s="209"/>
      <c r="BR1947" s="209"/>
      <c r="BS1947" s="209"/>
      <c r="BT1947" s="209"/>
      <c r="BU1947" s="209"/>
      <c r="BV1947" s="209"/>
      <c r="BW1947" s="209"/>
      <c r="BX1947" s="209"/>
      <c r="BY1947" s="209"/>
      <c r="BZ1947" s="209"/>
      <c r="CA1947" s="209"/>
      <c r="CB1947" s="209"/>
      <c r="CC1947" s="209"/>
      <c r="CD1947" s="209"/>
      <c r="CE1947" s="209"/>
      <c r="CF1947" s="209"/>
      <c r="CG1947" s="209"/>
      <c r="CH1947" s="209"/>
      <c r="CI1947" s="209"/>
      <c r="CJ1947" s="209"/>
      <c r="CK1947" s="209"/>
      <c r="CL1947" s="209"/>
      <c r="CM1947" s="209"/>
      <c r="CN1947" s="209"/>
      <c r="CO1947" s="209"/>
      <c r="CP1947" s="209"/>
      <c r="CQ1947" s="209"/>
      <c r="CR1947" s="209"/>
      <c r="CS1947" s="209"/>
      <c r="CT1947" s="209"/>
      <c r="CU1947" s="209"/>
      <c r="CV1947" s="209"/>
      <c r="CW1947" s="209"/>
      <c r="CX1947" s="209"/>
      <c r="CY1947" s="209"/>
      <c r="CZ1947" s="209"/>
      <c r="DA1947" s="209"/>
      <c r="DB1947" s="209"/>
      <c r="DC1947" s="209"/>
      <c r="DD1947" s="209"/>
      <c r="DE1947" s="209"/>
      <c r="DF1947" s="209"/>
      <c r="DG1947" s="209"/>
      <c r="DH1947" s="209"/>
      <c r="DI1947" s="209"/>
      <c r="DJ1947" s="209"/>
      <c r="DK1947" s="209"/>
      <c r="DL1947" s="209"/>
      <c r="DM1947" s="209"/>
      <c r="DN1947" s="209"/>
      <c r="DO1947" s="209"/>
      <c r="DP1947" s="209"/>
      <c r="DQ1947" s="209"/>
      <c r="DR1947" s="209"/>
      <c r="DS1947" s="209"/>
      <c r="DT1947" s="209"/>
      <c r="DU1947" s="209"/>
      <c r="DV1947" s="209"/>
      <c r="DW1947" s="209"/>
      <c r="DX1947" s="209"/>
      <c r="DY1947" s="209"/>
      <c r="DZ1947" s="209"/>
      <c r="EA1947" s="209"/>
      <c r="EB1947" s="209"/>
      <c r="EC1947" s="209"/>
      <c r="ED1947" s="209"/>
      <c r="EE1947" s="209"/>
      <c r="EF1947" s="209"/>
      <c r="EG1947" s="209"/>
      <c r="EH1947" s="209"/>
      <c r="EI1947" s="209"/>
      <c r="EJ1947" s="209"/>
      <c r="EK1947" s="209"/>
      <c r="EL1947" s="209"/>
      <c r="EM1947" s="209"/>
      <c r="EN1947" s="209"/>
      <c r="EO1947" s="209"/>
      <c r="EP1947" s="209"/>
      <c r="EQ1947" s="209"/>
      <c r="ER1947" s="209"/>
      <c r="ES1947" s="209"/>
      <c r="ET1947" s="209"/>
      <c r="EU1947" s="209"/>
      <c r="EV1947" s="209"/>
      <c r="EW1947" s="209"/>
      <c r="EX1947" s="209"/>
      <c r="EY1947" s="209"/>
      <c r="EZ1947" s="209"/>
      <c r="FA1947" s="209"/>
      <c r="FB1947" s="209"/>
      <c r="FC1947" s="209"/>
      <c r="FD1947" s="209"/>
      <c r="FE1947" s="209"/>
      <c r="FF1947" s="209"/>
      <c r="FG1947" s="209"/>
      <c r="FH1947" s="209"/>
      <c r="FI1947" s="209"/>
      <c r="FJ1947" s="209"/>
      <c r="FK1947" s="209"/>
      <c r="FL1947" s="209"/>
      <c r="FM1947" s="209"/>
      <c r="FN1947" s="209"/>
      <c r="FO1947" s="209"/>
      <c r="FP1947" s="209"/>
      <c r="FQ1947" s="209"/>
      <c r="FR1947" s="209"/>
      <c r="FS1947" s="209"/>
      <c r="FT1947" s="209"/>
      <c r="FU1947" s="209"/>
      <c r="FV1947" s="209"/>
      <c r="FW1947" s="209"/>
      <c r="FX1947" s="209"/>
      <c r="FY1947" s="209"/>
      <c r="FZ1947" s="209"/>
      <c r="GA1947" s="209"/>
      <c r="GB1947" s="209"/>
      <c r="GC1947" s="209"/>
      <c r="GD1947" s="209"/>
      <c r="GE1947" s="209"/>
      <c r="GF1947" s="209"/>
      <c r="GG1947" s="209"/>
      <c r="GH1947" s="209"/>
      <c r="GI1947" s="209"/>
    </row>
    <row r="1948" spans="1:191" ht="27" hidden="1">
      <c r="A1948" s="69"/>
      <c r="B1948" s="53"/>
      <c r="C1948" s="56"/>
      <c r="D1948" s="57"/>
      <c r="E1948" s="16" t="s">
        <v>524</v>
      </c>
      <c r="F1948" s="10">
        <v>4511</v>
      </c>
      <c r="G1948" s="10"/>
      <c r="H1948" s="10"/>
      <c r="I1948" s="37">
        <v>1662</v>
      </c>
      <c r="J1948" s="37">
        <v>3806</v>
      </c>
      <c r="K1948" s="37">
        <v>6005</v>
      </c>
      <c r="L1948" s="7">
        <v>8900.2000000000007</v>
      </c>
      <c r="M1948" s="41">
        <f t="shared" si="405"/>
        <v>18.7</v>
      </c>
      <c r="N1948" s="41">
        <f t="shared" si="406"/>
        <v>42.8</v>
      </c>
      <c r="O1948" s="41">
        <f t="shared" si="407"/>
        <v>67.5</v>
      </c>
      <c r="P1948" s="15"/>
      <c r="Q1948" s="15"/>
      <c r="R1948" s="167"/>
      <c r="S1948" s="15"/>
      <c r="T1948" s="15"/>
      <c r="U1948" s="4">
        <f t="shared" si="402"/>
        <v>8900.2000000000007</v>
      </c>
    </row>
    <row r="1949" spans="1:191">
      <c r="A1949" s="232"/>
      <c r="B1949" s="196"/>
      <c r="C1949" s="200"/>
      <c r="D1949" s="201"/>
      <c r="E1949" s="80" t="s">
        <v>575</v>
      </c>
      <c r="F1949" s="18" t="s">
        <v>398</v>
      </c>
      <c r="G1949" s="18"/>
      <c r="H1949" s="10" t="s">
        <v>394</v>
      </c>
      <c r="I1949" s="206">
        <f>SUM(I1950)</f>
        <v>1969</v>
      </c>
      <c r="J1949" s="206">
        <f>SUM(J1950)</f>
        <v>4631</v>
      </c>
      <c r="K1949" s="206">
        <f>SUM(K1950)</f>
        <v>7236</v>
      </c>
      <c r="L1949" s="207">
        <f>SUM(L1950)</f>
        <v>10647.1</v>
      </c>
      <c r="M1949" s="41">
        <f t="shared" si="405"/>
        <v>18.5</v>
      </c>
      <c r="N1949" s="41">
        <f t="shared" si="406"/>
        <v>43.5</v>
      </c>
      <c r="O1949" s="41">
        <f t="shared" si="407"/>
        <v>68</v>
      </c>
      <c r="P1949" s="15"/>
      <c r="Q1949" s="15"/>
      <c r="R1949" s="167"/>
      <c r="S1949" s="15"/>
      <c r="T1949" s="15"/>
      <c r="U1949" s="4">
        <f t="shared" si="402"/>
        <v>10647.1</v>
      </c>
      <c r="AA1949" s="209"/>
      <c r="AB1949" s="209"/>
      <c r="AC1949" s="209"/>
      <c r="AD1949" s="209"/>
      <c r="AE1949" s="209"/>
      <c r="AF1949" s="209"/>
      <c r="AG1949" s="209"/>
      <c r="AH1949" s="209"/>
      <c r="AI1949" s="209"/>
      <c r="AJ1949" s="209"/>
      <c r="AK1949" s="209"/>
      <c r="AL1949" s="209"/>
      <c r="AM1949" s="209"/>
      <c r="AN1949" s="209"/>
      <c r="AO1949" s="209"/>
      <c r="AP1949" s="209"/>
      <c r="AQ1949" s="209"/>
      <c r="AR1949" s="209"/>
      <c r="AS1949" s="209"/>
      <c r="AT1949" s="209"/>
      <c r="AU1949" s="209"/>
      <c r="AV1949" s="209"/>
      <c r="AW1949" s="209"/>
      <c r="AX1949" s="209"/>
      <c r="AY1949" s="209"/>
      <c r="AZ1949" s="209"/>
      <c r="BA1949" s="209"/>
      <c r="BB1949" s="209"/>
      <c r="BC1949" s="209"/>
      <c r="BD1949" s="209"/>
      <c r="BE1949" s="209"/>
      <c r="BF1949" s="209"/>
      <c r="BG1949" s="209"/>
      <c r="BH1949" s="209"/>
      <c r="BI1949" s="209"/>
      <c r="BJ1949" s="209"/>
      <c r="BK1949" s="209"/>
      <c r="BL1949" s="209"/>
      <c r="BM1949" s="209"/>
      <c r="BN1949" s="209"/>
      <c r="BO1949" s="209"/>
      <c r="BP1949" s="209"/>
      <c r="BQ1949" s="209"/>
      <c r="BR1949" s="209"/>
      <c r="BS1949" s="209"/>
      <c r="BT1949" s="209"/>
      <c r="BU1949" s="209"/>
      <c r="BV1949" s="209"/>
      <c r="BW1949" s="209"/>
      <c r="BX1949" s="209"/>
      <c r="BY1949" s="209"/>
      <c r="BZ1949" s="209"/>
      <c r="CA1949" s="209"/>
      <c r="CB1949" s="209"/>
      <c r="CC1949" s="209"/>
      <c r="CD1949" s="209"/>
      <c r="CE1949" s="209"/>
      <c r="CF1949" s="209"/>
      <c r="CG1949" s="209"/>
      <c r="CH1949" s="209"/>
      <c r="CI1949" s="209"/>
      <c r="CJ1949" s="209"/>
      <c r="CK1949" s="209"/>
      <c r="CL1949" s="209"/>
      <c r="CM1949" s="209"/>
      <c r="CN1949" s="209"/>
      <c r="CO1949" s="209"/>
      <c r="CP1949" s="209"/>
      <c r="CQ1949" s="209"/>
      <c r="CR1949" s="209"/>
      <c r="CS1949" s="209"/>
      <c r="CT1949" s="209"/>
      <c r="CU1949" s="209"/>
      <c r="CV1949" s="209"/>
      <c r="CW1949" s="209"/>
      <c r="CX1949" s="209"/>
      <c r="CY1949" s="209"/>
      <c r="CZ1949" s="209"/>
      <c r="DA1949" s="209"/>
      <c r="DB1949" s="209"/>
      <c r="DC1949" s="209"/>
      <c r="DD1949" s="209"/>
      <c r="DE1949" s="209"/>
      <c r="DF1949" s="209"/>
      <c r="DG1949" s="209"/>
      <c r="DH1949" s="209"/>
      <c r="DI1949" s="209"/>
      <c r="DJ1949" s="209"/>
      <c r="DK1949" s="209"/>
      <c r="DL1949" s="209"/>
      <c r="DM1949" s="209"/>
      <c r="DN1949" s="209"/>
      <c r="DO1949" s="209"/>
      <c r="DP1949" s="209"/>
      <c r="DQ1949" s="209"/>
      <c r="DR1949" s="209"/>
      <c r="DS1949" s="209"/>
      <c r="DT1949" s="209"/>
      <c r="DU1949" s="209"/>
      <c r="DV1949" s="209"/>
      <c r="DW1949" s="209"/>
      <c r="DX1949" s="209"/>
      <c r="DY1949" s="209"/>
      <c r="DZ1949" s="209"/>
      <c r="EA1949" s="209"/>
      <c r="EB1949" s="209"/>
      <c r="EC1949" s="209"/>
      <c r="ED1949" s="209"/>
      <c r="EE1949" s="209"/>
      <c r="EF1949" s="209"/>
      <c r="EG1949" s="209"/>
      <c r="EH1949" s="209"/>
      <c r="EI1949" s="209"/>
      <c r="EJ1949" s="209"/>
      <c r="EK1949" s="209"/>
      <c r="EL1949" s="209"/>
      <c r="EM1949" s="209"/>
      <c r="EN1949" s="209"/>
      <c r="EO1949" s="209"/>
      <c r="EP1949" s="209"/>
      <c r="EQ1949" s="209"/>
      <c r="ER1949" s="209"/>
      <c r="ES1949" s="209"/>
      <c r="ET1949" s="209"/>
      <c r="EU1949" s="209"/>
      <c r="EV1949" s="209"/>
      <c r="EW1949" s="209"/>
      <c r="EX1949" s="209"/>
      <c r="EY1949" s="209"/>
      <c r="EZ1949" s="209"/>
      <c r="FA1949" s="209"/>
      <c r="FB1949" s="209"/>
      <c r="FC1949" s="209"/>
      <c r="FD1949" s="209"/>
      <c r="FE1949" s="209"/>
      <c r="FF1949" s="209"/>
      <c r="FG1949" s="209"/>
      <c r="FH1949" s="209"/>
      <c r="FI1949" s="209"/>
      <c r="FJ1949" s="209"/>
      <c r="FK1949" s="209"/>
      <c r="FL1949" s="209"/>
      <c r="FM1949" s="209"/>
      <c r="FN1949" s="209"/>
      <c r="FO1949" s="209"/>
      <c r="FP1949" s="209"/>
      <c r="FQ1949" s="209"/>
      <c r="FR1949" s="209"/>
      <c r="FS1949" s="209"/>
      <c r="FT1949" s="209"/>
      <c r="FU1949" s="209"/>
      <c r="FV1949" s="209"/>
      <c r="FW1949" s="209"/>
      <c r="FX1949" s="209"/>
      <c r="FY1949" s="209"/>
      <c r="FZ1949" s="209"/>
      <c r="GA1949" s="209"/>
      <c r="GB1949" s="209"/>
      <c r="GC1949" s="209"/>
      <c r="GD1949" s="209"/>
      <c r="GE1949" s="209"/>
      <c r="GF1949" s="209"/>
      <c r="GG1949" s="209"/>
      <c r="GH1949" s="209"/>
      <c r="GI1949" s="209"/>
    </row>
    <row r="1950" spans="1:191" ht="27" hidden="1">
      <c r="A1950" s="69"/>
      <c r="B1950" s="53"/>
      <c r="C1950" s="56"/>
      <c r="D1950" s="57"/>
      <c r="E1950" s="16" t="s">
        <v>524</v>
      </c>
      <c r="F1950" s="10">
        <v>4511</v>
      </c>
      <c r="G1950" s="10"/>
      <c r="H1950" s="10"/>
      <c r="I1950" s="37">
        <v>1969</v>
      </c>
      <c r="J1950" s="37">
        <v>4631</v>
      </c>
      <c r="K1950" s="37">
        <v>7236</v>
      </c>
      <c r="L1950" s="7">
        <v>10647.1</v>
      </c>
      <c r="M1950" s="41">
        <f t="shared" si="405"/>
        <v>18.5</v>
      </c>
      <c r="N1950" s="41">
        <f t="shared" si="406"/>
        <v>43.5</v>
      </c>
      <c r="O1950" s="41">
        <f t="shared" si="407"/>
        <v>68</v>
      </c>
      <c r="P1950" s="15"/>
      <c r="Q1950" s="15"/>
      <c r="R1950" s="167"/>
      <c r="S1950" s="15"/>
      <c r="T1950" s="15"/>
      <c r="U1950" s="4">
        <f t="shared" si="402"/>
        <v>10647.1</v>
      </c>
    </row>
    <row r="1951" spans="1:191">
      <c r="A1951" s="232"/>
      <c r="B1951" s="196"/>
      <c r="C1951" s="197" t="s">
        <v>526</v>
      </c>
      <c r="D1951" s="198" t="s">
        <v>360</v>
      </c>
      <c r="E1951" s="199" t="s">
        <v>196</v>
      </c>
      <c r="F1951" s="13"/>
      <c r="G1951" s="13"/>
      <c r="H1951" s="10" t="s">
        <v>394</v>
      </c>
      <c r="I1951" s="204">
        <f>SUM(I1952,I1955)</f>
        <v>18413</v>
      </c>
      <c r="J1951" s="204">
        <f>SUM(J1952,J1955)</f>
        <v>42522</v>
      </c>
      <c r="K1951" s="204">
        <f>SUM(K1952,K1955)</f>
        <v>66192</v>
      </c>
      <c r="L1951" s="205">
        <f>SUM(L1952,L1955)</f>
        <v>97423.5</v>
      </c>
      <c r="M1951" s="41">
        <f t="shared" si="405"/>
        <v>18.899999999999999</v>
      </c>
      <c r="N1951" s="41">
        <f t="shared" si="406"/>
        <v>43.6</v>
      </c>
      <c r="O1951" s="41">
        <f t="shared" si="407"/>
        <v>67.900000000000006</v>
      </c>
      <c r="P1951" s="14"/>
      <c r="Q1951" s="14"/>
      <c r="R1951" s="167"/>
      <c r="S1951" s="14"/>
      <c r="T1951" s="14"/>
      <c r="U1951" s="4">
        <f t="shared" si="402"/>
        <v>97423.5</v>
      </c>
      <c r="AA1951" s="209"/>
      <c r="AB1951" s="209"/>
      <c r="AC1951" s="209"/>
      <c r="AD1951" s="209"/>
      <c r="AE1951" s="209"/>
      <c r="AF1951" s="209"/>
      <c r="AG1951" s="209"/>
      <c r="AH1951" s="209"/>
      <c r="AI1951" s="209"/>
      <c r="AJ1951" s="209"/>
      <c r="AK1951" s="209"/>
      <c r="AL1951" s="209"/>
      <c r="AM1951" s="209"/>
      <c r="AN1951" s="209"/>
      <c r="AO1951" s="209"/>
      <c r="AP1951" s="209"/>
      <c r="AQ1951" s="209"/>
      <c r="AR1951" s="209"/>
      <c r="AS1951" s="209"/>
      <c r="AT1951" s="209"/>
      <c r="AU1951" s="209"/>
      <c r="AV1951" s="209"/>
      <c r="AW1951" s="209"/>
      <c r="AX1951" s="209"/>
      <c r="AY1951" s="209"/>
      <c r="AZ1951" s="209"/>
      <c r="BA1951" s="209"/>
      <c r="BB1951" s="209"/>
      <c r="BC1951" s="209"/>
      <c r="BD1951" s="209"/>
      <c r="BE1951" s="209"/>
      <c r="BF1951" s="209"/>
      <c r="BG1951" s="209"/>
      <c r="BH1951" s="209"/>
      <c r="BI1951" s="209"/>
      <c r="BJ1951" s="209"/>
      <c r="BK1951" s="209"/>
      <c r="BL1951" s="209"/>
      <c r="BM1951" s="209"/>
      <c r="BN1951" s="209"/>
      <c r="BO1951" s="209"/>
      <c r="BP1951" s="209"/>
      <c r="BQ1951" s="209"/>
      <c r="BR1951" s="209"/>
      <c r="BS1951" s="209"/>
      <c r="BT1951" s="209"/>
      <c r="BU1951" s="209"/>
      <c r="BV1951" s="209"/>
      <c r="BW1951" s="209"/>
      <c r="BX1951" s="209"/>
      <c r="BY1951" s="209"/>
      <c r="BZ1951" s="209"/>
      <c r="CA1951" s="209"/>
      <c r="CB1951" s="209"/>
      <c r="CC1951" s="209"/>
      <c r="CD1951" s="209"/>
      <c r="CE1951" s="209"/>
      <c r="CF1951" s="209"/>
      <c r="CG1951" s="209"/>
      <c r="CH1951" s="209"/>
      <c r="CI1951" s="209"/>
      <c r="CJ1951" s="209"/>
      <c r="CK1951" s="209"/>
      <c r="CL1951" s="209"/>
      <c r="CM1951" s="209"/>
      <c r="CN1951" s="209"/>
      <c r="CO1951" s="209"/>
      <c r="CP1951" s="209"/>
      <c r="CQ1951" s="209"/>
      <c r="CR1951" s="209"/>
      <c r="CS1951" s="209"/>
      <c r="CT1951" s="209"/>
      <c r="CU1951" s="209"/>
      <c r="CV1951" s="209"/>
      <c r="CW1951" s="209"/>
      <c r="CX1951" s="209"/>
      <c r="CY1951" s="209"/>
      <c r="CZ1951" s="209"/>
      <c r="DA1951" s="209"/>
      <c r="DB1951" s="209"/>
      <c r="DC1951" s="209"/>
      <c r="DD1951" s="209"/>
      <c r="DE1951" s="209"/>
      <c r="DF1951" s="209"/>
      <c r="DG1951" s="209"/>
      <c r="DH1951" s="209"/>
      <c r="DI1951" s="209"/>
      <c r="DJ1951" s="209"/>
      <c r="DK1951" s="209"/>
      <c r="DL1951" s="209"/>
      <c r="DM1951" s="209"/>
      <c r="DN1951" s="209"/>
      <c r="DO1951" s="209"/>
      <c r="DP1951" s="209"/>
      <c r="DQ1951" s="209"/>
      <c r="DR1951" s="209"/>
      <c r="DS1951" s="209"/>
      <c r="DT1951" s="209"/>
      <c r="DU1951" s="209"/>
      <c r="DV1951" s="209"/>
      <c r="DW1951" s="209"/>
      <c r="DX1951" s="209"/>
      <c r="DY1951" s="209"/>
      <c r="DZ1951" s="209"/>
      <c r="EA1951" s="209"/>
      <c r="EB1951" s="209"/>
      <c r="EC1951" s="209"/>
      <c r="ED1951" s="209"/>
      <c r="EE1951" s="209"/>
      <c r="EF1951" s="209"/>
      <c r="EG1951" s="209"/>
      <c r="EH1951" s="209"/>
      <c r="EI1951" s="209"/>
      <c r="EJ1951" s="209"/>
      <c r="EK1951" s="209"/>
      <c r="EL1951" s="209"/>
      <c r="EM1951" s="209"/>
      <c r="EN1951" s="209"/>
      <c r="EO1951" s="209"/>
      <c r="EP1951" s="209"/>
      <c r="EQ1951" s="209"/>
      <c r="ER1951" s="209"/>
      <c r="ES1951" s="209"/>
      <c r="ET1951" s="209"/>
      <c r="EU1951" s="209"/>
      <c r="EV1951" s="209"/>
      <c r="EW1951" s="209"/>
      <c r="EX1951" s="209"/>
      <c r="EY1951" s="209"/>
      <c r="EZ1951" s="209"/>
      <c r="FA1951" s="209"/>
      <c r="FB1951" s="209"/>
      <c r="FC1951" s="209"/>
      <c r="FD1951" s="209"/>
      <c r="FE1951" s="209"/>
      <c r="FF1951" s="209"/>
      <c r="FG1951" s="209"/>
      <c r="FH1951" s="209"/>
      <c r="FI1951" s="209"/>
      <c r="FJ1951" s="209"/>
      <c r="FK1951" s="209"/>
      <c r="FL1951" s="209"/>
      <c r="FM1951" s="209"/>
      <c r="FN1951" s="209"/>
      <c r="FO1951" s="209"/>
      <c r="FP1951" s="209"/>
      <c r="FQ1951" s="209"/>
      <c r="FR1951" s="209"/>
      <c r="FS1951" s="209"/>
      <c r="FT1951" s="209"/>
      <c r="FU1951" s="209"/>
      <c r="FV1951" s="209"/>
      <c r="FW1951" s="209"/>
      <c r="FX1951" s="209"/>
      <c r="FY1951" s="209"/>
      <c r="FZ1951" s="209"/>
      <c r="GA1951" s="209"/>
      <c r="GB1951" s="209"/>
      <c r="GC1951" s="209"/>
      <c r="GD1951" s="209"/>
      <c r="GE1951" s="209"/>
      <c r="GF1951" s="209"/>
      <c r="GG1951" s="209"/>
      <c r="GH1951" s="209"/>
      <c r="GI1951" s="209"/>
    </row>
    <row r="1952" spans="1:191" ht="49.5">
      <c r="A1952" s="232"/>
      <c r="B1952" s="196"/>
      <c r="C1952" s="200"/>
      <c r="D1952" s="201" t="s">
        <v>280</v>
      </c>
      <c r="E1952" s="81" t="s">
        <v>140</v>
      </c>
      <c r="F1952" s="19"/>
      <c r="G1952" s="19"/>
      <c r="H1952" s="10" t="s">
        <v>394</v>
      </c>
      <c r="I1952" s="205">
        <f t="shared" ref="I1952:K1953" si="408">SUM(I1953)</f>
        <v>2730</v>
      </c>
      <c r="J1952" s="205">
        <f t="shared" si="408"/>
        <v>6033</v>
      </c>
      <c r="K1952" s="205">
        <f t="shared" si="408"/>
        <v>9496</v>
      </c>
      <c r="L1952" s="205">
        <f>SUM(L1953)</f>
        <v>14173.2</v>
      </c>
      <c r="M1952" s="41">
        <f t="shared" si="405"/>
        <v>19.3</v>
      </c>
      <c r="N1952" s="41">
        <f t="shared" si="406"/>
        <v>42.6</v>
      </c>
      <c r="O1952" s="41">
        <f t="shared" si="407"/>
        <v>67</v>
      </c>
      <c r="P1952" s="14"/>
      <c r="Q1952" s="14"/>
      <c r="R1952" s="167"/>
      <c r="S1952" s="14"/>
      <c r="T1952" s="14"/>
      <c r="U1952" s="4">
        <f t="shared" ref="U1952:U1983" si="409">SUM(L1952-T1952)</f>
        <v>14173.2</v>
      </c>
      <c r="W1952" s="43" t="s">
        <v>394</v>
      </c>
      <c r="AA1952" s="209"/>
      <c r="AB1952" s="209"/>
      <c r="AC1952" s="209"/>
      <c r="AD1952" s="209"/>
      <c r="AE1952" s="209"/>
      <c r="AF1952" s="209"/>
      <c r="AG1952" s="209"/>
      <c r="AH1952" s="209"/>
      <c r="AI1952" s="209"/>
      <c r="AJ1952" s="209"/>
      <c r="AK1952" s="209"/>
      <c r="AL1952" s="209"/>
      <c r="AM1952" s="209"/>
      <c r="AN1952" s="209"/>
      <c r="AO1952" s="209"/>
      <c r="AP1952" s="209"/>
      <c r="AQ1952" s="209"/>
      <c r="AR1952" s="209"/>
      <c r="AS1952" s="209"/>
      <c r="AT1952" s="209"/>
      <c r="AU1952" s="209"/>
      <c r="AV1952" s="209"/>
      <c r="AW1952" s="209"/>
      <c r="AX1952" s="209"/>
      <c r="AY1952" s="209"/>
      <c r="AZ1952" s="209"/>
      <c r="BA1952" s="209"/>
      <c r="BB1952" s="209"/>
      <c r="BC1952" s="209"/>
      <c r="BD1952" s="209"/>
      <c r="BE1952" s="209"/>
      <c r="BF1952" s="209"/>
      <c r="BG1952" s="209"/>
      <c r="BH1952" s="209"/>
      <c r="BI1952" s="209"/>
      <c r="BJ1952" s="209"/>
      <c r="BK1952" s="209"/>
      <c r="BL1952" s="209"/>
      <c r="BM1952" s="209"/>
      <c r="BN1952" s="209"/>
      <c r="BO1952" s="209"/>
      <c r="BP1952" s="209"/>
      <c r="BQ1952" s="209"/>
      <c r="BR1952" s="209"/>
      <c r="BS1952" s="209"/>
      <c r="BT1952" s="209"/>
      <c r="BU1952" s="209"/>
      <c r="BV1952" s="209"/>
      <c r="BW1952" s="209"/>
      <c r="BX1952" s="209"/>
      <c r="BY1952" s="209"/>
      <c r="BZ1952" s="209"/>
      <c r="CA1952" s="209"/>
      <c r="CB1952" s="209"/>
      <c r="CC1952" s="209"/>
      <c r="CD1952" s="209"/>
      <c r="CE1952" s="209"/>
      <c r="CF1952" s="209"/>
      <c r="CG1952" s="209"/>
      <c r="CH1952" s="209"/>
      <c r="CI1952" s="209"/>
      <c r="CJ1952" s="209"/>
      <c r="CK1952" s="209"/>
      <c r="CL1952" s="209"/>
      <c r="CM1952" s="209"/>
      <c r="CN1952" s="209"/>
      <c r="CO1952" s="209"/>
      <c r="CP1952" s="209"/>
      <c r="CQ1952" s="209"/>
      <c r="CR1952" s="209"/>
      <c r="CS1952" s="209"/>
      <c r="CT1952" s="209"/>
      <c r="CU1952" s="209"/>
      <c r="CV1952" s="209"/>
      <c r="CW1952" s="209"/>
      <c r="CX1952" s="209"/>
      <c r="CY1952" s="209"/>
      <c r="CZ1952" s="209"/>
      <c r="DA1952" s="209"/>
      <c r="DB1952" s="209"/>
      <c r="DC1952" s="209"/>
      <c r="DD1952" s="209"/>
      <c r="DE1952" s="209"/>
      <c r="DF1952" s="209"/>
      <c r="DG1952" s="209"/>
      <c r="DH1952" s="209"/>
      <c r="DI1952" s="209"/>
      <c r="DJ1952" s="209"/>
      <c r="DK1952" s="209"/>
      <c r="DL1952" s="209"/>
      <c r="DM1952" s="209"/>
      <c r="DN1952" s="209"/>
      <c r="DO1952" s="209"/>
      <c r="DP1952" s="209"/>
      <c r="DQ1952" s="209"/>
      <c r="DR1952" s="209"/>
      <c r="DS1952" s="209"/>
      <c r="DT1952" s="209"/>
      <c r="DU1952" s="209"/>
      <c r="DV1952" s="209"/>
      <c r="DW1952" s="209"/>
      <c r="DX1952" s="209"/>
      <c r="DY1952" s="209"/>
      <c r="DZ1952" s="209"/>
      <c r="EA1952" s="209"/>
      <c r="EB1952" s="209"/>
      <c r="EC1952" s="209"/>
      <c r="ED1952" s="209"/>
      <c r="EE1952" s="209"/>
      <c r="EF1952" s="209"/>
      <c r="EG1952" s="209"/>
      <c r="EH1952" s="209"/>
      <c r="EI1952" s="209"/>
      <c r="EJ1952" s="209"/>
      <c r="EK1952" s="209"/>
      <c r="EL1952" s="209"/>
      <c r="EM1952" s="209"/>
      <c r="EN1952" s="209"/>
      <c r="EO1952" s="209"/>
      <c r="EP1952" s="209"/>
      <c r="EQ1952" s="209"/>
      <c r="ER1952" s="209"/>
      <c r="ES1952" s="209"/>
      <c r="ET1952" s="209"/>
      <c r="EU1952" s="209"/>
      <c r="EV1952" s="209"/>
      <c r="EW1952" s="209"/>
      <c r="EX1952" s="209"/>
      <c r="EY1952" s="209"/>
      <c r="EZ1952" s="209"/>
      <c r="FA1952" s="209"/>
      <c r="FB1952" s="209"/>
      <c r="FC1952" s="209"/>
      <c r="FD1952" s="209"/>
      <c r="FE1952" s="209"/>
      <c r="FF1952" s="209"/>
      <c r="FG1952" s="209"/>
      <c r="FH1952" s="209"/>
      <c r="FI1952" s="209"/>
      <c r="FJ1952" s="209"/>
      <c r="FK1952" s="209"/>
      <c r="FL1952" s="209"/>
      <c r="FM1952" s="209"/>
      <c r="FN1952" s="209"/>
      <c r="FO1952" s="209"/>
      <c r="FP1952" s="209"/>
      <c r="FQ1952" s="209"/>
      <c r="FR1952" s="209"/>
      <c r="FS1952" s="209"/>
      <c r="FT1952" s="209"/>
      <c r="FU1952" s="209"/>
      <c r="FV1952" s="209"/>
      <c r="FW1952" s="209"/>
      <c r="FX1952" s="209"/>
      <c r="FY1952" s="209"/>
      <c r="FZ1952" s="209"/>
      <c r="GA1952" s="209"/>
      <c r="GB1952" s="209"/>
      <c r="GC1952" s="209"/>
      <c r="GD1952" s="209"/>
      <c r="GE1952" s="209"/>
      <c r="GF1952" s="209"/>
      <c r="GG1952" s="209"/>
      <c r="GH1952" s="209"/>
      <c r="GI1952" s="209"/>
    </row>
    <row r="1953" spans="1:191" ht="30.75" customHeight="1">
      <c r="A1953" s="232"/>
      <c r="B1953" s="196"/>
      <c r="C1953" s="200"/>
      <c r="D1953" s="201"/>
      <c r="E1953" s="80" t="s">
        <v>40</v>
      </c>
      <c r="F1953" s="18" t="s">
        <v>398</v>
      </c>
      <c r="G1953" s="18"/>
      <c r="H1953" s="10" t="s">
        <v>394</v>
      </c>
      <c r="I1953" s="206">
        <f t="shared" si="408"/>
        <v>2730</v>
      </c>
      <c r="J1953" s="206">
        <f t="shared" si="408"/>
        <v>6033</v>
      </c>
      <c r="K1953" s="206">
        <f t="shared" si="408"/>
        <v>9496</v>
      </c>
      <c r="L1953" s="207">
        <f>SUM(L1954)</f>
        <v>14173.2</v>
      </c>
      <c r="M1953" s="41">
        <f t="shared" si="405"/>
        <v>19.3</v>
      </c>
      <c r="N1953" s="41">
        <f t="shared" si="406"/>
        <v>42.6</v>
      </c>
      <c r="O1953" s="41">
        <f t="shared" si="407"/>
        <v>67</v>
      </c>
      <c r="P1953" s="15"/>
      <c r="Q1953" s="15"/>
      <c r="R1953" s="167"/>
      <c r="S1953" s="15"/>
      <c r="T1953" s="15"/>
      <c r="U1953" s="4">
        <f t="shared" si="409"/>
        <v>14173.2</v>
      </c>
      <c r="AA1953" s="209"/>
      <c r="AB1953" s="209"/>
      <c r="AC1953" s="209"/>
      <c r="AD1953" s="209"/>
      <c r="AE1953" s="209"/>
      <c r="AF1953" s="209"/>
      <c r="AG1953" s="209"/>
      <c r="AH1953" s="209"/>
      <c r="AI1953" s="209"/>
      <c r="AJ1953" s="209"/>
      <c r="AK1953" s="209"/>
      <c r="AL1953" s="209"/>
      <c r="AM1953" s="209"/>
      <c r="AN1953" s="209"/>
      <c r="AO1953" s="209"/>
      <c r="AP1953" s="209"/>
      <c r="AQ1953" s="209"/>
      <c r="AR1953" s="209"/>
      <c r="AS1953" s="209"/>
      <c r="AT1953" s="209"/>
      <c r="AU1953" s="209"/>
      <c r="AV1953" s="209"/>
      <c r="AW1953" s="209"/>
      <c r="AX1953" s="209"/>
      <c r="AY1953" s="209"/>
      <c r="AZ1953" s="209"/>
      <c r="BA1953" s="209"/>
      <c r="BB1953" s="209"/>
      <c r="BC1953" s="209"/>
      <c r="BD1953" s="209"/>
      <c r="BE1953" s="209"/>
      <c r="BF1953" s="209"/>
      <c r="BG1953" s="209"/>
      <c r="BH1953" s="209"/>
      <c r="BI1953" s="209"/>
      <c r="BJ1953" s="209"/>
      <c r="BK1953" s="209"/>
      <c r="BL1953" s="209"/>
      <c r="BM1953" s="209"/>
      <c r="BN1953" s="209"/>
      <c r="BO1953" s="209"/>
      <c r="BP1953" s="209"/>
      <c r="BQ1953" s="209"/>
      <c r="BR1953" s="209"/>
      <c r="BS1953" s="209"/>
      <c r="BT1953" s="209"/>
      <c r="BU1953" s="209"/>
      <c r="BV1953" s="209"/>
      <c r="BW1953" s="209"/>
      <c r="BX1953" s="209"/>
      <c r="BY1953" s="209"/>
      <c r="BZ1953" s="209"/>
      <c r="CA1953" s="209"/>
      <c r="CB1953" s="209"/>
      <c r="CC1953" s="209"/>
      <c r="CD1953" s="209"/>
      <c r="CE1953" s="209"/>
      <c r="CF1953" s="209"/>
      <c r="CG1953" s="209"/>
      <c r="CH1953" s="209"/>
      <c r="CI1953" s="209"/>
      <c r="CJ1953" s="209"/>
      <c r="CK1953" s="209"/>
      <c r="CL1953" s="209"/>
      <c r="CM1953" s="209"/>
      <c r="CN1953" s="209"/>
      <c r="CO1953" s="209"/>
      <c r="CP1953" s="209"/>
      <c r="CQ1953" s="209"/>
      <c r="CR1953" s="209"/>
      <c r="CS1953" s="209"/>
      <c r="CT1953" s="209"/>
      <c r="CU1953" s="209"/>
      <c r="CV1953" s="209"/>
      <c r="CW1953" s="209"/>
      <c r="CX1953" s="209"/>
      <c r="CY1953" s="209"/>
      <c r="CZ1953" s="209"/>
      <c r="DA1953" s="209"/>
      <c r="DB1953" s="209"/>
      <c r="DC1953" s="209"/>
      <c r="DD1953" s="209"/>
      <c r="DE1953" s="209"/>
      <c r="DF1953" s="209"/>
      <c r="DG1953" s="209"/>
      <c r="DH1953" s="209"/>
      <c r="DI1953" s="209"/>
      <c r="DJ1953" s="209"/>
      <c r="DK1953" s="209"/>
      <c r="DL1953" s="209"/>
      <c r="DM1953" s="209"/>
      <c r="DN1953" s="209"/>
      <c r="DO1953" s="209"/>
      <c r="DP1953" s="209"/>
      <c r="DQ1953" s="209"/>
      <c r="DR1953" s="209"/>
      <c r="DS1953" s="209"/>
      <c r="DT1953" s="209"/>
      <c r="DU1953" s="209"/>
      <c r="DV1953" s="209"/>
      <c r="DW1953" s="209"/>
      <c r="DX1953" s="209"/>
      <c r="DY1953" s="209"/>
      <c r="DZ1953" s="209"/>
      <c r="EA1953" s="209"/>
      <c r="EB1953" s="209"/>
      <c r="EC1953" s="209"/>
      <c r="ED1953" s="209"/>
      <c r="EE1953" s="209"/>
      <c r="EF1953" s="209"/>
      <c r="EG1953" s="209"/>
      <c r="EH1953" s="209"/>
      <c r="EI1953" s="209"/>
      <c r="EJ1953" s="209"/>
      <c r="EK1953" s="209"/>
      <c r="EL1953" s="209"/>
      <c r="EM1953" s="209"/>
      <c r="EN1953" s="209"/>
      <c r="EO1953" s="209"/>
      <c r="EP1953" s="209"/>
      <c r="EQ1953" s="209"/>
      <c r="ER1953" s="209"/>
      <c r="ES1953" s="209"/>
      <c r="ET1953" s="209"/>
      <c r="EU1953" s="209"/>
      <c r="EV1953" s="209"/>
      <c r="EW1953" s="209"/>
      <c r="EX1953" s="209"/>
      <c r="EY1953" s="209"/>
      <c r="EZ1953" s="209"/>
      <c r="FA1953" s="209"/>
      <c r="FB1953" s="209"/>
      <c r="FC1953" s="209"/>
      <c r="FD1953" s="209"/>
      <c r="FE1953" s="209"/>
      <c r="FF1953" s="209"/>
      <c r="FG1953" s="209"/>
      <c r="FH1953" s="209"/>
      <c r="FI1953" s="209"/>
      <c r="FJ1953" s="209"/>
      <c r="FK1953" s="209"/>
      <c r="FL1953" s="209"/>
      <c r="FM1953" s="209"/>
      <c r="FN1953" s="209"/>
      <c r="FO1953" s="209"/>
      <c r="FP1953" s="209"/>
      <c r="FQ1953" s="209"/>
      <c r="FR1953" s="209"/>
      <c r="FS1953" s="209"/>
      <c r="FT1953" s="209"/>
      <c r="FU1953" s="209"/>
      <c r="FV1953" s="209"/>
      <c r="FW1953" s="209"/>
      <c r="FX1953" s="209"/>
      <c r="FY1953" s="209"/>
      <c r="FZ1953" s="209"/>
      <c r="GA1953" s="209"/>
      <c r="GB1953" s="209"/>
      <c r="GC1953" s="209"/>
      <c r="GD1953" s="209"/>
      <c r="GE1953" s="209"/>
      <c r="GF1953" s="209"/>
      <c r="GG1953" s="209"/>
      <c r="GH1953" s="209"/>
      <c r="GI1953" s="209"/>
    </row>
    <row r="1954" spans="1:191" ht="34.5" hidden="1" customHeight="1">
      <c r="A1954" s="69"/>
      <c r="B1954" s="53"/>
      <c r="C1954" s="56"/>
      <c r="D1954" s="57"/>
      <c r="E1954" s="16" t="s">
        <v>524</v>
      </c>
      <c r="F1954" s="10">
        <v>4511</v>
      </c>
      <c r="G1954" s="10"/>
      <c r="H1954" s="10"/>
      <c r="I1954" s="7">
        <v>2730</v>
      </c>
      <c r="J1954" s="7">
        <v>6033</v>
      </c>
      <c r="K1954" s="7">
        <v>9496</v>
      </c>
      <c r="L1954" s="7">
        <v>14173.2</v>
      </c>
      <c r="M1954" s="41">
        <f t="shared" si="405"/>
        <v>19.3</v>
      </c>
      <c r="N1954" s="41">
        <f t="shared" si="406"/>
        <v>42.6</v>
      </c>
      <c r="O1954" s="41">
        <f t="shared" si="407"/>
        <v>67</v>
      </c>
      <c r="P1954" s="15"/>
      <c r="Q1954" s="15"/>
      <c r="R1954" s="167"/>
      <c r="S1954" s="15"/>
      <c r="T1954" s="15"/>
      <c r="U1954" s="4">
        <f t="shared" si="409"/>
        <v>14173.2</v>
      </c>
    </row>
    <row r="1955" spans="1:191" ht="23.25" customHeight="1">
      <c r="A1955" s="232"/>
      <c r="B1955" s="196"/>
      <c r="C1955" s="200"/>
      <c r="D1955" s="201" t="s">
        <v>284</v>
      </c>
      <c r="E1955" s="81" t="s">
        <v>197</v>
      </c>
      <c r="F1955" s="19"/>
      <c r="G1955" s="19"/>
      <c r="H1955" s="10" t="s">
        <v>394</v>
      </c>
      <c r="I1955" s="205">
        <f>SUM(I1956:I1956)</f>
        <v>15683</v>
      </c>
      <c r="J1955" s="205">
        <f>SUM(J1956:J1956)</f>
        <v>36489</v>
      </c>
      <c r="K1955" s="205">
        <f>SUM(K1956:K1956)</f>
        <v>56696</v>
      </c>
      <c r="L1955" s="205">
        <f>SUM(L1956:L1956)</f>
        <v>83250.3</v>
      </c>
      <c r="M1955" s="41">
        <f t="shared" si="405"/>
        <v>18.8</v>
      </c>
      <c r="N1955" s="41">
        <f t="shared" si="406"/>
        <v>43.8</v>
      </c>
      <c r="O1955" s="41">
        <f t="shared" si="407"/>
        <v>68.099999999999994</v>
      </c>
      <c r="P1955" s="14"/>
      <c r="Q1955" s="14"/>
      <c r="R1955" s="167"/>
      <c r="S1955" s="14"/>
      <c r="T1955" s="14"/>
      <c r="U1955" s="4">
        <f t="shared" si="409"/>
        <v>83250.3</v>
      </c>
      <c r="W1955" s="43" t="s">
        <v>394</v>
      </c>
      <c r="AA1955" s="209"/>
      <c r="AB1955" s="209"/>
      <c r="AC1955" s="209"/>
      <c r="AD1955" s="209"/>
      <c r="AE1955" s="209"/>
      <c r="AF1955" s="209"/>
      <c r="AG1955" s="209"/>
      <c r="AH1955" s="209"/>
      <c r="AI1955" s="209"/>
      <c r="AJ1955" s="209"/>
      <c r="AK1955" s="209"/>
      <c r="AL1955" s="209"/>
      <c r="AM1955" s="209"/>
      <c r="AN1955" s="209"/>
      <c r="AO1955" s="209"/>
      <c r="AP1955" s="209"/>
      <c r="AQ1955" s="209"/>
      <c r="AR1955" s="209"/>
      <c r="AS1955" s="209"/>
      <c r="AT1955" s="209"/>
      <c r="AU1955" s="209"/>
      <c r="AV1955" s="209"/>
      <c r="AW1955" s="209"/>
      <c r="AX1955" s="209"/>
      <c r="AY1955" s="209"/>
      <c r="AZ1955" s="209"/>
      <c r="BA1955" s="209"/>
      <c r="BB1955" s="209"/>
      <c r="BC1955" s="209"/>
      <c r="BD1955" s="209"/>
      <c r="BE1955" s="209"/>
      <c r="BF1955" s="209"/>
      <c r="BG1955" s="209"/>
      <c r="BH1955" s="209"/>
      <c r="BI1955" s="209"/>
      <c r="BJ1955" s="209"/>
      <c r="BK1955" s="209"/>
      <c r="BL1955" s="209"/>
      <c r="BM1955" s="209"/>
      <c r="BN1955" s="209"/>
      <c r="BO1955" s="209"/>
      <c r="BP1955" s="209"/>
      <c r="BQ1955" s="209"/>
      <c r="BR1955" s="209"/>
      <c r="BS1955" s="209"/>
      <c r="BT1955" s="209"/>
      <c r="BU1955" s="209"/>
      <c r="BV1955" s="209"/>
      <c r="BW1955" s="209"/>
      <c r="BX1955" s="209"/>
      <c r="BY1955" s="209"/>
      <c r="BZ1955" s="209"/>
      <c r="CA1955" s="209"/>
      <c r="CB1955" s="209"/>
      <c r="CC1955" s="209"/>
      <c r="CD1955" s="209"/>
      <c r="CE1955" s="209"/>
      <c r="CF1955" s="209"/>
      <c r="CG1955" s="209"/>
      <c r="CH1955" s="209"/>
      <c r="CI1955" s="209"/>
      <c r="CJ1955" s="209"/>
      <c r="CK1955" s="209"/>
      <c r="CL1955" s="209"/>
      <c r="CM1955" s="209"/>
      <c r="CN1955" s="209"/>
      <c r="CO1955" s="209"/>
      <c r="CP1955" s="209"/>
      <c r="CQ1955" s="209"/>
      <c r="CR1955" s="209"/>
      <c r="CS1955" s="209"/>
      <c r="CT1955" s="209"/>
      <c r="CU1955" s="209"/>
      <c r="CV1955" s="209"/>
      <c r="CW1955" s="209"/>
      <c r="CX1955" s="209"/>
      <c r="CY1955" s="209"/>
      <c r="CZ1955" s="209"/>
      <c r="DA1955" s="209"/>
      <c r="DB1955" s="209"/>
      <c r="DC1955" s="209"/>
      <c r="DD1955" s="209"/>
      <c r="DE1955" s="209"/>
      <c r="DF1955" s="209"/>
      <c r="DG1955" s="209"/>
      <c r="DH1955" s="209"/>
      <c r="DI1955" s="209"/>
      <c r="DJ1955" s="209"/>
      <c r="DK1955" s="209"/>
      <c r="DL1955" s="209"/>
      <c r="DM1955" s="209"/>
      <c r="DN1955" s="209"/>
      <c r="DO1955" s="209"/>
      <c r="DP1955" s="209"/>
      <c r="DQ1955" s="209"/>
      <c r="DR1955" s="209"/>
      <c r="DS1955" s="209"/>
      <c r="DT1955" s="209"/>
      <c r="DU1955" s="209"/>
      <c r="DV1955" s="209"/>
      <c r="DW1955" s="209"/>
      <c r="DX1955" s="209"/>
      <c r="DY1955" s="209"/>
      <c r="DZ1955" s="209"/>
      <c r="EA1955" s="209"/>
      <c r="EB1955" s="209"/>
      <c r="EC1955" s="209"/>
      <c r="ED1955" s="209"/>
      <c r="EE1955" s="209"/>
      <c r="EF1955" s="209"/>
      <c r="EG1955" s="209"/>
      <c r="EH1955" s="209"/>
      <c r="EI1955" s="209"/>
      <c r="EJ1955" s="209"/>
      <c r="EK1955" s="209"/>
      <c r="EL1955" s="209"/>
      <c r="EM1955" s="209"/>
      <c r="EN1955" s="209"/>
      <c r="EO1955" s="209"/>
      <c r="EP1955" s="209"/>
      <c r="EQ1955" s="209"/>
      <c r="ER1955" s="209"/>
      <c r="ES1955" s="209"/>
      <c r="ET1955" s="209"/>
      <c r="EU1955" s="209"/>
      <c r="EV1955" s="209"/>
      <c r="EW1955" s="209"/>
      <c r="EX1955" s="209"/>
      <c r="EY1955" s="209"/>
      <c r="EZ1955" s="209"/>
      <c r="FA1955" s="209"/>
      <c r="FB1955" s="209"/>
      <c r="FC1955" s="209"/>
      <c r="FD1955" s="209"/>
      <c r="FE1955" s="209"/>
      <c r="FF1955" s="209"/>
      <c r="FG1955" s="209"/>
      <c r="FH1955" s="209"/>
      <c r="FI1955" s="209"/>
      <c r="FJ1955" s="209"/>
      <c r="FK1955" s="209"/>
      <c r="FL1955" s="209"/>
      <c r="FM1955" s="209"/>
      <c r="FN1955" s="209"/>
      <c r="FO1955" s="209"/>
      <c r="FP1955" s="209"/>
      <c r="FQ1955" s="209"/>
      <c r="FR1955" s="209"/>
      <c r="FS1955" s="209"/>
      <c r="FT1955" s="209"/>
      <c r="FU1955" s="209"/>
      <c r="FV1955" s="209"/>
      <c r="FW1955" s="209"/>
      <c r="FX1955" s="209"/>
      <c r="FY1955" s="209"/>
      <c r="FZ1955" s="209"/>
      <c r="GA1955" s="209"/>
      <c r="GB1955" s="209"/>
      <c r="GC1955" s="209"/>
      <c r="GD1955" s="209"/>
      <c r="GE1955" s="209"/>
      <c r="GF1955" s="209"/>
      <c r="GG1955" s="209"/>
      <c r="GH1955" s="209"/>
      <c r="GI1955" s="209"/>
    </row>
    <row r="1956" spans="1:191" ht="33.75" customHeight="1">
      <c r="A1956" s="232"/>
      <c r="B1956" s="196"/>
      <c r="C1956" s="200"/>
      <c r="D1956" s="201"/>
      <c r="E1956" s="80" t="s">
        <v>40</v>
      </c>
      <c r="F1956" s="18" t="s">
        <v>398</v>
      </c>
      <c r="G1956" s="18"/>
      <c r="H1956" s="10" t="s">
        <v>394</v>
      </c>
      <c r="I1956" s="206">
        <f>SUM(I1957)</f>
        <v>15683</v>
      </c>
      <c r="J1956" s="206">
        <f>SUM(J1957)</f>
        <v>36489</v>
      </c>
      <c r="K1956" s="206">
        <f>SUM(K1957)</f>
        <v>56696</v>
      </c>
      <c r="L1956" s="207">
        <f>SUM(L1957)</f>
        <v>83250.3</v>
      </c>
      <c r="M1956" s="41">
        <f t="shared" si="405"/>
        <v>18.8</v>
      </c>
      <c r="N1956" s="41">
        <f t="shared" si="406"/>
        <v>43.8</v>
      </c>
      <c r="O1956" s="41">
        <f t="shared" si="407"/>
        <v>68.099999999999994</v>
      </c>
      <c r="P1956" s="15"/>
      <c r="Q1956" s="15"/>
      <c r="R1956" s="167"/>
      <c r="S1956" s="15"/>
      <c r="T1956" s="15"/>
      <c r="U1956" s="4">
        <f t="shared" si="409"/>
        <v>83250.3</v>
      </c>
      <c r="AA1956" s="209"/>
      <c r="AB1956" s="209"/>
      <c r="AC1956" s="209"/>
      <c r="AD1956" s="209"/>
      <c r="AE1956" s="209"/>
      <c r="AF1956" s="209"/>
      <c r="AG1956" s="209"/>
      <c r="AH1956" s="209"/>
      <c r="AI1956" s="209"/>
      <c r="AJ1956" s="209"/>
      <c r="AK1956" s="209"/>
      <c r="AL1956" s="209"/>
      <c r="AM1956" s="209"/>
      <c r="AN1956" s="209"/>
      <c r="AO1956" s="209"/>
      <c r="AP1956" s="209"/>
      <c r="AQ1956" s="209"/>
      <c r="AR1956" s="209"/>
      <c r="AS1956" s="209"/>
      <c r="AT1956" s="209"/>
      <c r="AU1956" s="209"/>
      <c r="AV1956" s="209"/>
      <c r="AW1956" s="209"/>
      <c r="AX1956" s="209"/>
      <c r="AY1956" s="209"/>
      <c r="AZ1956" s="209"/>
      <c r="BA1956" s="209"/>
      <c r="BB1956" s="209"/>
      <c r="BC1956" s="209"/>
      <c r="BD1956" s="209"/>
      <c r="BE1956" s="209"/>
      <c r="BF1956" s="209"/>
      <c r="BG1956" s="209"/>
      <c r="BH1956" s="209"/>
      <c r="BI1956" s="209"/>
      <c r="BJ1956" s="209"/>
      <c r="BK1956" s="209"/>
      <c r="BL1956" s="209"/>
      <c r="BM1956" s="209"/>
      <c r="BN1956" s="209"/>
      <c r="BO1956" s="209"/>
      <c r="BP1956" s="209"/>
      <c r="BQ1956" s="209"/>
      <c r="BR1956" s="209"/>
      <c r="BS1956" s="209"/>
      <c r="BT1956" s="209"/>
      <c r="BU1956" s="209"/>
      <c r="BV1956" s="209"/>
      <c r="BW1956" s="209"/>
      <c r="BX1956" s="209"/>
      <c r="BY1956" s="209"/>
      <c r="BZ1956" s="209"/>
      <c r="CA1956" s="209"/>
      <c r="CB1956" s="209"/>
      <c r="CC1956" s="209"/>
      <c r="CD1956" s="209"/>
      <c r="CE1956" s="209"/>
      <c r="CF1956" s="209"/>
      <c r="CG1956" s="209"/>
      <c r="CH1956" s="209"/>
      <c r="CI1956" s="209"/>
      <c r="CJ1956" s="209"/>
      <c r="CK1956" s="209"/>
      <c r="CL1956" s="209"/>
      <c r="CM1956" s="209"/>
      <c r="CN1956" s="209"/>
      <c r="CO1956" s="209"/>
      <c r="CP1956" s="209"/>
      <c r="CQ1956" s="209"/>
      <c r="CR1956" s="209"/>
      <c r="CS1956" s="209"/>
      <c r="CT1956" s="209"/>
      <c r="CU1956" s="209"/>
      <c r="CV1956" s="209"/>
      <c r="CW1956" s="209"/>
      <c r="CX1956" s="209"/>
      <c r="CY1956" s="209"/>
      <c r="CZ1956" s="209"/>
      <c r="DA1956" s="209"/>
      <c r="DB1956" s="209"/>
      <c r="DC1956" s="209"/>
      <c r="DD1956" s="209"/>
      <c r="DE1956" s="209"/>
      <c r="DF1956" s="209"/>
      <c r="DG1956" s="209"/>
      <c r="DH1956" s="209"/>
      <c r="DI1956" s="209"/>
      <c r="DJ1956" s="209"/>
      <c r="DK1956" s="209"/>
      <c r="DL1956" s="209"/>
      <c r="DM1956" s="209"/>
      <c r="DN1956" s="209"/>
      <c r="DO1956" s="209"/>
      <c r="DP1956" s="209"/>
      <c r="DQ1956" s="209"/>
      <c r="DR1956" s="209"/>
      <c r="DS1956" s="209"/>
      <c r="DT1956" s="209"/>
      <c r="DU1956" s="209"/>
      <c r="DV1956" s="209"/>
      <c r="DW1956" s="209"/>
      <c r="DX1956" s="209"/>
      <c r="DY1956" s="209"/>
      <c r="DZ1956" s="209"/>
      <c r="EA1956" s="209"/>
      <c r="EB1956" s="209"/>
      <c r="EC1956" s="209"/>
      <c r="ED1956" s="209"/>
      <c r="EE1956" s="209"/>
      <c r="EF1956" s="209"/>
      <c r="EG1956" s="209"/>
      <c r="EH1956" s="209"/>
      <c r="EI1956" s="209"/>
      <c r="EJ1956" s="209"/>
      <c r="EK1956" s="209"/>
      <c r="EL1956" s="209"/>
      <c r="EM1956" s="209"/>
      <c r="EN1956" s="209"/>
      <c r="EO1956" s="209"/>
      <c r="EP1956" s="209"/>
      <c r="EQ1956" s="209"/>
      <c r="ER1956" s="209"/>
      <c r="ES1956" s="209"/>
      <c r="ET1956" s="209"/>
      <c r="EU1956" s="209"/>
      <c r="EV1956" s="209"/>
      <c r="EW1956" s="209"/>
      <c r="EX1956" s="209"/>
      <c r="EY1956" s="209"/>
      <c r="EZ1956" s="209"/>
      <c r="FA1956" s="209"/>
      <c r="FB1956" s="209"/>
      <c r="FC1956" s="209"/>
      <c r="FD1956" s="209"/>
      <c r="FE1956" s="209"/>
      <c r="FF1956" s="209"/>
      <c r="FG1956" s="209"/>
      <c r="FH1956" s="209"/>
      <c r="FI1956" s="209"/>
      <c r="FJ1956" s="209"/>
      <c r="FK1956" s="209"/>
      <c r="FL1956" s="209"/>
      <c r="FM1956" s="209"/>
      <c r="FN1956" s="209"/>
      <c r="FO1956" s="209"/>
      <c r="FP1956" s="209"/>
      <c r="FQ1956" s="209"/>
      <c r="FR1956" s="209"/>
      <c r="FS1956" s="209"/>
      <c r="FT1956" s="209"/>
      <c r="FU1956" s="209"/>
      <c r="FV1956" s="209"/>
      <c r="FW1956" s="209"/>
      <c r="FX1956" s="209"/>
      <c r="FY1956" s="209"/>
      <c r="FZ1956" s="209"/>
      <c r="GA1956" s="209"/>
      <c r="GB1956" s="209"/>
      <c r="GC1956" s="209"/>
      <c r="GD1956" s="209"/>
      <c r="GE1956" s="209"/>
      <c r="GF1956" s="209"/>
      <c r="GG1956" s="209"/>
      <c r="GH1956" s="209"/>
      <c r="GI1956" s="209"/>
    </row>
    <row r="1957" spans="1:191" ht="27" hidden="1">
      <c r="A1957" s="69"/>
      <c r="B1957" s="53"/>
      <c r="C1957" s="56"/>
      <c r="D1957" s="57"/>
      <c r="E1957" s="16" t="s">
        <v>524</v>
      </c>
      <c r="F1957" s="10">
        <v>4511</v>
      </c>
      <c r="G1957" s="10"/>
      <c r="H1957" s="10"/>
      <c r="I1957" s="7">
        <v>15683</v>
      </c>
      <c r="J1957" s="7">
        <v>36489</v>
      </c>
      <c r="K1957" s="7">
        <v>56696</v>
      </c>
      <c r="L1957" s="7">
        <v>83250.3</v>
      </c>
      <c r="M1957" s="41">
        <f t="shared" si="405"/>
        <v>18.8</v>
      </c>
      <c r="N1957" s="41">
        <f t="shared" si="406"/>
        <v>43.8</v>
      </c>
      <c r="O1957" s="41">
        <f t="shared" si="407"/>
        <v>68.099999999999994</v>
      </c>
      <c r="P1957" s="15"/>
      <c r="Q1957" s="15"/>
      <c r="R1957" s="167"/>
      <c r="S1957" s="15"/>
      <c r="T1957" s="15"/>
      <c r="U1957" s="4">
        <f t="shared" si="409"/>
        <v>83250.3</v>
      </c>
    </row>
    <row r="1958" spans="1:191">
      <c r="A1958" s="232"/>
      <c r="B1958" s="196"/>
      <c r="C1958" s="197" t="s">
        <v>393</v>
      </c>
      <c r="D1958" s="198" t="s">
        <v>361</v>
      </c>
      <c r="E1958" s="199" t="s">
        <v>198</v>
      </c>
      <c r="F1958" s="13"/>
      <c r="G1958" s="13"/>
      <c r="H1958" s="10" t="s">
        <v>394</v>
      </c>
      <c r="I1958" s="204">
        <f>SUM(I1959,I1968)</f>
        <v>73519.5</v>
      </c>
      <c r="J1958" s="204">
        <f>SUM(J1959,J1968)</f>
        <v>161886</v>
      </c>
      <c r="K1958" s="204">
        <f>SUM(K1959,K1968)</f>
        <v>239634</v>
      </c>
      <c r="L1958" s="205">
        <f>SUM(L1959,L1968)</f>
        <v>347649.2</v>
      </c>
      <c r="M1958" s="41">
        <f t="shared" si="405"/>
        <v>21.1</v>
      </c>
      <c r="N1958" s="41">
        <f t="shared" si="406"/>
        <v>46.6</v>
      </c>
      <c r="O1958" s="41">
        <f t="shared" si="407"/>
        <v>68.900000000000006</v>
      </c>
      <c r="P1958" s="14"/>
      <c r="Q1958" s="14"/>
      <c r="R1958" s="167"/>
      <c r="S1958" s="14"/>
      <c r="T1958" s="14"/>
      <c r="U1958" s="4">
        <f t="shared" si="409"/>
        <v>347649.2</v>
      </c>
      <c r="AA1958" s="209"/>
      <c r="AB1958" s="209"/>
      <c r="AC1958" s="209"/>
      <c r="AD1958" s="209"/>
      <c r="AE1958" s="209"/>
      <c r="AF1958" s="209"/>
      <c r="AG1958" s="209"/>
      <c r="AH1958" s="209"/>
      <c r="AI1958" s="209"/>
      <c r="AJ1958" s="209"/>
      <c r="AK1958" s="209"/>
      <c r="AL1958" s="209"/>
      <c r="AM1958" s="209"/>
      <c r="AN1958" s="209"/>
      <c r="AO1958" s="209"/>
      <c r="AP1958" s="209"/>
      <c r="AQ1958" s="209"/>
      <c r="AR1958" s="209"/>
      <c r="AS1958" s="209"/>
      <c r="AT1958" s="209"/>
      <c r="AU1958" s="209"/>
      <c r="AV1958" s="209"/>
      <c r="AW1958" s="209"/>
      <c r="AX1958" s="209"/>
      <c r="AY1958" s="209"/>
      <c r="AZ1958" s="209"/>
      <c r="BA1958" s="209"/>
      <c r="BB1958" s="209"/>
      <c r="BC1958" s="209"/>
      <c r="BD1958" s="209"/>
      <c r="BE1958" s="209"/>
      <c r="BF1958" s="209"/>
      <c r="BG1958" s="209"/>
      <c r="BH1958" s="209"/>
      <c r="BI1958" s="209"/>
      <c r="BJ1958" s="209"/>
      <c r="BK1958" s="209"/>
      <c r="BL1958" s="209"/>
      <c r="BM1958" s="209"/>
      <c r="BN1958" s="209"/>
      <c r="BO1958" s="209"/>
      <c r="BP1958" s="209"/>
      <c r="BQ1958" s="209"/>
      <c r="BR1958" s="209"/>
      <c r="BS1958" s="209"/>
      <c r="BT1958" s="209"/>
      <c r="BU1958" s="209"/>
      <c r="BV1958" s="209"/>
      <c r="BW1958" s="209"/>
      <c r="BX1958" s="209"/>
      <c r="BY1958" s="209"/>
      <c r="BZ1958" s="209"/>
      <c r="CA1958" s="209"/>
      <c r="CB1958" s="209"/>
      <c r="CC1958" s="209"/>
      <c r="CD1958" s="209"/>
      <c r="CE1958" s="209"/>
      <c r="CF1958" s="209"/>
      <c r="CG1958" s="209"/>
      <c r="CH1958" s="209"/>
      <c r="CI1958" s="209"/>
      <c r="CJ1958" s="209"/>
      <c r="CK1958" s="209"/>
      <c r="CL1958" s="209"/>
      <c r="CM1958" s="209"/>
      <c r="CN1958" s="209"/>
      <c r="CO1958" s="209"/>
      <c r="CP1958" s="209"/>
      <c r="CQ1958" s="209"/>
      <c r="CR1958" s="209"/>
      <c r="CS1958" s="209"/>
      <c r="CT1958" s="209"/>
      <c r="CU1958" s="209"/>
      <c r="CV1958" s="209"/>
      <c r="CW1958" s="209"/>
      <c r="CX1958" s="209"/>
      <c r="CY1958" s="209"/>
      <c r="CZ1958" s="209"/>
      <c r="DA1958" s="209"/>
      <c r="DB1958" s="209"/>
      <c r="DC1958" s="209"/>
      <c r="DD1958" s="209"/>
      <c r="DE1958" s="209"/>
      <c r="DF1958" s="209"/>
      <c r="DG1958" s="209"/>
      <c r="DH1958" s="209"/>
      <c r="DI1958" s="209"/>
      <c r="DJ1958" s="209"/>
      <c r="DK1958" s="209"/>
      <c r="DL1958" s="209"/>
      <c r="DM1958" s="209"/>
      <c r="DN1958" s="209"/>
      <c r="DO1958" s="209"/>
      <c r="DP1958" s="209"/>
      <c r="DQ1958" s="209"/>
      <c r="DR1958" s="209"/>
      <c r="DS1958" s="209"/>
      <c r="DT1958" s="209"/>
      <c r="DU1958" s="209"/>
      <c r="DV1958" s="209"/>
      <c r="DW1958" s="209"/>
      <c r="DX1958" s="209"/>
      <c r="DY1958" s="209"/>
      <c r="DZ1958" s="209"/>
      <c r="EA1958" s="209"/>
      <c r="EB1958" s="209"/>
      <c r="EC1958" s="209"/>
      <c r="ED1958" s="209"/>
      <c r="EE1958" s="209"/>
      <c r="EF1958" s="209"/>
      <c r="EG1958" s="209"/>
      <c r="EH1958" s="209"/>
      <c r="EI1958" s="209"/>
      <c r="EJ1958" s="209"/>
      <c r="EK1958" s="209"/>
      <c r="EL1958" s="209"/>
      <c r="EM1958" s="209"/>
      <c r="EN1958" s="209"/>
      <c r="EO1958" s="209"/>
      <c r="EP1958" s="209"/>
      <c r="EQ1958" s="209"/>
      <c r="ER1958" s="209"/>
      <c r="ES1958" s="209"/>
      <c r="ET1958" s="209"/>
      <c r="EU1958" s="209"/>
      <c r="EV1958" s="209"/>
      <c r="EW1958" s="209"/>
      <c r="EX1958" s="209"/>
      <c r="EY1958" s="209"/>
      <c r="EZ1958" s="209"/>
      <c r="FA1958" s="209"/>
      <c r="FB1958" s="209"/>
      <c r="FC1958" s="209"/>
      <c r="FD1958" s="209"/>
      <c r="FE1958" s="209"/>
      <c r="FF1958" s="209"/>
      <c r="FG1958" s="209"/>
      <c r="FH1958" s="209"/>
      <c r="FI1958" s="209"/>
      <c r="FJ1958" s="209"/>
      <c r="FK1958" s="209"/>
      <c r="FL1958" s="209"/>
      <c r="FM1958" s="209"/>
      <c r="FN1958" s="209"/>
      <c r="FO1958" s="209"/>
      <c r="FP1958" s="209"/>
      <c r="FQ1958" s="209"/>
      <c r="FR1958" s="209"/>
      <c r="FS1958" s="209"/>
      <c r="FT1958" s="209"/>
      <c r="FU1958" s="209"/>
      <c r="FV1958" s="209"/>
      <c r="FW1958" s="209"/>
      <c r="FX1958" s="209"/>
      <c r="FY1958" s="209"/>
      <c r="FZ1958" s="209"/>
      <c r="GA1958" s="209"/>
      <c r="GB1958" s="209"/>
      <c r="GC1958" s="209"/>
      <c r="GD1958" s="209"/>
      <c r="GE1958" s="209"/>
      <c r="GF1958" s="209"/>
      <c r="GG1958" s="209"/>
      <c r="GH1958" s="209"/>
      <c r="GI1958" s="209"/>
    </row>
    <row r="1959" spans="1:191" ht="33">
      <c r="A1959" s="232"/>
      <c r="B1959" s="196"/>
      <c r="C1959" s="200"/>
      <c r="D1959" s="201" t="s">
        <v>280</v>
      </c>
      <c r="E1959" s="81" t="s">
        <v>199</v>
      </c>
      <c r="F1959" s="19"/>
      <c r="G1959" s="19"/>
      <c r="H1959" s="10" t="s">
        <v>394</v>
      </c>
      <c r="I1959" s="204">
        <f>SUM(I1960,I1962,I1964,I1966)</f>
        <v>71767.5</v>
      </c>
      <c r="J1959" s="204">
        <f>SUM(J1960,J1962,J1964,J1966)</f>
        <v>156698</v>
      </c>
      <c r="K1959" s="204">
        <f>SUM(K1960,K1962,K1964,K1966)</f>
        <v>233024</v>
      </c>
      <c r="L1959" s="205">
        <f>SUM(L1960,L1962,L1964,L1966)</f>
        <v>338206.4</v>
      </c>
      <c r="M1959" s="41">
        <f t="shared" si="405"/>
        <v>21.2</v>
      </c>
      <c r="N1959" s="41">
        <f t="shared" si="406"/>
        <v>46.3</v>
      </c>
      <c r="O1959" s="41">
        <f t="shared" si="407"/>
        <v>68.900000000000006</v>
      </c>
      <c r="P1959" s="14"/>
      <c r="Q1959" s="14"/>
      <c r="R1959" s="167"/>
      <c r="S1959" s="14"/>
      <c r="T1959" s="14"/>
      <c r="U1959" s="4">
        <f t="shared" si="409"/>
        <v>338206.4</v>
      </c>
      <c r="W1959" s="43" t="s">
        <v>394</v>
      </c>
      <c r="AA1959" s="209"/>
      <c r="AB1959" s="209"/>
      <c r="AC1959" s="209"/>
      <c r="AD1959" s="209"/>
      <c r="AE1959" s="209"/>
      <c r="AF1959" s="209"/>
      <c r="AG1959" s="209"/>
      <c r="AH1959" s="209"/>
      <c r="AI1959" s="209"/>
      <c r="AJ1959" s="209"/>
      <c r="AK1959" s="209"/>
      <c r="AL1959" s="209"/>
      <c r="AM1959" s="209"/>
      <c r="AN1959" s="209"/>
      <c r="AO1959" s="209"/>
      <c r="AP1959" s="209"/>
      <c r="AQ1959" s="209"/>
      <c r="AR1959" s="209"/>
      <c r="AS1959" s="209"/>
      <c r="AT1959" s="209"/>
      <c r="AU1959" s="209"/>
      <c r="AV1959" s="209"/>
      <c r="AW1959" s="209"/>
      <c r="AX1959" s="209"/>
      <c r="AY1959" s="209"/>
      <c r="AZ1959" s="209"/>
      <c r="BA1959" s="209"/>
      <c r="BB1959" s="209"/>
      <c r="BC1959" s="209"/>
      <c r="BD1959" s="209"/>
      <c r="BE1959" s="209"/>
      <c r="BF1959" s="209"/>
      <c r="BG1959" s="209"/>
      <c r="BH1959" s="209"/>
      <c r="BI1959" s="209"/>
      <c r="BJ1959" s="209"/>
      <c r="BK1959" s="209"/>
      <c r="BL1959" s="209"/>
      <c r="BM1959" s="209"/>
      <c r="BN1959" s="209"/>
      <c r="BO1959" s="209"/>
      <c r="BP1959" s="209"/>
      <c r="BQ1959" s="209"/>
      <c r="BR1959" s="209"/>
      <c r="BS1959" s="209"/>
      <c r="BT1959" s="209"/>
      <c r="BU1959" s="209"/>
      <c r="BV1959" s="209"/>
      <c r="BW1959" s="209"/>
      <c r="BX1959" s="209"/>
      <c r="BY1959" s="209"/>
      <c r="BZ1959" s="209"/>
      <c r="CA1959" s="209"/>
      <c r="CB1959" s="209"/>
      <c r="CC1959" s="209"/>
      <c r="CD1959" s="209"/>
      <c r="CE1959" s="209"/>
      <c r="CF1959" s="209"/>
      <c r="CG1959" s="209"/>
      <c r="CH1959" s="209"/>
      <c r="CI1959" s="209"/>
      <c r="CJ1959" s="209"/>
      <c r="CK1959" s="209"/>
      <c r="CL1959" s="209"/>
      <c r="CM1959" s="209"/>
      <c r="CN1959" s="209"/>
      <c r="CO1959" s="209"/>
      <c r="CP1959" s="209"/>
      <c r="CQ1959" s="209"/>
      <c r="CR1959" s="209"/>
      <c r="CS1959" s="209"/>
      <c r="CT1959" s="209"/>
      <c r="CU1959" s="209"/>
      <c r="CV1959" s="209"/>
      <c r="CW1959" s="209"/>
      <c r="CX1959" s="209"/>
      <c r="CY1959" s="209"/>
      <c r="CZ1959" s="209"/>
      <c r="DA1959" s="209"/>
      <c r="DB1959" s="209"/>
      <c r="DC1959" s="209"/>
      <c r="DD1959" s="209"/>
      <c r="DE1959" s="209"/>
      <c r="DF1959" s="209"/>
      <c r="DG1959" s="209"/>
      <c r="DH1959" s="209"/>
      <c r="DI1959" s="209"/>
      <c r="DJ1959" s="209"/>
      <c r="DK1959" s="209"/>
      <c r="DL1959" s="209"/>
      <c r="DM1959" s="209"/>
      <c r="DN1959" s="209"/>
      <c r="DO1959" s="209"/>
      <c r="DP1959" s="209"/>
      <c r="DQ1959" s="209"/>
      <c r="DR1959" s="209"/>
      <c r="DS1959" s="209"/>
      <c r="DT1959" s="209"/>
      <c r="DU1959" s="209"/>
      <c r="DV1959" s="209"/>
      <c r="DW1959" s="209"/>
      <c r="DX1959" s="209"/>
      <c r="DY1959" s="209"/>
      <c r="DZ1959" s="209"/>
      <c r="EA1959" s="209"/>
      <c r="EB1959" s="209"/>
      <c r="EC1959" s="209"/>
      <c r="ED1959" s="209"/>
      <c r="EE1959" s="209"/>
      <c r="EF1959" s="209"/>
      <c r="EG1959" s="209"/>
      <c r="EH1959" s="209"/>
      <c r="EI1959" s="209"/>
      <c r="EJ1959" s="209"/>
      <c r="EK1959" s="209"/>
      <c r="EL1959" s="209"/>
      <c r="EM1959" s="209"/>
      <c r="EN1959" s="209"/>
      <c r="EO1959" s="209"/>
      <c r="EP1959" s="209"/>
      <c r="EQ1959" s="209"/>
      <c r="ER1959" s="209"/>
      <c r="ES1959" s="209"/>
      <c r="ET1959" s="209"/>
      <c r="EU1959" s="209"/>
      <c r="EV1959" s="209"/>
      <c r="EW1959" s="209"/>
      <c r="EX1959" s="209"/>
      <c r="EY1959" s="209"/>
      <c r="EZ1959" s="209"/>
      <c r="FA1959" s="209"/>
      <c r="FB1959" s="209"/>
      <c r="FC1959" s="209"/>
      <c r="FD1959" s="209"/>
      <c r="FE1959" s="209"/>
      <c r="FF1959" s="209"/>
      <c r="FG1959" s="209"/>
      <c r="FH1959" s="209"/>
      <c r="FI1959" s="209"/>
      <c r="FJ1959" s="209"/>
      <c r="FK1959" s="209"/>
      <c r="FL1959" s="209"/>
      <c r="FM1959" s="209"/>
      <c r="FN1959" s="209"/>
      <c r="FO1959" s="209"/>
      <c r="FP1959" s="209"/>
      <c r="FQ1959" s="209"/>
      <c r="FR1959" s="209"/>
      <c r="FS1959" s="209"/>
      <c r="FT1959" s="209"/>
      <c r="FU1959" s="209"/>
      <c r="FV1959" s="209"/>
      <c r="FW1959" s="209"/>
      <c r="FX1959" s="209"/>
      <c r="FY1959" s="209"/>
      <c r="FZ1959" s="209"/>
      <c r="GA1959" s="209"/>
      <c r="GB1959" s="209"/>
      <c r="GC1959" s="209"/>
      <c r="GD1959" s="209"/>
      <c r="GE1959" s="209"/>
      <c r="GF1959" s="209"/>
      <c r="GG1959" s="209"/>
      <c r="GH1959" s="209"/>
      <c r="GI1959" s="209"/>
    </row>
    <row r="1960" spans="1:191" ht="27.75" customHeight="1">
      <c r="A1960" s="232"/>
      <c r="B1960" s="196"/>
      <c r="C1960" s="200"/>
      <c r="D1960" s="201"/>
      <c r="E1960" s="80" t="s">
        <v>40</v>
      </c>
      <c r="F1960" s="18" t="s">
        <v>398</v>
      </c>
      <c r="G1960" s="18"/>
      <c r="H1960" s="10" t="s">
        <v>394</v>
      </c>
      <c r="I1960" s="206">
        <f>SUM(I1961)</f>
        <v>40537.5</v>
      </c>
      <c r="J1960" s="206">
        <f>SUM(J1961)</f>
        <v>85862</v>
      </c>
      <c r="K1960" s="206">
        <f>SUM(K1961)</f>
        <v>125989</v>
      </c>
      <c r="L1960" s="207">
        <f>SUM(L1961)</f>
        <v>187325.7</v>
      </c>
      <c r="M1960" s="41">
        <f t="shared" si="405"/>
        <v>21.6</v>
      </c>
      <c r="N1960" s="41">
        <f t="shared" si="406"/>
        <v>45.8</v>
      </c>
      <c r="O1960" s="41">
        <f t="shared" si="407"/>
        <v>67.3</v>
      </c>
      <c r="P1960" s="15"/>
      <c r="Q1960" s="15"/>
      <c r="R1960" s="167"/>
      <c r="S1960" s="15"/>
      <c r="T1960" s="15"/>
      <c r="U1960" s="4">
        <f t="shared" si="409"/>
        <v>187325.7</v>
      </c>
      <c r="AA1960" s="209"/>
      <c r="AB1960" s="209"/>
      <c r="AC1960" s="209"/>
      <c r="AD1960" s="209"/>
      <c r="AE1960" s="209"/>
      <c r="AF1960" s="209"/>
      <c r="AG1960" s="209"/>
      <c r="AH1960" s="209"/>
      <c r="AI1960" s="209"/>
      <c r="AJ1960" s="209"/>
      <c r="AK1960" s="209"/>
      <c r="AL1960" s="209"/>
      <c r="AM1960" s="209"/>
      <c r="AN1960" s="209"/>
      <c r="AO1960" s="209"/>
      <c r="AP1960" s="209"/>
      <c r="AQ1960" s="209"/>
      <c r="AR1960" s="209"/>
      <c r="AS1960" s="209"/>
      <c r="AT1960" s="209"/>
      <c r="AU1960" s="209"/>
      <c r="AV1960" s="209"/>
      <c r="AW1960" s="209"/>
      <c r="AX1960" s="209"/>
      <c r="AY1960" s="209"/>
      <c r="AZ1960" s="209"/>
      <c r="BA1960" s="209"/>
      <c r="BB1960" s="209"/>
      <c r="BC1960" s="209"/>
      <c r="BD1960" s="209"/>
      <c r="BE1960" s="209"/>
      <c r="BF1960" s="209"/>
      <c r="BG1960" s="209"/>
      <c r="BH1960" s="209"/>
      <c r="BI1960" s="209"/>
      <c r="BJ1960" s="209"/>
      <c r="BK1960" s="209"/>
      <c r="BL1960" s="209"/>
      <c r="BM1960" s="209"/>
      <c r="BN1960" s="209"/>
      <c r="BO1960" s="209"/>
      <c r="BP1960" s="209"/>
      <c r="BQ1960" s="209"/>
      <c r="BR1960" s="209"/>
      <c r="BS1960" s="209"/>
      <c r="BT1960" s="209"/>
      <c r="BU1960" s="209"/>
      <c r="BV1960" s="209"/>
      <c r="BW1960" s="209"/>
      <c r="BX1960" s="209"/>
      <c r="BY1960" s="209"/>
      <c r="BZ1960" s="209"/>
      <c r="CA1960" s="209"/>
      <c r="CB1960" s="209"/>
      <c r="CC1960" s="209"/>
      <c r="CD1960" s="209"/>
      <c r="CE1960" s="209"/>
      <c r="CF1960" s="209"/>
      <c r="CG1960" s="209"/>
      <c r="CH1960" s="209"/>
      <c r="CI1960" s="209"/>
      <c r="CJ1960" s="209"/>
      <c r="CK1960" s="209"/>
      <c r="CL1960" s="209"/>
      <c r="CM1960" s="209"/>
      <c r="CN1960" s="209"/>
      <c r="CO1960" s="209"/>
      <c r="CP1960" s="209"/>
      <c r="CQ1960" s="209"/>
      <c r="CR1960" s="209"/>
      <c r="CS1960" s="209"/>
      <c r="CT1960" s="209"/>
      <c r="CU1960" s="209"/>
      <c r="CV1960" s="209"/>
      <c r="CW1960" s="209"/>
      <c r="CX1960" s="209"/>
      <c r="CY1960" s="209"/>
      <c r="CZ1960" s="209"/>
      <c r="DA1960" s="209"/>
      <c r="DB1960" s="209"/>
      <c r="DC1960" s="209"/>
      <c r="DD1960" s="209"/>
      <c r="DE1960" s="209"/>
      <c r="DF1960" s="209"/>
      <c r="DG1960" s="209"/>
      <c r="DH1960" s="209"/>
      <c r="DI1960" s="209"/>
      <c r="DJ1960" s="209"/>
      <c r="DK1960" s="209"/>
      <c r="DL1960" s="209"/>
      <c r="DM1960" s="209"/>
      <c r="DN1960" s="209"/>
      <c r="DO1960" s="209"/>
      <c r="DP1960" s="209"/>
      <c r="DQ1960" s="209"/>
      <c r="DR1960" s="209"/>
      <c r="DS1960" s="209"/>
      <c r="DT1960" s="209"/>
      <c r="DU1960" s="209"/>
      <c r="DV1960" s="209"/>
      <c r="DW1960" s="209"/>
      <c r="DX1960" s="209"/>
      <c r="DY1960" s="209"/>
      <c r="DZ1960" s="209"/>
      <c r="EA1960" s="209"/>
      <c r="EB1960" s="209"/>
      <c r="EC1960" s="209"/>
      <c r="ED1960" s="209"/>
      <c r="EE1960" s="209"/>
      <c r="EF1960" s="209"/>
      <c r="EG1960" s="209"/>
      <c r="EH1960" s="209"/>
      <c r="EI1960" s="209"/>
      <c r="EJ1960" s="209"/>
      <c r="EK1960" s="209"/>
      <c r="EL1960" s="209"/>
      <c r="EM1960" s="209"/>
      <c r="EN1960" s="209"/>
      <c r="EO1960" s="209"/>
      <c r="EP1960" s="209"/>
      <c r="EQ1960" s="209"/>
      <c r="ER1960" s="209"/>
      <c r="ES1960" s="209"/>
      <c r="ET1960" s="209"/>
      <c r="EU1960" s="209"/>
      <c r="EV1960" s="209"/>
      <c r="EW1960" s="209"/>
      <c r="EX1960" s="209"/>
      <c r="EY1960" s="209"/>
      <c r="EZ1960" s="209"/>
      <c r="FA1960" s="209"/>
      <c r="FB1960" s="209"/>
      <c r="FC1960" s="209"/>
      <c r="FD1960" s="209"/>
      <c r="FE1960" s="209"/>
      <c r="FF1960" s="209"/>
      <c r="FG1960" s="209"/>
      <c r="FH1960" s="209"/>
      <c r="FI1960" s="209"/>
      <c r="FJ1960" s="209"/>
      <c r="FK1960" s="209"/>
      <c r="FL1960" s="209"/>
      <c r="FM1960" s="209"/>
      <c r="FN1960" s="209"/>
      <c r="FO1960" s="209"/>
      <c r="FP1960" s="209"/>
      <c r="FQ1960" s="209"/>
      <c r="FR1960" s="209"/>
      <c r="FS1960" s="209"/>
      <c r="FT1960" s="209"/>
      <c r="FU1960" s="209"/>
      <c r="FV1960" s="209"/>
      <c r="FW1960" s="209"/>
      <c r="FX1960" s="209"/>
      <c r="FY1960" s="209"/>
      <c r="FZ1960" s="209"/>
      <c r="GA1960" s="209"/>
      <c r="GB1960" s="209"/>
      <c r="GC1960" s="209"/>
      <c r="GD1960" s="209"/>
      <c r="GE1960" s="209"/>
      <c r="GF1960" s="209"/>
      <c r="GG1960" s="209"/>
      <c r="GH1960" s="209"/>
      <c r="GI1960" s="209"/>
    </row>
    <row r="1961" spans="1:191" ht="27" hidden="1">
      <c r="A1961" s="69"/>
      <c r="B1961" s="53"/>
      <c r="C1961" s="56"/>
      <c r="D1961" s="57"/>
      <c r="E1961" s="16" t="s">
        <v>524</v>
      </c>
      <c r="F1961" s="10">
        <v>4511</v>
      </c>
      <c r="G1961" s="10"/>
      <c r="H1961" s="10"/>
      <c r="I1961" s="7">
        <v>40537.5</v>
      </c>
      <c r="J1961" s="7">
        <v>85862</v>
      </c>
      <c r="K1961" s="7">
        <v>125989</v>
      </c>
      <c r="L1961" s="7">
        <v>187325.7</v>
      </c>
      <c r="M1961" s="41">
        <f t="shared" si="405"/>
        <v>21.6</v>
      </c>
      <c r="N1961" s="41">
        <f t="shared" si="406"/>
        <v>45.8</v>
      </c>
      <c r="O1961" s="41">
        <f t="shared" si="407"/>
        <v>67.3</v>
      </c>
      <c r="P1961" s="15"/>
      <c r="Q1961" s="15"/>
      <c r="R1961" s="167"/>
      <c r="S1961" s="15"/>
      <c r="T1961" s="15"/>
      <c r="U1961" s="4">
        <f t="shared" si="409"/>
        <v>187325.7</v>
      </c>
    </row>
    <row r="1962" spans="1:191">
      <c r="A1962" s="232"/>
      <c r="B1962" s="196"/>
      <c r="C1962" s="200"/>
      <c r="D1962" s="201"/>
      <c r="E1962" s="80" t="s">
        <v>572</v>
      </c>
      <c r="F1962" s="18" t="s">
        <v>398</v>
      </c>
      <c r="G1962" s="18"/>
      <c r="H1962" s="10" t="s">
        <v>394</v>
      </c>
      <c r="I1962" s="206">
        <f>SUM(I1963)</f>
        <v>5603</v>
      </c>
      <c r="J1962" s="206">
        <f>SUM(J1963)</f>
        <v>13639</v>
      </c>
      <c r="K1962" s="206">
        <f>SUM(K1963)</f>
        <v>22117</v>
      </c>
      <c r="L1962" s="207">
        <f>SUM(L1963)</f>
        <v>31054.1</v>
      </c>
      <c r="M1962" s="41">
        <f t="shared" si="405"/>
        <v>18</v>
      </c>
      <c r="N1962" s="41">
        <f t="shared" si="406"/>
        <v>43.9</v>
      </c>
      <c r="O1962" s="41">
        <f t="shared" si="407"/>
        <v>71.2</v>
      </c>
      <c r="P1962" s="15"/>
      <c r="Q1962" s="15"/>
      <c r="R1962" s="167"/>
      <c r="S1962" s="15"/>
      <c r="T1962" s="15"/>
      <c r="U1962" s="4">
        <f t="shared" si="409"/>
        <v>31054.1</v>
      </c>
      <c r="AA1962" s="209"/>
      <c r="AB1962" s="209"/>
      <c r="AC1962" s="209"/>
      <c r="AD1962" s="209"/>
      <c r="AE1962" s="209"/>
      <c r="AF1962" s="209"/>
      <c r="AG1962" s="209"/>
      <c r="AH1962" s="209"/>
      <c r="AI1962" s="209"/>
      <c r="AJ1962" s="209"/>
      <c r="AK1962" s="209"/>
      <c r="AL1962" s="209"/>
      <c r="AM1962" s="209"/>
      <c r="AN1962" s="209"/>
      <c r="AO1962" s="209"/>
      <c r="AP1962" s="209"/>
      <c r="AQ1962" s="209"/>
      <c r="AR1962" s="209"/>
      <c r="AS1962" s="209"/>
      <c r="AT1962" s="209"/>
      <c r="AU1962" s="209"/>
      <c r="AV1962" s="209"/>
      <c r="AW1962" s="209"/>
      <c r="AX1962" s="209"/>
      <c r="AY1962" s="209"/>
      <c r="AZ1962" s="209"/>
      <c r="BA1962" s="209"/>
      <c r="BB1962" s="209"/>
      <c r="BC1962" s="209"/>
      <c r="BD1962" s="209"/>
      <c r="BE1962" s="209"/>
      <c r="BF1962" s="209"/>
      <c r="BG1962" s="209"/>
      <c r="BH1962" s="209"/>
      <c r="BI1962" s="209"/>
      <c r="BJ1962" s="209"/>
      <c r="BK1962" s="209"/>
      <c r="BL1962" s="209"/>
      <c r="BM1962" s="209"/>
      <c r="BN1962" s="209"/>
      <c r="BO1962" s="209"/>
      <c r="BP1962" s="209"/>
      <c r="BQ1962" s="209"/>
      <c r="BR1962" s="209"/>
      <c r="BS1962" s="209"/>
      <c r="BT1962" s="209"/>
      <c r="BU1962" s="209"/>
      <c r="BV1962" s="209"/>
      <c r="BW1962" s="209"/>
      <c r="BX1962" s="209"/>
      <c r="BY1962" s="209"/>
      <c r="BZ1962" s="209"/>
      <c r="CA1962" s="209"/>
      <c r="CB1962" s="209"/>
      <c r="CC1962" s="209"/>
      <c r="CD1962" s="209"/>
      <c r="CE1962" s="209"/>
      <c r="CF1962" s="209"/>
      <c r="CG1962" s="209"/>
      <c r="CH1962" s="209"/>
      <c r="CI1962" s="209"/>
      <c r="CJ1962" s="209"/>
      <c r="CK1962" s="209"/>
      <c r="CL1962" s="209"/>
      <c r="CM1962" s="209"/>
      <c r="CN1962" s="209"/>
      <c r="CO1962" s="209"/>
      <c r="CP1962" s="209"/>
      <c r="CQ1962" s="209"/>
      <c r="CR1962" s="209"/>
      <c r="CS1962" s="209"/>
      <c r="CT1962" s="209"/>
      <c r="CU1962" s="209"/>
      <c r="CV1962" s="209"/>
      <c r="CW1962" s="209"/>
      <c r="CX1962" s="209"/>
      <c r="CY1962" s="209"/>
      <c r="CZ1962" s="209"/>
      <c r="DA1962" s="209"/>
      <c r="DB1962" s="209"/>
      <c r="DC1962" s="209"/>
      <c r="DD1962" s="209"/>
      <c r="DE1962" s="209"/>
      <c r="DF1962" s="209"/>
      <c r="DG1962" s="209"/>
      <c r="DH1962" s="209"/>
      <c r="DI1962" s="209"/>
      <c r="DJ1962" s="209"/>
      <c r="DK1962" s="209"/>
      <c r="DL1962" s="209"/>
      <c r="DM1962" s="209"/>
      <c r="DN1962" s="209"/>
      <c r="DO1962" s="209"/>
      <c r="DP1962" s="209"/>
      <c r="DQ1962" s="209"/>
      <c r="DR1962" s="209"/>
      <c r="DS1962" s="209"/>
      <c r="DT1962" s="209"/>
      <c r="DU1962" s="209"/>
      <c r="DV1962" s="209"/>
      <c r="DW1962" s="209"/>
      <c r="DX1962" s="209"/>
      <c r="DY1962" s="209"/>
      <c r="DZ1962" s="209"/>
      <c r="EA1962" s="209"/>
      <c r="EB1962" s="209"/>
      <c r="EC1962" s="209"/>
      <c r="ED1962" s="209"/>
      <c r="EE1962" s="209"/>
      <c r="EF1962" s="209"/>
      <c r="EG1962" s="209"/>
      <c r="EH1962" s="209"/>
      <c r="EI1962" s="209"/>
      <c r="EJ1962" s="209"/>
      <c r="EK1962" s="209"/>
      <c r="EL1962" s="209"/>
      <c r="EM1962" s="209"/>
      <c r="EN1962" s="209"/>
      <c r="EO1962" s="209"/>
      <c r="EP1962" s="209"/>
      <c r="EQ1962" s="209"/>
      <c r="ER1962" s="209"/>
      <c r="ES1962" s="209"/>
      <c r="ET1962" s="209"/>
      <c r="EU1962" s="209"/>
      <c r="EV1962" s="209"/>
      <c r="EW1962" s="209"/>
      <c r="EX1962" s="209"/>
      <c r="EY1962" s="209"/>
      <c r="EZ1962" s="209"/>
      <c r="FA1962" s="209"/>
      <c r="FB1962" s="209"/>
      <c r="FC1962" s="209"/>
      <c r="FD1962" s="209"/>
      <c r="FE1962" s="209"/>
      <c r="FF1962" s="209"/>
      <c r="FG1962" s="209"/>
      <c r="FH1962" s="209"/>
      <c r="FI1962" s="209"/>
      <c r="FJ1962" s="209"/>
      <c r="FK1962" s="209"/>
      <c r="FL1962" s="209"/>
      <c r="FM1962" s="209"/>
      <c r="FN1962" s="209"/>
      <c r="FO1962" s="209"/>
      <c r="FP1962" s="209"/>
      <c r="FQ1962" s="209"/>
      <c r="FR1962" s="209"/>
      <c r="FS1962" s="209"/>
      <c r="FT1962" s="209"/>
      <c r="FU1962" s="209"/>
      <c r="FV1962" s="209"/>
      <c r="FW1962" s="209"/>
      <c r="FX1962" s="209"/>
      <c r="FY1962" s="209"/>
      <c r="FZ1962" s="209"/>
      <c r="GA1962" s="209"/>
      <c r="GB1962" s="209"/>
      <c r="GC1962" s="209"/>
      <c r="GD1962" s="209"/>
      <c r="GE1962" s="209"/>
      <c r="GF1962" s="209"/>
      <c r="GG1962" s="209"/>
      <c r="GH1962" s="209"/>
      <c r="GI1962" s="209"/>
    </row>
    <row r="1963" spans="1:191" ht="27" hidden="1">
      <c r="A1963" s="69"/>
      <c r="B1963" s="53"/>
      <c r="C1963" s="56"/>
      <c r="D1963" s="57"/>
      <c r="E1963" s="16" t="s">
        <v>524</v>
      </c>
      <c r="F1963" s="10">
        <v>4511</v>
      </c>
      <c r="G1963" s="10"/>
      <c r="H1963" s="10"/>
      <c r="I1963" s="37">
        <v>5603</v>
      </c>
      <c r="J1963" s="37">
        <v>13639</v>
      </c>
      <c r="K1963" s="37">
        <v>22117</v>
      </c>
      <c r="L1963" s="7">
        <v>31054.1</v>
      </c>
      <c r="M1963" s="41">
        <f t="shared" si="405"/>
        <v>18</v>
      </c>
      <c r="N1963" s="41">
        <f t="shared" si="406"/>
        <v>43.9</v>
      </c>
      <c r="O1963" s="41">
        <f t="shared" si="407"/>
        <v>71.2</v>
      </c>
      <c r="P1963" s="15"/>
      <c r="Q1963" s="15"/>
      <c r="R1963" s="167"/>
      <c r="S1963" s="15"/>
      <c r="T1963" s="15"/>
      <c r="U1963" s="4">
        <f t="shared" si="409"/>
        <v>31054.1</v>
      </c>
    </row>
    <row r="1964" spans="1:191">
      <c r="A1964" s="232"/>
      <c r="B1964" s="196"/>
      <c r="C1964" s="200"/>
      <c r="D1964" s="201"/>
      <c r="E1964" s="80" t="s">
        <v>574</v>
      </c>
      <c r="F1964" s="18" t="s">
        <v>398</v>
      </c>
      <c r="G1964" s="18"/>
      <c r="H1964" s="10" t="s">
        <v>394</v>
      </c>
      <c r="I1964" s="206">
        <f>SUM(I1965)</f>
        <v>6689</v>
      </c>
      <c r="J1964" s="206">
        <f>SUM(J1965)</f>
        <v>16196</v>
      </c>
      <c r="K1964" s="206">
        <f>SUM(K1965)</f>
        <v>26415</v>
      </c>
      <c r="L1964" s="207">
        <f>SUM(L1965)</f>
        <v>37239</v>
      </c>
      <c r="M1964" s="41">
        <f t="shared" si="405"/>
        <v>18</v>
      </c>
      <c r="N1964" s="41">
        <f t="shared" si="406"/>
        <v>43.5</v>
      </c>
      <c r="O1964" s="41">
        <f t="shared" si="407"/>
        <v>70.900000000000006</v>
      </c>
      <c r="P1964" s="15"/>
      <c r="Q1964" s="15"/>
      <c r="R1964" s="167"/>
      <c r="S1964" s="15"/>
      <c r="T1964" s="15"/>
      <c r="U1964" s="4">
        <f t="shared" si="409"/>
        <v>37239</v>
      </c>
      <c r="AA1964" s="209"/>
      <c r="AB1964" s="209"/>
      <c r="AC1964" s="209"/>
      <c r="AD1964" s="209"/>
      <c r="AE1964" s="209"/>
      <c r="AF1964" s="209"/>
      <c r="AG1964" s="209"/>
      <c r="AH1964" s="209"/>
      <c r="AI1964" s="209"/>
      <c r="AJ1964" s="209"/>
      <c r="AK1964" s="209"/>
      <c r="AL1964" s="209"/>
      <c r="AM1964" s="209"/>
      <c r="AN1964" s="209"/>
      <c r="AO1964" s="209"/>
      <c r="AP1964" s="209"/>
      <c r="AQ1964" s="209"/>
      <c r="AR1964" s="209"/>
      <c r="AS1964" s="209"/>
      <c r="AT1964" s="209"/>
      <c r="AU1964" s="209"/>
      <c r="AV1964" s="209"/>
      <c r="AW1964" s="209"/>
      <c r="AX1964" s="209"/>
      <c r="AY1964" s="209"/>
      <c r="AZ1964" s="209"/>
      <c r="BA1964" s="209"/>
      <c r="BB1964" s="209"/>
      <c r="BC1964" s="209"/>
      <c r="BD1964" s="209"/>
      <c r="BE1964" s="209"/>
      <c r="BF1964" s="209"/>
      <c r="BG1964" s="209"/>
      <c r="BH1964" s="209"/>
      <c r="BI1964" s="209"/>
      <c r="BJ1964" s="209"/>
      <c r="BK1964" s="209"/>
      <c r="BL1964" s="209"/>
      <c r="BM1964" s="209"/>
      <c r="BN1964" s="209"/>
      <c r="BO1964" s="209"/>
      <c r="BP1964" s="209"/>
      <c r="BQ1964" s="209"/>
      <c r="BR1964" s="209"/>
      <c r="BS1964" s="209"/>
      <c r="BT1964" s="209"/>
      <c r="BU1964" s="209"/>
      <c r="BV1964" s="209"/>
      <c r="BW1964" s="209"/>
      <c r="BX1964" s="209"/>
      <c r="BY1964" s="209"/>
      <c r="BZ1964" s="209"/>
      <c r="CA1964" s="209"/>
      <c r="CB1964" s="209"/>
      <c r="CC1964" s="209"/>
      <c r="CD1964" s="209"/>
      <c r="CE1964" s="209"/>
      <c r="CF1964" s="209"/>
      <c r="CG1964" s="209"/>
      <c r="CH1964" s="209"/>
      <c r="CI1964" s="209"/>
      <c r="CJ1964" s="209"/>
      <c r="CK1964" s="209"/>
      <c r="CL1964" s="209"/>
      <c r="CM1964" s="209"/>
      <c r="CN1964" s="209"/>
      <c r="CO1964" s="209"/>
      <c r="CP1964" s="209"/>
      <c r="CQ1964" s="209"/>
      <c r="CR1964" s="209"/>
      <c r="CS1964" s="209"/>
      <c r="CT1964" s="209"/>
      <c r="CU1964" s="209"/>
      <c r="CV1964" s="209"/>
      <c r="CW1964" s="209"/>
      <c r="CX1964" s="209"/>
      <c r="CY1964" s="209"/>
      <c r="CZ1964" s="209"/>
      <c r="DA1964" s="209"/>
      <c r="DB1964" s="209"/>
      <c r="DC1964" s="209"/>
      <c r="DD1964" s="209"/>
      <c r="DE1964" s="209"/>
      <c r="DF1964" s="209"/>
      <c r="DG1964" s="209"/>
      <c r="DH1964" s="209"/>
      <c r="DI1964" s="209"/>
      <c r="DJ1964" s="209"/>
      <c r="DK1964" s="209"/>
      <c r="DL1964" s="209"/>
      <c r="DM1964" s="209"/>
      <c r="DN1964" s="209"/>
      <c r="DO1964" s="209"/>
      <c r="DP1964" s="209"/>
      <c r="DQ1964" s="209"/>
      <c r="DR1964" s="209"/>
      <c r="DS1964" s="209"/>
      <c r="DT1964" s="209"/>
      <c r="DU1964" s="209"/>
      <c r="DV1964" s="209"/>
      <c r="DW1964" s="209"/>
      <c r="DX1964" s="209"/>
      <c r="DY1964" s="209"/>
      <c r="DZ1964" s="209"/>
      <c r="EA1964" s="209"/>
      <c r="EB1964" s="209"/>
      <c r="EC1964" s="209"/>
      <c r="ED1964" s="209"/>
      <c r="EE1964" s="209"/>
      <c r="EF1964" s="209"/>
      <c r="EG1964" s="209"/>
      <c r="EH1964" s="209"/>
      <c r="EI1964" s="209"/>
      <c r="EJ1964" s="209"/>
      <c r="EK1964" s="209"/>
      <c r="EL1964" s="209"/>
      <c r="EM1964" s="209"/>
      <c r="EN1964" s="209"/>
      <c r="EO1964" s="209"/>
      <c r="EP1964" s="209"/>
      <c r="EQ1964" s="209"/>
      <c r="ER1964" s="209"/>
      <c r="ES1964" s="209"/>
      <c r="ET1964" s="209"/>
      <c r="EU1964" s="209"/>
      <c r="EV1964" s="209"/>
      <c r="EW1964" s="209"/>
      <c r="EX1964" s="209"/>
      <c r="EY1964" s="209"/>
      <c r="EZ1964" s="209"/>
      <c r="FA1964" s="209"/>
      <c r="FB1964" s="209"/>
      <c r="FC1964" s="209"/>
      <c r="FD1964" s="209"/>
      <c r="FE1964" s="209"/>
      <c r="FF1964" s="209"/>
      <c r="FG1964" s="209"/>
      <c r="FH1964" s="209"/>
      <c r="FI1964" s="209"/>
      <c r="FJ1964" s="209"/>
      <c r="FK1964" s="209"/>
      <c r="FL1964" s="209"/>
      <c r="FM1964" s="209"/>
      <c r="FN1964" s="209"/>
      <c r="FO1964" s="209"/>
      <c r="FP1964" s="209"/>
      <c r="FQ1964" s="209"/>
      <c r="FR1964" s="209"/>
      <c r="FS1964" s="209"/>
      <c r="FT1964" s="209"/>
      <c r="FU1964" s="209"/>
      <c r="FV1964" s="209"/>
      <c r="FW1964" s="209"/>
      <c r="FX1964" s="209"/>
      <c r="FY1964" s="209"/>
      <c r="FZ1964" s="209"/>
      <c r="GA1964" s="209"/>
      <c r="GB1964" s="209"/>
      <c r="GC1964" s="209"/>
      <c r="GD1964" s="209"/>
      <c r="GE1964" s="209"/>
      <c r="GF1964" s="209"/>
      <c r="GG1964" s="209"/>
      <c r="GH1964" s="209"/>
      <c r="GI1964" s="209"/>
    </row>
    <row r="1965" spans="1:191" ht="27" hidden="1">
      <c r="A1965" s="69"/>
      <c r="B1965" s="53"/>
      <c r="C1965" s="56"/>
      <c r="D1965" s="57"/>
      <c r="E1965" s="16" t="s">
        <v>524</v>
      </c>
      <c r="F1965" s="10">
        <v>4511</v>
      </c>
      <c r="G1965" s="10"/>
      <c r="H1965" s="10"/>
      <c r="I1965" s="37">
        <v>6689</v>
      </c>
      <c r="J1965" s="37">
        <v>16196</v>
      </c>
      <c r="K1965" s="37">
        <v>26415</v>
      </c>
      <c r="L1965" s="7">
        <v>37239</v>
      </c>
      <c r="M1965" s="41">
        <f t="shared" si="405"/>
        <v>18</v>
      </c>
      <c r="N1965" s="41">
        <f t="shared" si="406"/>
        <v>43.5</v>
      </c>
      <c r="O1965" s="41">
        <f t="shared" si="407"/>
        <v>70.900000000000006</v>
      </c>
      <c r="P1965" s="15"/>
      <c r="Q1965" s="15"/>
      <c r="R1965" s="167"/>
      <c r="S1965" s="15"/>
      <c r="T1965" s="15"/>
      <c r="U1965" s="4">
        <f t="shared" si="409"/>
        <v>37239</v>
      </c>
    </row>
    <row r="1966" spans="1:191">
      <c r="A1966" s="232"/>
      <c r="B1966" s="196"/>
      <c r="C1966" s="200"/>
      <c r="D1966" s="201"/>
      <c r="E1966" s="80" t="s">
        <v>575</v>
      </c>
      <c r="F1966" s="18" t="s">
        <v>398</v>
      </c>
      <c r="G1966" s="18"/>
      <c r="H1966" s="10" t="s">
        <v>394</v>
      </c>
      <c r="I1966" s="206">
        <f>SUM(I1967)</f>
        <v>18938</v>
      </c>
      <c r="J1966" s="206">
        <f>SUM(J1967)</f>
        <v>41001</v>
      </c>
      <c r="K1966" s="206">
        <f>SUM(K1967)</f>
        <v>58503</v>
      </c>
      <c r="L1966" s="207">
        <f>SUM(L1967)</f>
        <v>82587.600000000006</v>
      </c>
      <c r="M1966" s="41">
        <f t="shared" si="405"/>
        <v>22.9</v>
      </c>
      <c r="N1966" s="41">
        <f t="shared" si="406"/>
        <v>49.6</v>
      </c>
      <c r="O1966" s="41">
        <f t="shared" si="407"/>
        <v>70.8</v>
      </c>
      <c r="P1966" s="15"/>
      <c r="Q1966" s="15"/>
      <c r="R1966" s="167"/>
      <c r="S1966" s="15"/>
      <c r="T1966" s="15"/>
      <c r="U1966" s="4">
        <f t="shared" si="409"/>
        <v>82587.600000000006</v>
      </c>
      <c r="AA1966" s="209"/>
      <c r="AB1966" s="209"/>
      <c r="AC1966" s="209"/>
      <c r="AD1966" s="209"/>
      <c r="AE1966" s="209"/>
      <c r="AF1966" s="209"/>
      <c r="AG1966" s="209"/>
      <c r="AH1966" s="209"/>
      <c r="AI1966" s="209"/>
      <c r="AJ1966" s="209"/>
      <c r="AK1966" s="209"/>
      <c r="AL1966" s="209"/>
      <c r="AM1966" s="209"/>
      <c r="AN1966" s="209"/>
      <c r="AO1966" s="209"/>
      <c r="AP1966" s="209"/>
      <c r="AQ1966" s="209"/>
      <c r="AR1966" s="209"/>
      <c r="AS1966" s="209"/>
      <c r="AT1966" s="209"/>
      <c r="AU1966" s="209"/>
      <c r="AV1966" s="209"/>
      <c r="AW1966" s="209"/>
      <c r="AX1966" s="209"/>
      <c r="AY1966" s="209"/>
      <c r="AZ1966" s="209"/>
      <c r="BA1966" s="209"/>
      <c r="BB1966" s="209"/>
      <c r="BC1966" s="209"/>
      <c r="BD1966" s="209"/>
      <c r="BE1966" s="209"/>
      <c r="BF1966" s="209"/>
      <c r="BG1966" s="209"/>
      <c r="BH1966" s="209"/>
      <c r="BI1966" s="209"/>
      <c r="BJ1966" s="209"/>
      <c r="BK1966" s="209"/>
      <c r="BL1966" s="209"/>
      <c r="BM1966" s="209"/>
      <c r="BN1966" s="209"/>
      <c r="BO1966" s="209"/>
      <c r="BP1966" s="209"/>
      <c r="BQ1966" s="209"/>
      <c r="BR1966" s="209"/>
      <c r="BS1966" s="209"/>
      <c r="BT1966" s="209"/>
      <c r="BU1966" s="209"/>
      <c r="BV1966" s="209"/>
      <c r="BW1966" s="209"/>
      <c r="BX1966" s="209"/>
      <c r="BY1966" s="209"/>
      <c r="BZ1966" s="209"/>
      <c r="CA1966" s="209"/>
      <c r="CB1966" s="209"/>
      <c r="CC1966" s="209"/>
      <c r="CD1966" s="209"/>
      <c r="CE1966" s="209"/>
      <c r="CF1966" s="209"/>
      <c r="CG1966" s="209"/>
      <c r="CH1966" s="209"/>
      <c r="CI1966" s="209"/>
      <c r="CJ1966" s="209"/>
      <c r="CK1966" s="209"/>
      <c r="CL1966" s="209"/>
      <c r="CM1966" s="209"/>
      <c r="CN1966" s="209"/>
      <c r="CO1966" s="209"/>
      <c r="CP1966" s="209"/>
      <c r="CQ1966" s="209"/>
      <c r="CR1966" s="209"/>
      <c r="CS1966" s="209"/>
      <c r="CT1966" s="209"/>
      <c r="CU1966" s="209"/>
      <c r="CV1966" s="209"/>
      <c r="CW1966" s="209"/>
      <c r="CX1966" s="209"/>
      <c r="CY1966" s="209"/>
      <c r="CZ1966" s="209"/>
      <c r="DA1966" s="209"/>
      <c r="DB1966" s="209"/>
      <c r="DC1966" s="209"/>
      <c r="DD1966" s="209"/>
      <c r="DE1966" s="209"/>
      <c r="DF1966" s="209"/>
      <c r="DG1966" s="209"/>
      <c r="DH1966" s="209"/>
      <c r="DI1966" s="209"/>
      <c r="DJ1966" s="209"/>
      <c r="DK1966" s="209"/>
      <c r="DL1966" s="209"/>
      <c r="DM1966" s="209"/>
      <c r="DN1966" s="209"/>
      <c r="DO1966" s="209"/>
      <c r="DP1966" s="209"/>
      <c r="DQ1966" s="209"/>
      <c r="DR1966" s="209"/>
      <c r="DS1966" s="209"/>
      <c r="DT1966" s="209"/>
      <c r="DU1966" s="209"/>
      <c r="DV1966" s="209"/>
      <c r="DW1966" s="209"/>
      <c r="DX1966" s="209"/>
      <c r="DY1966" s="209"/>
      <c r="DZ1966" s="209"/>
      <c r="EA1966" s="209"/>
      <c r="EB1966" s="209"/>
      <c r="EC1966" s="209"/>
      <c r="ED1966" s="209"/>
      <c r="EE1966" s="209"/>
      <c r="EF1966" s="209"/>
      <c r="EG1966" s="209"/>
      <c r="EH1966" s="209"/>
      <c r="EI1966" s="209"/>
      <c r="EJ1966" s="209"/>
      <c r="EK1966" s="209"/>
      <c r="EL1966" s="209"/>
      <c r="EM1966" s="209"/>
      <c r="EN1966" s="209"/>
      <c r="EO1966" s="209"/>
      <c r="EP1966" s="209"/>
      <c r="EQ1966" s="209"/>
      <c r="ER1966" s="209"/>
      <c r="ES1966" s="209"/>
      <c r="ET1966" s="209"/>
      <c r="EU1966" s="209"/>
      <c r="EV1966" s="209"/>
      <c r="EW1966" s="209"/>
      <c r="EX1966" s="209"/>
      <c r="EY1966" s="209"/>
      <c r="EZ1966" s="209"/>
      <c r="FA1966" s="209"/>
      <c r="FB1966" s="209"/>
      <c r="FC1966" s="209"/>
      <c r="FD1966" s="209"/>
      <c r="FE1966" s="209"/>
      <c r="FF1966" s="209"/>
      <c r="FG1966" s="209"/>
      <c r="FH1966" s="209"/>
      <c r="FI1966" s="209"/>
      <c r="FJ1966" s="209"/>
      <c r="FK1966" s="209"/>
      <c r="FL1966" s="209"/>
      <c r="FM1966" s="209"/>
      <c r="FN1966" s="209"/>
      <c r="FO1966" s="209"/>
      <c r="FP1966" s="209"/>
      <c r="FQ1966" s="209"/>
      <c r="FR1966" s="209"/>
      <c r="FS1966" s="209"/>
      <c r="FT1966" s="209"/>
      <c r="FU1966" s="209"/>
      <c r="FV1966" s="209"/>
      <c r="FW1966" s="209"/>
      <c r="FX1966" s="209"/>
      <c r="FY1966" s="209"/>
      <c r="FZ1966" s="209"/>
      <c r="GA1966" s="209"/>
      <c r="GB1966" s="209"/>
      <c r="GC1966" s="209"/>
      <c r="GD1966" s="209"/>
      <c r="GE1966" s="209"/>
      <c r="GF1966" s="209"/>
      <c r="GG1966" s="209"/>
      <c r="GH1966" s="209"/>
      <c r="GI1966" s="209"/>
    </row>
    <row r="1967" spans="1:191" ht="27" hidden="1">
      <c r="A1967" s="69"/>
      <c r="B1967" s="53"/>
      <c r="C1967" s="56"/>
      <c r="D1967" s="57"/>
      <c r="E1967" s="16" t="s">
        <v>524</v>
      </c>
      <c r="F1967" s="10">
        <v>4511</v>
      </c>
      <c r="G1967" s="10"/>
      <c r="H1967" s="10"/>
      <c r="I1967" s="7">
        <f>12291+6647</f>
        <v>18938</v>
      </c>
      <c r="J1967" s="7">
        <v>41001</v>
      </c>
      <c r="K1967" s="7">
        <v>58503</v>
      </c>
      <c r="L1967" s="7">
        <v>82587.600000000006</v>
      </c>
      <c r="M1967" s="41">
        <f t="shared" si="405"/>
        <v>22.9</v>
      </c>
      <c r="N1967" s="41">
        <f t="shared" si="406"/>
        <v>49.6</v>
      </c>
      <c r="O1967" s="41">
        <f t="shared" si="407"/>
        <v>70.8</v>
      </c>
      <c r="P1967" s="15"/>
      <c r="Q1967" s="15"/>
      <c r="R1967" s="167"/>
      <c r="S1967" s="15"/>
      <c r="T1967" s="15"/>
      <c r="U1967" s="4">
        <f t="shared" si="409"/>
        <v>82587.600000000006</v>
      </c>
    </row>
    <row r="1968" spans="1:191" ht="33">
      <c r="A1968" s="232"/>
      <c r="B1968" s="196"/>
      <c r="C1968" s="200"/>
      <c r="D1968" s="201" t="s">
        <v>284</v>
      </c>
      <c r="E1968" s="81" t="s">
        <v>473</v>
      </c>
      <c r="F1968" s="19"/>
      <c r="G1968" s="19"/>
      <c r="H1968" s="10" t="s">
        <v>394</v>
      </c>
      <c r="I1968" s="205">
        <f t="shared" ref="I1968:K1969" si="410">SUM(I1969)</f>
        <v>1752</v>
      </c>
      <c r="J1968" s="205">
        <f t="shared" si="410"/>
        <v>5188</v>
      </c>
      <c r="K1968" s="205">
        <f t="shared" si="410"/>
        <v>6610</v>
      </c>
      <c r="L1968" s="205">
        <f>SUM(L1969)</f>
        <v>9442.7999999999993</v>
      </c>
      <c r="M1968" s="41">
        <f t="shared" si="405"/>
        <v>18.600000000000001</v>
      </c>
      <c r="N1968" s="41">
        <f t="shared" si="406"/>
        <v>54.9</v>
      </c>
      <c r="O1968" s="41">
        <f t="shared" si="407"/>
        <v>70</v>
      </c>
      <c r="P1968" s="14"/>
      <c r="Q1968" s="14"/>
      <c r="R1968" s="167"/>
      <c r="S1968" s="14"/>
      <c r="T1968" s="14"/>
      <c r="U1968" s="4">
        <f t="shared" si="409"/>
        <v>9442.7999999999993</v>
      </c>
      <c r="W1968" s="43" t="s">
        <v>394</v>
      </c>
      <c r="AA1968" s="209"/>
      <c r="AB1968" s="209"/>
      <c r="AC1968" s="209"/>
      <c r="AD1968" s="209"/>
      <c r="AE1968" s="209"/>
      <c r="AF1968" s="209"/>
      <c r="AG1968" s="209"/>
      <c r="AH1968" s="209"/>
      <c r="AI1968" s="209"/>
      <c r="AJ1968" s="209"/>
      <c r="AK1968" s="209"/>
      <c r="AL1968" s="209"/>
      <c r="AM1968" s="209"/>
      <c r="AN1968" s="209"/>
      <c r="AO1968" s="209"/>
      <c r="AP1968" s="209"/>
      <c r="AQ1968" s="209"/>
      <c r="AR1968" s="209"/>
      <c r="AS1968" s="209"/>
      <c r="AT1968" s="209"/>
      <c r="AU1968" s="209"/>
      <c r="AV1968" s="209"/>
      <c r="AW1968" s="209"/>
      <c r="AX1968" s="209"/>
      <c r="AY1968" s="209"/>
      <c r="AZ1968" s="209"/>
      <c r="BA1968" s="209"/>
      <c r="BB1968" s="209"/>
      <c r="BC1968" s="209"/>
      <c r="BD1968" s="209"/>
      <c r="BE1968" s="209"/>
      <c r="BF1968" s="209"/>
      <c r="BG1968" s="209"/>
      <c r="BH1968" s="209"/>
      <c r="BI1968" s="209"/>
      <c r="BJ1968" s="209"/>
      <c r="BK1968" s="209"/>
      <c r="BL1968" s="209"/>
      <c r="BM1968" s="209"/>
      <c r="BN1968" s="209"/>
      <c r="BO1968" s="209"/>
      <c r="BP1968" s="209"/>
      <c r="BQ1968" s="209"/>
      <c r="BR1968" s="209"/>
      <c r="BS1968" s="209"/>
      <c r="BT1968" s="209"/>
      <c r="BU1968" s="209"/>
      <c r="BV1968" s="209"/>
      <c r="BW1968" s="209"/>
      <c r="BX1968" s="209"/>
      <c r="BY1968" s="209"/>
      <c r="BZ1968" s="209"/>
      <c r="CA1968" s="209"/>
      <c r="CB1968" s="209"/>
      <c r="CC1968" s="209"/>
      <c r="CD1968" s="209"/>
      <c r="CE1968" s="209"/>
      <c r="CF1968" s="209"/>
      <c r="CG1968" s="209"/>
      <c r="CH1968" s="209"/>
      <c r="CI1968" s="209"/>
      <c r="CJ1968" s="209"/>
      <c r="CK1968" s="209"/>
      <c r="CL1968" s="209"/>
      <c r="CM1968" s="209"/>
      <c r="CN1968" s="209"/>
      <c r="CO1968" s="209"/>
      <c r="CP1968" s="209"/>
      <c r="CQ1968" s="209"/>
      <c r="CR1968" s="209"/>
      <c r="CS1968" s="209"/>
      <c r="CT1968" s="209"/>
      <c r="CU1968" s="209"/>
      <c r="CV1968" s="209"/>
      <c r="CW1968" s="209"/>
      <c r="CX1968" s="209"/>
      <c r="CY1968" s="209"/>
      <c r="CZ1968" s="209"/>
      <c r="DA1968" s="209"/>
      <c r="DB1968" s="209"/>
      <c r="DC1968" s="209"/>
      <c r="DD1968" s="209"/>
      <c r="DE1968" s="209"/>
      <c r="DF1968" s="209"/>
      <c r="DG1968" s="209"/>
      <c r="DH1968" s="209"/>
      <c r="DI1968" s="209"/>
      <c r="DJ1968" s="209"/>
      <c r="DK1968" s="209"/>
      <c r="DL1968" s="209"/>
      <c r="DM1968" s="209"/>
      <c r="DN1968" s="209"/>
      <c r="DO1968" s="209"/>
      <c r="DP1968" s="209"/>
      <c r="DQ1968" s="209"/>
      <c r="DR1968" s="209"/>
      <c r="DS1968" s="209"/>
      <c r="DT1968" s="209"/>
      <c r="DU1968" s="209"/>
      <c r="DV1968" s="209"/>
      <c r="DW1968" s="209"/>
      <c r="DX1968" s="209"/>
      <c r="DY1968" s="209"/>
      <c r="DZ1968" s="209"/>
      <c r="EA1968" s="209"/>
      <c r="EB1968" s="209"/>
      <c r="EC1968" s="209"/>
      <c r="ED1968" s="209"/>
      <c r="EE1968" s="209"/>
      <c r="EF1968" s="209"/>
      <c r="EG1968" s="209"/>
      <c r="EH1968" s="209"/>
      <c r="EI1968" s="209"/>
      <c r="EJ1968" s="209"/>
      <c r="EK1968" s="209"/>
      <c r="EL1968" s="209"/>
      <c r="EM1968" s="209"/>
      <c r="EN1968" s="209"/>
      <c r="EO1968" s="209"/>
      <c r="EP1968" s="209"/>
      <c r="EQ1968" s="209"/>
      <c r="ER1968" s="209"/>
      <c r="ES1968" s="209"/>
      <c r="ET1968" s="209"/>
      <c r="EU1968" s="209"/>
      <c r="EV1968" s="209"/>
      <c r="EW1968" s="209"/>
      <c r="EX1968" s="209"/>
      <c r="EY1968" s="209"/>
      <c r="EZ1968" s="209"/>
      <c r="FA1968" s="209"/>
      <c r="FB1968" s="209"/>
      <c r="FC1968" s="209"/>
      <c r="FD1968" s="209"/>
      <c r="FE1968" s="209"/>
      <c r="FF1968" s="209"/>
      <c r="FG1968" s="209"/>
      <c r="FH1968" s="209"/>
      <c r="FI1968" s="209"/>
      <c r="FJ1968" s="209"/>
      <c r="FK1968" s="209"/>
      <c r="FL1968" s="209"/>
      <c r="FM1968" s="209"/>
      <c r="FN1968" s="209"/>
      <c r="FO1968" s="209"/>
      <c r="FP1968" s="209"/>
      <c r="FQ1968" s="209"/>
      <c r="FR1968" s="209"/>
      <c r="FS1968" s="209"/>
      <c r="FT1968" s="209"/>
      <c r="FU1968" s="209"/>
      <c r="FV1968" s="209"/>
      <c r="FW1968" s="209"/>
      <c r="FX1968" s="209"/>
      <c r="FY1968" s="209"/>
      <c r="FZ1968" s="209"/>
      <c r="GA1968" s="209"/>
      <c r="GB1968" s="209"/>
      <c r="GC1968" s="209"/>
      <c r="GD1968" s="209"/>
      <c r="GE1968" s="209"/>
      <c r="GF1968" s="209"/>
      <c r="GG1968" s="209"/>
      <c r="GH1968" s="209"/>
      <c r="GI1968" s="209"/>
    </row>
    <row r="1969" spans="1:191" ht="31.5" customHeight="1">
      <c r="A1969" s="232"/>
      <c r="B1969" s="196"/>
      <c r="C1969" s="200"/>
      <c r="D1969" s="201"/>
      <c r="E1969" s="80" t="s">
        <v>40</v>
      </c>
      <c r="F1969" s="18" t="s">
        <v>398</v>
      </c>
      <c r="G1969" s="18"/>
      <c r="H1969" s="10" t="s">
        <v>394</v>
      </c>
      <c r="I1969" s="206">
        <f t="shared" si="410"/>
        <v>1752</v>
      </c>
      <c r="J1969" s="206">
        <f t="shared" si="410"/>
        <v>5188</v>
      </c>
      <c r="K1969" s="206">
        <f t="shared" si="410"/>
        <v>6610</v>
      </c>
      <c r="L1969" s="207">
        <f>SUM(L1970)</f>
        <v>9442.7999999999993</v>
      </c>
      <c r="M1969" s="41">
        <f t="shared" si="405"/>
        <v>18.600000000000001</v>
      </c>
      <c r="N1969" s="41">
        <f t="shared" si="406"/>
        <v>54.9</v>
      </c>
      <c r="O1969" s="41">
        <f t="shared" si="407"/>
        <v>70</v>
      </c>
      <c r="P1969" s="15"/>
      <c r="Q1969" s="15"/>
      <c r="R1969" s="167"/>
      <c r="S1969" s="15"/>
      <c r="T1969" s="15"/>
      <c r="U1969" s="4">
        <f t="shared" si="409"/>
        <v>9442.7999999999993</v>
      </c>
      <c r="AA1969" s="209"/>
      <c r="AB1969" s="209"/>
      <c r="AC1969" s="209"/>
      <c r="AD1969" s="209"/>
      <c r="AE1969" s="209"/>
      <c r="AF1969" s="209"/>
      <c r="AG1969" s="209"/>
      <c r="AH1969" s="209"/>
      <c r="AI1969" s="209"/>
      <c r="AJ1969" s="209"/>
      <c r="AK1969" s="209"/>
      <c r="AL1969" s="209"/>
      <c r="AM1969" s="209"/>
      <c r="AN1969" s="209"/>
      <c r="AO1969" s="209"/>
      <c r="AP1969" s="209"/>
      <c r="AQ1969" s="209"/>
      <c r="AR1969" s="209"/>
      <c r="AS1969" s="209"/>
      <c r="AT1969" s="209"/>
      <c r="AU1969" s="209"/>
      <c r="AV1969" s="209"/>
      <c r="AW1969" s="209"/>
      <c r="AX1969" s="209"/>
      <c r="AY1969" s="209"/>
      <c r="AZ1969" s="209"/>
      <c r="BA1969" s="209"/>
      <c r="BB1969" s="209"/>
      <c r="BC1969" s="209"/>
      <c r="BD1969" s="209"/>
      <c r="BE1969" s="209"/>
      <c r="BF1969" s="209"/>
      <c r="BG1969" s="209"/>
      <c r="BH1969" s="209"/>
      <c r="BI1969" s="209"/>
      <c r="BJ1969" s="209"/>
      <c r="BK1969" s="209"/>
      <c r="BL1969" s="209"/>
      <c r="BM1969" s="209"/>
      <c r="BN1969" s="209"/>
      <c r="BO1969" s="209"/>
      <c r="BP1969" s="209"/>
      <c r="BQ1969" s="209"/>
      <c r="BR1969" s="209"/>
      <c r="BS1969" s="209"/>
      <c r="BT1969" s="209"/>
      <c r="BU1969" s="209"/>
      <c r="BV1969" s="209"/>
      <c r="BW1969" s="209"/>
      <c r="BX1969" s="209"/>
      <c r="BY1969" s="209"/>
      <c r="BZ1969" s="209"/>
      <c r="CA1969" s="209"/>
      <c r="CB1969" s="209"/>
      <c r="CC1969" s="209"/>
      <c r="CD1969" s="209"/>
      <c r="CE1969" s="209"/>
      <c r="CF1969" s="209"/>
      <c r="CG1969" s="209"/>
      <c r="CH1969" s="209"/>
      <c r="CI1969" s="209"/>
      <c r="CJ1969" s="209"/>
      <c r="CK1969" s="209"/>
      <c r="CL1969" s="209"/>
      <c r="CM1969" s="209"/>
      <c r="CN1969" s="209"/>
      <c r="CO1969" s="209"/>
      <c r="CP1969" s="209"/>
      <c r="CQ1969" s="209"/>
      <c r="CR1969" s="209"/>
      <c r="CS1969" s="209"/>
      <c r="CT1969" s="209"/>
      <c r="CU1969" s="209"/>
      <c r="CV1969" s="209"/>
      <c r="CW1969" s="209"/>
      <c r="CX1969" s="209"/>
      <c r="CY1969" s="209"/>
      <c r="CZ1969" s="209"/>
      <c r="DA1969" s="209"/>
      <c r="DB1969" s="209"/>
      <c r="DC1969" s="209"/>
      <c r="DD1969" s="209"/>
      <c r="DE1969" s="209"/>
      <c r="DF1969" s="209"/>
      <c r="DG1969" s="209"/>
      <c r="DH1969" s="209"/>
      <c r="DI1969" s="209"/>
      <c r="DJ1969" s="209"/>
      <c r="DK1969" s="209"/>
      <c r="DL1969" s="209"/>
      <c r="DM1969" s="209"/>
      <c r="DN1969" s="209"/>
      <c r="DO1969" s="209"/>
      <c r="DP1969" s="209"/>
      <c r="DQ1969" s="209"/>
      <c r="DR1969" s="209"/>
      <c r="DS1969" s="209"/>
      <c r="DT1969" s="209"/>
      <c r="DU1969" s="209"/>
      <c r="DV1969" s="209"/>
      <c r="DW1969" s="209"/>
      <c r="DX1969" s="209"/>
      <c r="DY1969" s="209"/>
      <c r="DZ1969" s="209"/>
      <c r="EA1969" s="209"/>
      <c r="EB1969" s="209"/>
      <c r="EC1969" s="209"/>
      <c r="ED1969" s="209"/>
      <c r="EE1969" s="209"/>
      <c r="EF1969" s="209"/>
      <c r="EG1969" s="209"/>
      <c r="EH1969" s="209"/>
      <c r="EI1969" s="209"/>
      <c r="EJ1969" s="209"/>
      <c r="EK1969" s="209"/>
      <c r="EL1969" s="209"/>
      <c r="EM1969" s="209"/>
      <c r="EN1969" s="209"/>
      <c r="EO1969" s="209"/>
      <c r="EP1969" s="209"/>
      <c r="EQ1969" s="209"/>
      <c r="ER1969" s="209"/>
      <c r="ES1969" s="209"/>
      <c r="ET1969" s="209"/>
      <c r="EU1969" s="209"/>
      <c r="EV1969" s="209"/>
      <c r="EW1969" s="209"/>
      <c r="EX1969" s="209"/>
      <c r="EY1969" s="209"/>
      <c r="EZ1969" s="209"/>
      <c r="FA1969" s="209"/>
      <c r="FB1969" s="209"/>
      <c r="FC1969" s="209"/>
      <c r="FD1969" s="209"/>
      <c r="FE1969" s="209"/>
      <c r="FF1969" s="209"/>
      <c r="FG1969" s="209"/>
      <c r="FH1969" s="209"/>
      <c r="FI1969" s="209"/>
      <c r="FJ1969" s="209"/>
      <c r="FK1969" s="209"/>
      <c r="FL1969" s="209"/>
      <c r="FM1969" s="209"/>
      <c r="FN1969" s="209"/>
      <c r="FO1969" s="209"/>
      <c r="FP1969" s="209"/>
      <c r="FQ1969" s="209"/>
      <c r="FR1969" s="209"/>
      <c r="FS1969" s="209"/>
      <c r="FT1969" s="209"/>
      <c r="FU1969" s="209"/>
      <c r="FV1969" s="209"/>
      <c r="FW1969" s="209"/>
      <c r="FX1969" s="209"/>
      <c r="FY1969" s="209"/>
      <c r="FZ1969" s="209"/>
      <c r="GA1969" s="209"/>
      <c r="GB1969" s="209"/>
      <c r="GC1969" s="209"/>
      <c r="GD1969" s="209"/>
      <c r="GE1969" s="209"/>
      <c r="GF1969" s="209"/>
      <c r="GG1969" s="209"/>
      <c r="GH1969" s="209"/>
      <c r="GI1969" s="209"/>
    </row>
    <row r="1970" spans="1:191" ht="27" hidden="1">
      <c r="A1970" s="69"/>
      <c r="B1970" s="53"/>
      <c r="C1970" s="56"/>
      <c r="D1970" s="57"/>
      <c r="E1970" s="9" t="s">
        <v>538</v>
      </c>
      <c r="F1970" s="10">
        <v>4637</v>
      </c>
      <c r="G1970" s="10"/>
      <c r="H1970" s="10"/>
      <c r="I1970" s="7">
        <v>1752</v>
      </c>
      <c r="J1970" s="7">
        <v>5188</v>
      </c>
      <c r="K1970" s="7">
        <v>6610</v>
      </c>
      <c r="L1970" s="7">
        <v>9442.7999999999993</v>
      </c>
      <c r="M1970" s="41">
        <f t="shared" si="405"/>
        <v>18.600000000000001</v>
      </c>
      <c r="N1970" s="41">
        <f t="shared" si="406"/>
        <v>54.9</v>
      </c>
      <c r="O1970" s="41">
        <f t="shared" si="407"/>
        <v>70</v>
      </c>
      <c r="P1970" s="15"/>
      <c r="Q1970" s="15"/>
      <c r="R1970" s="167"/>
      <c r="S1970" s="15"/>
      <c r="T1970" s="15"/>
      <c r="U1970" s="4">
        <f t="shared" si="409"/>
        <v>9442.7999999999993</v>
      </c>
    </row>
    <row r="1971" spans="1:191">
      <c r="A1971" s="232"/>
      <c r="B1971" s="196"/>
      <c r="C1971" s="197" t="s">
        <v>527</v>
      </c>
      <c r="D1971" s="198" t="s">
        <v>362</v>
      </c>
      <c r="E1971" s="199" t="s">
        <v>200</v>
      </c>
      <c r="F1971" s="13"/>
      <c r="G1971" s="13"/>
      <c r="H1971" s="10" t="s">
        <v>394</v>
      </c>
      <c r="I1971" s="204">
        <f>SUM(I1972)</f>
        <v>10363</v>
      </c>
      <c r="J1971" s="204">
        <f>SUM(J1972)</f>
        <v>22090</v>
      </c>
      <c r="K1971" s="204">
        <f>SUM(K1972)</f>
        <v>33758</v>
      </c>
      <c r="L1971" s="205">
        <f>SUM(L1972)</f>
        <v>49005.1</v>
      </c>
      <c r="M1971" s="41">
        <f t="shared" si="405"/>
        <v>21.1</v>
      </c>
      <c r="N1971" s="41">
        <f t="shared" si="406"/>
        <v>45.1</v>
      </c>
      <c r="O1971" s="41">
        <f t="shared" si="407"/>
        <v>68.900000000000006</v>
      </c>
      <c r="P1971" s="14"/>
      <c r="Q1971" s="14"/>
      <c r="R1971" s="167"/>
      <c r="S1971" s="14"/>
      <c r="T1971" s="14"/>
      <c r="U1971" s="4">
        <f t="shared" si="409"/>
        <v>49005.1</v>
      </c>
      <c r="AA1971" s="209"/>
      <c r="AB1971" s="209"/>
      <c r="AC1971" s="209"/>
      <c r="AD1971" s="209"/>
      <c r="AE1971" s="209"/>
      <c r="AF1971" s="209"/>
      <c r="AG1971" s="209"/>
      <c r="AH1971" s="209"/>
      <c r="AI1971" s="209"/>
      <c r="AJ1971" s="209"/>
      <c r="AK1971" s="209"/>
      <c r="AL1971" s="209"/>
      <c r="AM1971" s="209"/>
      <c r="AN1971" s="209"/>
      <c r="AO1971" s="209"/>
      <c r="AP1971" s="209"/>
      <c r="AQ1971" s="209"/>
      <c r="AR1971" s="209"/>
      <c r="AS1971" s="209"/>
      <c r="AT1971" s="209"/>
      <c r="AU1971" s="209"/>
      <c r="AV1971" s="209"/>
      <c r="AW1971" s="209"/>
      <c r="AX1971" s="209"/>
      <c r="AY1971" s="209"/>
      <c r="AZ1971" s="209"/>
      <c r="BA1971" s="209"/>
      <c r="BB1971" s="209"/>
      <c r="BC1971" s="209"/>
      <c r="BD1971" s="209"/>
      <c r="BE1971" s="209"/>
      <c r="BF1971" s="209"/>
      <c r="BG1971" s="209"/>
      <c r="BH1971" s="209"/>
      <c r="BI1971" s="209"/>
      <c r="BJ1971" s="209"/>
      <c r="BK1971" s="209"/>
      <c r="BL1971" s="209"/>
      <c r="BM1971" s="209"/>
      <c r="BN1971" s="209"/>
      <c r="BO1971" s="209"/>
      <c r="BP1971" s="209"/>
      <c r="BQ1971" s="209"/>
      <c r="BR1971" s="209"/>
      <c r="BS1971" s="209"/>
      <c r="BT1971" s="209"/>
      <c r="BU1971" s="209"/>
      <c r="BV1971" s="209"/>
      <c r="BW1971" s="209"/>
      <c r="BX1971" s="209"/>
      <c r="BY1971" s="209"/>
      <c r="BZ1971" s="209"/>
      <c r="CA1971" s="209"/>
      <c r="CB1971" s="209"/>
      <c r="CC1971" s="209"/>
      <c r="CD1971" s="209"/>
      <c r="CE1971" s="209"/>
      <c r="CF1971" s="209"/>
      <c r="CG1971" s="209"/>
      <c r="CH1971" s="209"/>
      <c r="CI1971" s="209"/>
      <c r="CJ1971" s="209"/>
      <c r="CK1971" s="209"/>
      <c r="CL1971" s="209"/>
      <c r="CM1971" s="209"/>
      <c r="CN1971" s="209"/>
      <c r="CO1971" s="209"/>
      <c r="CP1971" s="209"/>
      <c r="CQ1971" s="209"/>
      <c r="CR1971" s="209"/>
      <c r="CS1971" s="209"/>
      <c r="CT1971" s="209"/>
      <c r="CU1971" s="209"/>
      <c r="CV1971" s="209"/>
      <c r="CW1971" s="209"/>
      <c r="CX1971" s="209"/>
      <c r="CY1971" s="209"/>
      <c r="CZ1971" s="209"/>
      <c r="DA1971" s="209"/>
      <c r="DB1971" s="209"/>
      <c r="DC1971" s="209"/>
      <c r="DD1971" s="209"/>
      <c r="DE1971" s="209"/>
      <c r="DF1971" s="209"/>
      <c r="DG1971" s="209"/>
      <c r="DH1971" s="209"/>
      <c r="DI1971" s="209"/>
      <c r="DJ1971" s="209"/>
      <c r="DK1971" s="209"/>
      <c r="DL1971" s="209"/>
      <c r="DM1971" s="209"/>
      <c r="DN1971" s="209"/>
      <c r="DO1971" s="209"/>
      <c r="DP1971" s="209"/>
      <c r="DQ1971" s="209"/>
      <c r="DR1971" s="209"/>
      <c r="DS1971" s="209"/>
      <c r="DT1971" s="209"/>
      <c r="DU1971" s="209"/>
      <c r="DV1971" s="209"/>
      <c r="DW1971" s="209"/>
      <c r="DX1971" s="209"/>
      <c r="DY1971" s="209"/>
      <c r="DZ1971" s="209"/>
      <c r="EA1971" s="209"/>
      <c r="EB1971" s="209"/>
      <c r="EC1971" s="209"/>
      <c r="ED1971" s="209"/>
      <c r="EE1971" s="209"/>
      <c r="EF1971" s="209"/>
      <c r="EG1971" s="209"/>
      <c r="EH1971" s="209"/>
      <c r="EI1971" s="209"/>
      <c r="EJ1971" s="209"/>
      <c r="EK1971" s="209"/>
      <c r="EL1971" s="209"/>
      <c r="EM1971" s="209"/>
      <c r="EN1971" s="209"/>
      <c r="EO1971" s="209"/>
      <c r="EP1971" s="209"/>
      <c r="EQ1971" s="209"/>
      <c r="ER1971" s="209"/>
      <c r="ES1971" s="209"/>
      <c r="ET1971" s="209"/>
      <c r="EU1971" s="209"/>
      <c r="EV1971" s="209"/>
      <c r="EW1971" s="209"/>
      <c r="EX1971" s="209"/>
      <c r="EY1971" s="209"/>
      <c r="EZ1971" s="209"/>
      <c r="FA1971" s="209"/>
      <c r="FB1971" s="209"/>
      <c r="FC1971" s="209"/>
      <c r="FD1971" s="209"/>
      <c r="FE1971" s="209"/>
      <c r="FF1971" s="209"/>
      <c r="FG1971" s="209"/>
      <c r="FH1971" s="209"/>
      <c r="FI1971" s="209"/>
      <c r="FJ1971" s="209"/>
      <c r="FK1971" s="209"/>
      <c r="FL1971" s="209"/>
      <c r="FM1971" s="209"/>
      <c r="FN1971" s="209"/>
      <c r="FO1971" s="209"/>
      <c r="FP1971" s="209"/>
      <c r="FQ1971" s="209"/>
      <c r="FR1971" s="209"/>
      <c r="FS1971" s="209"/>
      <c r="FT1971" s="209"/>
      <c r="FU1971" s="209"/>
      <c r="FV1971" s="209"/>
      <c r="FW1971" s="209"/>
      <c r="FX1971" s="209"/>
      <c r="FY1971" s="209"/>
      <c r="FZ1971" s="209"/>
      <c r="GA1971" s="209"/>
      <c r="GB1971" s="209"/>
      <c r="GC1971" s="209"/>
      <c r="GD1971" s="209"/>
      <c r="GE1971" s="209"/>
      <c r="GF1971" s="209"/>
      <c r="GG1971" s="209"/>
      <c r="GH1971" s="209"/>
      <c r="GI1971" s="209"/>
    </row>
    <row r="1972" spans="1:191" ht="33">
      <c r="A1972" s="232"/>
      <c r="B1972" s="196"/>
      <c r="C1972" s="200"/>
      <c r="D1972" s="201" t="s">
        <v>280</v>
      </c>
      <c r="E1972" s="81" t="s">
        <v>484</v>
      </c>
      <c r="F1972" s="19"/>
      <c r="G1972" s="19"/>
      <c r="H1972" s="10" t="s">
        <v>394</v>
      </c>
      <c r="I1972" s="205">
        <f t="shared" ref="I1972:K1973" si="411">SUM(I1973)</f>
        <v>10363</v>
      </c>
      <c r="J1972" s="205">
        <f>SUM(J1973)</f>
        <v>22090</v>
      </c>
      <c r="K1972" s="205">
        <f t="shared" si="411"/>
        <v>33758</v>
      </c>
      <c r="L1972" s="205">
        <f>SUM(L1973)</f>
        <v>49005.1</v>
      </c>
      <c r="M1972" s="41">
        <f t="shared" si="405"/>
        <v>21.1</v>
      </c>
      <c r="N1972" s="41">
        <f t="shared" si="406"/>
        <v>45.1</v>
      </c>
      <c r="O1972" s="41">
        <f t="shared" si="407"/>
        <v>68.900000000000006</v>
      </c>
      <c r="P1972" s="14"/>
      <c r="Q1972" s="14"/>
      <c r="R1972" s="167"/>
      <c r="S1972" s="14"/>
      <c r="T1972" s="14"/>
      <c r="U1972" s="4">
        <f t="shared" si="409"/>
        <v>49005.1</v>
      </c>
      <c r="W1972" s="43" t="s">
        <v>394</v>
      </c>
      <c r="AA1972" s="209"/>
      <c r="AB1972" s="209"/>
      <c r="AC1972" s="209"/>
      <c r="AD1972" s="209"/>
      <c r="AE1972" s="209"/>
      <c r="AF1972" s="209"/>
      <c r="AG1972" s="209"/>
      <c r="AH1972" s="209"/>
      <c r="AI1972" s="209"/>
      <c r="AJ1972" s="209"/>
      <c r="AK1972" s="209"/>
      <c r="AL1972" s="209"/>
      <c r="AM1972" s="209"/>
      <c r="AN1972" s="209"/>
      <c r="AO1972" s="209"/>
      <c r="AP1972" s="209"/>
      <c r="AQ1972" s="209"/>
      <c r="AR1972" s="209"/>
      <c r="AS1972" s="209"/>
      <c r="AT1972" s="209"/>
      <c r="AU1972" s="209"/>
      <c r="AV1972" s="209"/>
      <c r="AW1972" s="209"/>
      <c r="AX1972" s="209"/>
      <c r="AY1972" s="209"/>
      <c r="AZ1972" s="209"/>
      <c r="BA1972" s="209"/>
      <c r="BB1972" s="209"/>
      <c r="BC1972" s="209"/>
      <c r="BD1972" s="209"/>
      <c r="BE1972" s="209"/>
      <c r="BF1972" s="209"/>
      <c r="BG1972" s="209"/>
      <c r="BH1972" s="209"/>
      <c r="BI1972" s="209"/>
      <c r="BJ1972" s="209"/>
      <c r="BK1972" s="209"/>
      <c r="BL1972" s="209"/>
      <c r="BM1972" s="209"/>
      <c r="BN1972" s="209"/>
      <c r="BO1972" s="209"/>
      <c r="BP1972" s="209"/>
      <c r="BQ1972" s="209"/>
      <c r="BR1972" s="209"/>
      <c r="BS1972" s="209"/>
      <c r="BT1972" s="209"/>
      <c r="BU1972" s="209"/>
      <c r="BV1972" s="209"/>
      <c r="BW1972" s="209"/>
      <c r="BX1972" s="209"/>
      <c r="BY1972" s="209"/>
      <c r="BZ1972" s="209"/>
      <c r="CA1972" s="209"/>
      <c r="CB1972" s="209"/>
      <c r="CC1972" s="209"/>
      <c r="CD1972" s="209"/>
      <c r="CE1972" s="209"/>
      <c r="CF1972" s="209"/>
      <c r="CG1972" s="209"/>
      <c r="CH1972" s="209"/>
      <c r="CI1972" s="209"/>
      <c r="CJ1972" s="209"/>
      <c r="CK1972" s="209"/>
      <c r="CL1972" s="209"/>
      <c r="CM1972" s="209"/>
      <c r="CN1972" s="209"/>
      <c r="CO1972" s="209"/>
      <c r="CP1972" s="209"/>
      <c r="CQ1972" s="209"/>
      <c r="CR1972" s="209"/>
      <c r="CS1972" s="209"/>
      <c r="CT1972" s="209"/>
      <c r="CU1972" s="209"/>
      <c r="CV1972" s="209"/>
      <c r="CW1972" s="209"/>
      <c r="CX1972" s="209"/>
      <c r="CY1972" s="209"/>
      <c r="CZ1972" s="209"/>
      <c r="DA1972" s="209"/>
      <c r="DB1972" s="209"/>
      <c r="DC1972" s="209"/>
      <c r="DD1972" s="209"/>
      <c r="DE1972" s="209"/>
      <c r="DF1972" s="209"/>
      <c r="DG1972" s="209"/>
      <c r="DH1972" s="209"/>
      <c r="DI1972" s="209"/>
      <c r="DJ1972" s="209"/>
      <c r="DK1972" s="209"/>
      <c r="DL1972" s="209"/>
      <c r="DM1972" s="209"/>
      <c r="DN1972" s="209"/>
      <c r="DO1972" s="209"/>
      <c r="DP1972" s="209"/>
      <c r="DQ1972" s="209"/>
      <c r="DR1972" s="209"/>
      <c r="DS1972" s="209"/>
      <c r="DT1972" s="209"/>
      <c r="DU1972" s="209"/>
      <c r="DV1972" s="209"/>
      <c r="DW1972" s="209"/>
      <c r="DX1972" s="209"/>
      <c r="DY1972" s="209"/>
      <c r="DZ1972" s="209"/>
      <c r="EA1972" s="209"/>
      <c r="EB1972" s="209"/>
      <c r="EC1972" s="209"/>
      <c r="ED1972" s="209"/>
      <c r="EE1972" s="209"/>
      <c r="EF1972" s="209"/>
      <c r="EG1972" s="209"/>
      <c r="EH1972" s="209"/>
      <c r="EI1972" s="209"/>
      <c r="EJ1972" s="209"/>
      <c r="EK1972" s="209"/>
      <c r="EL1972" s="209"/>
      <c r="EM1972" s="209"/>
      <c r="EN1972" s="209"/>
      <c r="EO1972" s="209"/>
      <c r="EP1972" s="209"/>
      <c r="EQ1972" s="209"/>
      <c r="ER1972" s="209"/>
      <c r="ES1972" s="209"/>
      <c r="ET1972" s="209"/>
      <c r="EU1972" s="209"/>
      <c r="EV1972" s="209"/>
      <c r="EW1972" s="209"/>
      <c r="EX1972" s="209"/>
      <c r="EY1972" s="209"/>
      <c r="EZ1972" s="209"/>
      <c r="FA1972" s="209"/>
      <c r="FB1972" s="209"/>
      <c r="FC1972" s="209"/>
      <c r="FD1972" s="209"/>
      <c r="FE1972" s="209"/>
      <c r="FF1972" s="209"/>
      <c r="FG1972" s="209"/>
      <c r="FH1972" s="209"/>
      <c r="FI1972" s="209"/>
      <c r="FJ1972" s="209"/>
      <c r="FK1972" s="209"/>
      <c r="FL1972" s="209"/>
      <c r="FM1972" s="209"/>
      <c r="FN1972" s="209"/>
      <c r="FO1972" s="209"/>
      <c r="FP1972" s="209"/>
      <c r="FQ1972" s="209"/>
      <c r="FR1972" s="209"/>
      <c r="FS1972" s="209"/>
      <c r="FT1972" s="209"/>
      <c r="FU1972" s="209"/>
      <c r="FV1972" s="209"/>
      <c r="FW1972" s="209"/>
      <c r="FX1972" s="209"/>
      <c r="FY1972" s="209"/>
      <c r="FZ1972" s="209"/>
      <c r="GA1972" s="209"/>
      <c r="GB1972" s="209"/>
      <c r="GC1972" s="209"/>
      <c r="GD1972" s="209"/>
      <c r="GE1972" s="209"/>
      <c r="GF1972" s="209"/>
      <c r="GG1972" s="209"/>
      <c r="GH1972" s="209"/>
      <c r="GI1972" s="209"/>
    </row>
    <row r="1973" spans="1:191">
      <c r="A1973" s="232"/>
      <c r="B1973" s="196"/>
      <c r="C1973" s="200"/>
      <c r="D1973" s="201"/>
      <c r="E1973" s="80" t="s">
        <v>85</v>
      </c>
      <c r="F1973" s="18" t="s">
        <v>398</v>
      </c>
      <c r="G1973" s="18"/>
      <c r="H1973" s="10" t="s">
        <v>394</v>
      </c>
      <c r="I1973" s="206">
        <f t="shared" si="411"/>
        <v>10363</v>
      </c>
      <c r="J1973" s="206">
        <f t="shared" si="411"/>
        <v>22090</v>
      </c>
      <c r="K1973" s="206">
        <f t="shared" si="411"/>
        <v>33758</v>
      </c>
      <c r="L1973" s="207">
        <f>SUM(L1974)</f>
        <v>49005.1</v>
      </c>
      <c r="M1973" s="41">
        <f t="shared" si="405"/>
        <v>21.1</v>
      </c>
      <c r="N1973" s="41">
        <f t="shared" si="406"/>
        <v>45.1</v>
      </c>
      <c r="O1973" s="41">
        <f t="shared" si="407"/>
        <v>68.900000000000006</v>
      </c>
      <c r="P1973" s="15"/>
      <c r="Q1973" s="15"/>
      <c r="R1973" s="167"/>
      <c r="S1973" s="15"/>
      <c r="T1973" s="15"/>
      <c r="U1973" s="4">
        <f t="shared" si="409"/>
        <v>49005.1</v>
      </c>
      <c r="AA1973" s="209"/>
      <c r="AB1973" s="209"/>
      <c r="AC1973" s="209"/>
      <c r="AD1973" s="209"/>
      <c r="AE1973" s="209"/>
      <c r="AF1973" s="209"/>
      <c r="AG1973" s="209"/>
      <c r="AH1973" s="209"/>
      <c r="AI1973" s="209"/>
      <c r="AJ1973" s="209"/>
      <c r="AK1973" s="209"/>
      <c r="AL1973" s="209"/>
      <c r="AM1973" s="209"/>
      <c r="AN1973" s="209"/>
      <c r="AO1973" s="209"/>
      <c r="AP1973" s="209"/>
      <c r="AQ1973" s="209"/>
      <c r="AR1973" s="209"/>
      <c r="AS1973" s="209"/>
      <c r="AT1973" s="209"/>
      <c r="AU1973" s="209"/>
      <c r="AV1973" s="209"/>
      <c r="AW1973" s="209"/>
      <c r="AX1973" s="209"/>
      <c r="AY1973" s="209"/>
      <c r="AZ1973" s="209"/>
      <c r="BA1973" s="209"/>
      <c r="BB1973" s="209"/>
      <c r="BC1973" s="209"/>
      <c r="BD1973" s="209"/>
      <c r="BE1973" s="209"/>
      <c r="BF1973" s="209"/>
      <c r="BG1973" s="209"/>
      <c r="BH1973" s="209"/>
      <c r="BI1973" s="209"/>
      <c r="BJ1973" s="209"/>
      <c r="BK1973" s="209"/>
      <c r="BL1973" s="209"/>
      <c r="BM1973" s="209"/>
      <c r="BN1973" s="209"/>
      <c r="BO1973" s="209"/>
      <c r="BP1973" s="209"/>
      <c r="BQ1973" s="209"/>
      <c r="BR1973" s="209"/>
      <c r="BS1973" s="209"/>
      <c r="BT1973" s="209"/>
      <c r="BU1973" s="209"/>
      <c r="BV1973" s="209"/>
      <c r="BW1973" s="209"/>
      <c r="BX1973" s="209"/>
      <c r="BY1973" s="209"/>
      <c r="BZ1973" s="209"/>
      <c r="CA1973" s="209"/>
      <c r="CB1973" s="209"/>
      <c r="CC1973" s="209"/>
      <c r="CD1973" s="209"/>
      <c r="CE1973" s="209"/>
      <c r="CF1973" s="209"/>
      <c r="CG1973" s="209"/>
      <c r="CH1973" s="209"/>
      <c r="CI1973" s="209"/>
      <c r="CJ1973" s="209"/>
      <c r="CK1973" s="209"/>
      <c r="CL1973" s="209"/>
      <c r="CM1973" s="209"/>
      <c r="CN1973" s="209"/>
      <c r="CO1973" s="209"/>
      <c r="CP1973" s="209"/>
      <c r="CQ1973" s="209"/>
      <c r="CR1973" s="209"/>
      <c r="CS1973" s="209"/>
      <c r="CT1973" s="209"/>
      <c r="CU1973" s="209"/>
      <c r="CV1973" s="209"/>
      <c r="CW1973" s="209"/>
      <c r="CX1973" s="209"/>
      <c r="CY1973" s="209"/>
      <c r="CZ1973" s="209"/>
      <c r="DA1973" s="209"/>
      <c r="DB1973" s="209"/>
      <c r="DC1973" s="209"/>
      <c r="DD1973" s="209"/>
      <c r="DE1973" s="209"/>
      <c r="DF1973" s="209"/>
      <c r="DG1973" s="209"/>
      <c r="DH1973" s="209"/>
      <c r="DI1973" s="209"/>
      <c r="DJ1973" s="209"/>
      <c r="DK1973" s="209"/>
      <c r="DL1973" s="209"/>
      <c r="DM1973" s="209"/>
      <c r="DN1973" s="209"/>
      <c r="DO1973" s="209"/>
      <c r="DP1973" s="209"/>
      <c r="DQ1973" s="209"/>
      <c r="DR1973" s="209"/>
      <c r="DS1973" s="209"/>
      <c r="DT1973" s="209"/>
      <c r="DU1973" s="209"/>
      <c r="DV1973" s="209"/>
      <c r="DW1973" s="209"/>
      <c r="DX1973" s="209"/>
      <c r="DY1973" s="209"/>
      <c r="DZ1973" s="209"/>
      <c r="EA1973" s="209"/>
      <c r="EB1973" s="209"/>
      <c r="EC1973" s="209"/>
      <c r="ED1973" s="209"/>
      <c r="EE1973" s="209"/>
      <c r="EF1973" s="209"/>
      <c r="EG1973" s="209"/>
      <c r="EH1973" s="209"/>
      <c r="EI1973" s="209"/>
      <c r="EJ1973" s="209"/>
      <c r="EK1973" s="209"/>
      <c r="EL1973" s="209"/>
      <c r="EM1973" s="209"/>
      <c r="EN1973" s="209"/>
      <c r="EO1973" s="209"/>
      <c r="EP1973" s="209"/>
      <c r="EQ1973" s="209"/>
      <c r="ER1973" s="209"/>
      <c r="ES1973" s="209"/>
      <c r="ET1973" s="209"/>
      <c r="EU1973" s="209"/>
      <c r="EV1973" s="209"/>
      <c r="EW1973" s="209"/>
      <c r="EX1973" s="209"/>
      <c r="EY1973" s="209"/>
      <c r="EZ1973" s="209"/>
      <c r="FA1973" s="209"/>
      <c r="FB1973" s="209"/>
      <c r="FC1973" s="209"/>
      <c r="FD1973" s="209"/>
      <c r="FE1973" s="209"/>
      <c r="FF1973" s="209"/>
      <c r="FG1973" s="209"/>
      <c r="FH1973" s="209"/>
      <c r="FI1973" s="209"/>
      <c r="FJ1973" s="209"/>
      <c r="FK1973" s="209"/>
      <c r="FL1973" s="209"/>
      <c r="FM1973" s="209"/>
      <c r="FN1973" s="209"/>
      <c r="FO1973" s="209"/>
      <c r="FP1973" s="209"/>
      <c r="FQ1973" s="209"/>
      <c r="FR1973" s="209"/>
      <c r="FS1973" s="209"/>
      <c r="FT1973" s="209"/>
      <c r="FU1973" s="209"/>
      <c r="FV1973" s="209"/>
      <c r="FW1973" s="209"/>
      <c r="FX1973" s="209"/>
      <c r="FY1973" s="209"/>
      <c r="FZ1973" s="209"/>
      <c r="GA1973" s="209"/>
      <c r="GB1973" s="209"/>
      <c r="GC1973" s="209"/>
      <c r="GD1973" s="209"/>
      <c r="GE1973" s="209"/>
      <c r="GF1973" s="209"/>
      <c r="GG1973" s="209"/>
      <c r="GH1973" s="209"/>
      <c r="GI1973" s="209"/>
    </row>
    <row r="1974" spans="1:191" ht="27" hidden="1">
      <c r="A1974" s="69"/>
      <c r="B1974" s="53"/>
      <c r="C1974" s="56"/>
      <c r="D1974" s="57"/>
      <c r="E1974" s="16" t="s">
        <v>524</v>
      </c>
      <c r="F1974" s="10">
        <v>4511</v>
      </c>
      <c r="G1974" s="10"/>
      <c r="H1974" s="10"/>
      <c r="I1974" s="7">
        <v>10363</v>
      </c>
      <c r="J1974" s="7">
        <v>22090</v>
      </c>
      <c r="K1974" s="7">
        <v>33758</v>
      </c>
      <c r="L1974" s="7">
        <v>49005.1</v>
      </c>
      <c r="M1974" s="41">
        <f t="shared" si="405"/>
        <v>21.1</v>
      </c>
      <c r="N1974" s="41">
        <f t="shared" si="406"/>
        <v>45.1</v>
      </c>
      <c r="O1974" s="41">
        <f t="shared" si="407"/>
        <v>68.900000000000006</v>
      </c>
      <c r="P1974" s="15"/>
      <c r="Q1974" s="15"/>
      <c r="R1974" s="167"/>
      <c r="S1974" s="15"/>
      <c r="T1974" s="15"/>
      <c r="U1974" s="4">
        <f t="shared" si="409"/>
        <v>49005.1</v>
      </c>
    </row>
    <row r="1975" spans="1:191">
      <c r="A1975" s="232"/>
      <c r="B1975" s="196"/>
      <c r="C1975" s="197" t="s">
        <v>531</v>
      </c>
      <c r="D1975" s="198" t="s">
        <v>363</v>
      </c>
      <c r="E1975" s="199" t="s">
        <v>201</v>
      </c>
      <c r="F1975" s="13"/>
      <c r="G1975" s="13"/>
      <c r="H1975" s="10" t="s">
        <v>394</v>
      </c>
      <c r="I1975" s="204">
        <f>SUM(I1976,I1979,I1982,I1987)</f>
        <v>137079.20000000001</v>
      </c>
      <c r="J1975" s="204">
        <f>SUM(J1976,J1979,J1982,J1987)</f>
        <v>329022.2</v>
      </c>
      <c r="K1975" s="204">
        <f>SUM(K1976,K1979,K1982,K1987)</f>
        <v>520877.9</v>
      </c>
      <c r="L1975" s="205">
        <f>SUM(L1976,L1979,L1982,L1987)</f>
        <v>757164.8</v>
      </c>
      <c r="M1975" s="41">
        <f t="shared" si="405"/>
        <v>18.100000000000001</v>
      </c>
      <c r="N1975" s="41">
        <f t="shared" si="406"/>
        <v>43.5</v>
      </c>
      <c r="O1975" s="41">
        <f t="shared" si="407"/>
        <v>68.8</v>
      </c>
      <c r="P1975" s="14"/>
      <c r="Q1975" s="14"/>
      <c r="R1975" s="167"/>
      <c r="S1975" s="14"/>
      <c r="T1975" s="14"/>
      <c r="U1975" s="4">
        <f t="shared" si="409"/>
        <v>757164.8</v>
      </c>
      <c r="AA1975" s="209"/>
      <c r="AB1975" s="209"/>
      <c r="AC1975" s="209"/>
      <c r="AD1975" s="209"/>
      <c r="AE1975" s="209"/>
      <c r="AF1975" s="209"/>
      <c r="AG1975" s="209"/>
      <c r="AH1975" s="209"/>
      <c r="AI1975" s="209"/>
      <c r="AJ1975" s="209"/>
      <c r="AK1975" s="209"/>
      <c r="AL1975" s="209"/>
      <c r="AM1975" s="209"/>
      <c r="AN1975" s="209"/>
      <c r="AO1975" s="209"/>
      <c r="AP1975" s="209"/>
      <c r="AQ1975" s="209"/>
      <c r="AR1975" s="209"/>
      <c r="AS1975" s="209"/>
      <c r="AT1975" s="209"/>
      <c r="AU1975" s="209"/>
      <c r="AV1975" s="209"/>
      <c r="AW1975" s="209"/>
      <c r="AX1975" s="209"/>
      <c r="AY1975" s="209"/>
      <c r="AZ1975" s="209"/>
      <c r="BA1975" s="209"/>
      <c r="BB1975" s="209"/>
      <c r="BC1975" s="209"/>
      <c r="BD1975" s="209"/>
      <c r="BE1975" s="209"/>
      <c r="BF1975" s="209"/>
      <c r="BG1975" s="209"/>
      <c r="BH1975" s="209"/>
      <c r="BI1975" s="209"/>
      <c r="BJ1975" s="209"/>
      <c r="BK1975" s="209"/>
      <c r="BL1975" s="209"/>
      <c r="BM1975" s="209"/>
      <c r="BN1975" s="209"/>
      <c r="BO1975" s="209"/>
      <c r="BP1975" s="209"/>
      <c r="BQ1975" s="209"/>
      <c r="BR1975" s="209"/>
      <c r="BS1975" s="209"/>
      <c r="BT1975" s="209"/>
      <c r="BU1975" s="209"/>
      <c r="BV1975" s="209"/>
      <c r="BW1975" s="209"/>
      <c r="BX1975" s="209"/>
      <c r="BY1975" s="209"/>
      <c r="BZ1975" s="209"/>
      <c r="CA1975" s="209"/>
      <c r="CB1975" s="209"/>
      <c r="CC1975" s="209"/>
      <c r="CD1975" s="209"/>
      <c r="CE1975" s="209"/>
      <c r="CF1975" s="209"/>
      <c r="CG1975" s="209"/>
      <c r="CH1975" s="209"/>
      <c r="CI1975" s="209"/>
      <c r="CJ1975" s="209"/>
      <c r="CK1975" s="209"/>
      <c r="CL1975" s="209"/>
      <c r="CM1975" s="209"/>
      <c r="CN1975" s="209"/>
      <c r="CO1975" s="209"/>
      <c r="CP1975" s="209"/>
      <c r="CQ1975" s="209"/>
      <c r="CR1975" s="209"/>
      <c r="CS1975" s="209"/>
      <c r="CT1975" s="209"/>
      <c r="CU1975" s="209"/>
      <c r="CV1975" s="209"/>
      <c r="CW1975" s="209"/>
      <c r="CX1975" s="209"/>
      <c r="CY1975" s="209"/>
      <c r="CZ1975" s="209"/>
      <c r="DA1975" s="209"/>
      <c r="DB1975" s="209"/>
      <c r="DC1975" s="209"/>
      <c r="DD1975" s="209"/>
      <c r="DE1975" s="209"/>
      <c r="DF1975" s="209"/>
      <c r="DG1975" s="209"/>
      <c r="DH1975" s="209"/>
      <c r="DI1975" s="209"/>
      <c r="DJ1975" s="209"/>
      <c r="DK1975" s="209"/>
      <c r="DL1975" s="209"/>
      <c r="DM1975" s="209"/>
      <c r="DN1975" s="209"/>
      <c r="DO1975" s="209"/>
      <c r="DP1975" s="209"/>
      <c r="DQ1975" s="209"/>
      <c r="DR1975" s="209"/>
      <c r="DS1975" s="209"/>
      <c r="DT1975" s="209"/>
      <c r="DU1975" s="209"/>
      <c r="DV1975" s="209"/>
      <c r="DW1975" s="209"/>
      <c r="DX1975" s="209"/>
      <c r="DY1975" s="209"/>
      <c r="DZ1975" s="209"/>
      <c r="EA1975" s="209"/>
      <c r="EB1975" s="209"/>
      <c r="EC1975" s="209"/>
      <c r="ED1975" s="209"/>
      <c r="EE1975" s="209"/>
      <c r="EF1975" s="209"/>
      <c r="EG1975" s="209"/>
      <c r="EH1975" s="209"/>
      <c r="EI1975" s="209"/>
      <c r="EJ1975" s="209"/>
      <c r="EK1975" s="209"/>
      <c r="EL1975" s="209"/>
      <c r="EM1975" s="209"/>
      <c r="EN1975" s="209"/>
      <c r="EO1975" s="209"/>
      <c r="EP1975" s="209"/>
      <c r="EQ1975" s="209"/>
      <c r="ER1975" s="209"/>
      <c r="ES1975" s="209"/>
      <c r="ET1975" s="209"/>
      <c r="EU1975" s="209"/>
      <c r="EV1975" s="209"/>
      <c r="EW1975" s="209"/>
      <c r="EX1975" s="209"/>
      <c r="EY1975" s="209"/>
      <c r="EZ1975" s="209"/>
      <c r="FA1975" s="209"/>
      <c r="FB1975" s="209"/>
      <c r="FC1975" s="209"/>
      <c r="FD1975" s="209"/>
      <c r="FE1975" s="209"/>
      <c r="FF1975" s="209"/>
      <c r="FG1975" s="209"/>
      <c r="FH1975" s="209"/>
      <c r="FI1975" s="209"/>
      <c r="FJ1975" s="209"/>
      <c r="FK1975" s="209"/>
      <c r="FL1975" s="209"/>
      <c r="FM1975" s="209"/>
      <c r="FN1975" s="209"/>
      <c r="FO1975" s="209"/>
      <c r="FP1975" s="209"/>
      <c r="FQ1975" s="209"/>
      <c r="FR1975" s="209"/>
      <c r="FS1975" s="209"/>
      <c r="FT1975" s="209"/>
      <c r="FU1975" s="209"/>
      <c r="FV1975" s="209"/>
      <c r="FW1975" s="209"/>
      <c r="FX1975" s="209"/>
      <c r="FY1975" s="209"/>
      <c r="FZ1975" s="209"/>
      <c r="GA1975" s="209"/>
      <c r="GB1975" s="209"/>
      <c r="GC1975" s="209"/>
      <c r="GD1975" s="209"/>
      <c r="GE1975" s="209"/>
      <c r="GF1975" s="209"/>
      <c r="GG1975" s="209"/>
      <c r="GH1975" s="209"/>
      <c r="GI1975" s="209"/>
    </row>
    <row r="1976" spans="1:191" ht="33">
      <c r="A1976" s="232"/>
      <c r="B1976" s="196"/>
      <c r="C1976" s="200"/>
      <c r="D1976" s="201" t="s">
        <v>280</v>
      </c>
      <c r="E1976" s="81" t="s">
        <v>141</v>
      </c>
      <c r="F1976" s="19"/>
      <c r="G1976" s="19"/>
      <c r="H1976" s="10" t="s">
        <v>394</v>
      </c>
      <c r="I1976" s="205">
        <f t="shared" ref="I1976:K1977" si="412">SUM(I1977)</f>
        <v>10768.5</v>
      </c>
      <c r="J1976" s="205">
        <f t="shared" si="412"/>
        <v>24743</v>
      </c>
      <c r="K1976" s="205">
        <f t="shared" si="412"/>
        <v>38840</v>
      </c>
      <c r="L1976" s="205">
        <f>SUM(L1977)</f>
        <v>57022.400000000001</v>
      </c>
      <c r="M1976" s="41">
        <f t="shared" si="405"/>
        <v>18.899999999999999</v>
      </c>
      <c r="N1976" s="41">
        <f t="shared" si="406"/>
        <v>43.4</v>
      </c>
      <c r="O1976" s="41">
        <f t="shared" si="407"/>
        <v>68.099999999999994</v>
      </c>
      <c r="P1976" s="14"/>
      <c r="Q1976" s="14"/>
      <c r="R1976" s="167"/>
      <c r="S1976" s="14"/>
      <c r="T1976" s="14"/>
      <c r="U1976" s="4">
        <f t="shared" si="409"/>
        <v>57022.400000000001</v>
      </c>
      <c r="W1976" s="43" t="s">
        <v>394</v>
      </c>
      <c r="AA1976" s="209"/>
      <c r="AB1976" s="209"/>
      <c r="AC1976" s="209"/>
      <c r="AD1976" s="209"/>
      <c r="AE1976" s="209"/>
      <c r="AF1976" s="209"/>
      <c r="AG1976" s="209"/>
      <c r="AH1976" s="209"/>
      <c r="AI1976" s="209"/>
      <c r="AJ1976" s="209"/>
      <c r="AK1976" s="209"/>
      <c r="AL1976" s="209"/>
      <c r="AM1976" s="209"/>
      <c r="AN1976" s="209"/>
      <c r="AO1976" s="209"/>
      <c r="AP1976" s="209"/>
      <c r="AQ1976" s="209"/>
      <c r="AR1976" s="209"/>
      <c r="AS1976" s="209"/>
      <c r="AT1976" s="209"/>
      <c r="AU1976" s="209"/>
      <c r="AV1976" s="209"/>
      <c r="AW1976" s="209"/>
      <c r="AX1976" s="209"/>
      <c r="AY1976" s="209"/>
      <c r="AZ1976" s="209"/>
      <c r="BA1976" s="209"/>
      <c r="BB1976" s="209"/>
      <c r="BC1976" s="209"/>
      <c r="BD1976" s="209"/>
      <c r="BE1976" s="209"/>
      <c r="BF1976" s="209"/>
      <c r="BG1976" s="209"/>
      <c r="BH1976" s="209"/>
      <c r="BI1976" s="209"/>
      <c r="BJ1976" s="209"/>
      <c r="BK1976" s="209"/>
      <c r="BL1976" s="209"/>
      <c r="BM1976" s="209"/>
      <c r="BN1976" s="209"/>
      <c r="BO1976" s="209"/>
      <c r="BP1976" s="209"/>
      <c r="BQ1976" s="209"/>
      <c r="BR1976" s="209"/>
      <c r="BS1976" s="209"/>
      <c r="BT1976" s="209"/>
      <c r="BU1976" s="209"/>
      <c r="BV1976" s="209"/>
      <c r="BW1976" s="209"/>
      <c r="BX1976" s="209"/>
      <c r="BY1976" s="209"/>
      <c r="BZ1976" s="209"/>
      <c r="CA1976" s="209"/>
      <c r="CB1976" s="209"/>
      <c r="CC1976" s="209"/>
      <c r="CD1976" s="209"/>
      <c r="CE1976" s="209"/>
      <c r="CF1976" s="209"/>
      <c r="CG1976" s="209"/>
      <c r="CH1976" s="209"/>
      <c r="CI1976" s="209"/>
      <c r="CJ1976" s="209"/>
      <c r="CK1976" s="209"/>
      <c r="CL1976" s="209"/>
      <c r="CM1976" s="209"/>
      <c r="CN1976" s="209"/>
      <c r="CO1976" s="209"/>
      <c r="CP1976" s="209"/>
      <c r="CQ1976" s="209"/>
      <c r="CR1976" s="209"/>
      <c r="CS1976" s="209"/>
      <c r="CT1976" s="209"/>
      <c r="CU1976" s="209"/>
      <c r="CV1976" s="209"/>
      <c r="CW1976" s="209"/>
      <c r="CX1976" s="209"/>
      <c r="CY1976" s="209"/>
      <c r="CZ1976" s="209"/>
      <c r="DA1976" s="209"/>
      <c r="DB1976" s="209"/>
      <c r="DC1976" s="209"/>
      <c r="DD1976" s="209"/>
      <c r="DE1976" s="209"/>
      <c r="DF1976" s="209"/>
      <c r="DG1976" s="209"/>
      <c r="DH1976" s="209"/>
      <c r="DI1976" s="209"/>
      <c r="DJ1976" s="209"/>
      <c r="DK1976" s="209"/>
      <c r="DL1976" s="209"/>
      <c r="DM1976" s="209"/>
      <c r="DN1976" s="209"/>
      <c r="DO1976" s="209"/>
      <c r="DP1976" s="209"/>
      <c r="DQ1976" s="209"/>
      <c r="DR1976" s="209"/>
      <c r="DS1976" s="209"/>
      <c r="DT1976" s="209"/>
      <c r="DU1976" s="209"/>
      <c r="DV1976" s="209"/>
      <c r="DW1976" s="209"/>
      <c r="DX1976" s="209"/>
      <c r="DY1976" s="209"/>
      <c r="DZ1976" s="209"/>
      <c r="EA1976" s="209"/>
      <c r="EB1976" s="209"/>
      <c r="EC1976" s="209"/>
      <c r="ED1976" s="209"/>
      <c r="EE1976" s="209"/>
      <c r="EF1976" s="209"/>
      <c r="EG1976" s="209"/>
      <c r="EH1976" s="209"/>
      <c r="EI1976" s="209"/>
      <c r="EJ1976" s="209"/>
      <c r="EK1976" s="209"/>
      <c r="EL1976" s="209"/>
      <c r="EM1976" s="209"/>
      <c r="EN1976" s="209"/>
      <c r="EO1976" s="209"/>
      <c r="EP1976" s="209"/>
      <c r="EQ1976" s="209"/>
      <c r="ER1976" s="209"/>
      <c r="ES1976" s="209"/>
      <c r="ET1976" s="209"/>
      <c r="EU1976" s="209"/>
      <c r="EV1976" s="209"/>
      <c r="EW1976" s="209"/>
      <c r="EX1976" s="209"/>
      <c r="EY1976" s="209"/>
      <c r="EZ1976" s="209"/>
      <c r="FA1976" s="209"/>
      <c r="FB1976" s="209"/>
      <c r="FC1976" s="209"/>
      <c r="FD1976" s="209"/>
      <c r="FE1976" s="209"/>
      <c r="FF1976" s="209"/>
      <c r="FG1976" s="209"/>
      <c r="FH1976" s="209"/>
      <c r="FI1976" s="209"/>
      <c r="FJ1976" s="209"/>
      <c r="FK1976" s="209"/>
      <c r="FL1976" s="209"/>
      <c r="FM1976" s="209"/>
      <c r="FN1976" s="209"/>
      <c r="FO1976" s="209"/>
      <c r="FP1976" s="209"/>
      <c r="FQ1976" s="209"/>
      <c r="FR1976" s="209"/>
      <c r="FS1976" s="209"/>
      <c r="FT1976" s="209"/>
      <c r="FU1976" s="209"/>
      <c r="FV1976" s="209"/>
      <c r="FW1976" s="209"/>
      <c r="FX1976" s="209"/>
      <c r="FY1976" s="209"/>
      <c r="FZ1976" s="209"/>
      <c r="GA1976" s="209"/>
      <c r="GB1976" s="209"/>
      <c r="GC1976" s="209"/>
      <c r="GD1976" s="209"/>
      <c r="GE1976" s="209"/>
      <c r="GF1976" s="209"/>
      <c r="GG1976" s="209"/>
      <c r="GH1976" s="209"/>
      <c r="GI1976" s="209"/>
    </row>
    <row r="1977" spans="1:191" ht="30.75" customHeight="1">
      <c r="A1977" s="232"/>
      <c r="B1977" s="196"/>
      <c r="C1977" s="200"/>
      <c r="D1977" s="241" t="s">
        <v>364</v>
      </c>
      <c r="E1977" s="80" t="s">
        <v>40</v>
      </c>
      <c r="F1977" s="18" t="s">
        <v>398</v>
      </c>
      <c r="G1977" s="18"/>
      <c r="H1977" s="10" t="s">
        <v>394</v>
      </c>
      <c r="I1977" s="206">
        <f t="shared" si="412"/>
        <v>10768.5</v>
      </c>
      <c r="J1977" s="206">
        <f t="shared" si="412"/>
        <v>24743</v>
      </c>
      <c r="K1977" s="206">
        <f t="shared" si="412"/>
        <v>38840</v>
      </c>
      <c r="L1977" s="207">
        <f>SUM(L1978)</f>
        <v>57022.400000000001</v>
      </c>
      <c r="M1977" s="41">
        <f t="shared" si="405"/>
        <v>18.899999999999999</v>
      </c>
      <c r="N1977" s="41">
        <f t="shared" si="406"/>
        <v>43.4</v>
      </c>
      <c r="O1977" s="41">
        <f t="shared" si="407"/>
        <v>68.099999999999994</v>
      </c>
      <c r="P1977" s="15"/>
      <c r="Q1977" s="15"/>
      <c r="R1977" s="167"/>
      <c r="S1977" s="15"/>
      <c r="T1977" s="15"/>
      <c r="U1977" s="4">
        <f t="shared" si="409"/>
        <v>57022.400000000001</v>
      </c>
      <c r="AA1977" s="209"/>
      <c r="AB1977" s="209"/>
      <c r="AC1977" s="209"/>
      <c r="AD1977" s="209"/>
      <c r="AE1977" s="209"/>
      <c r="AF1977" s="209"/>
      <c r="AG1977" s="209"/>
      <c r="AH1977" s="209"/>
      <c r="AI1977" s="209"/>
      <c r="AJ1977" s="209"/>
      <c r="AK1977" s="209"/>
      <c r="AL1977" s="209"/>
      <c r="AM1977" s="209"/>
      <c r="AN1977" s="209"/>
      <c r="AO1977" s="209"/>
      <c r="AP1977" s="209"/>
      <c r="AQ1977" s="209"/>
      <c r="AR1977" s="209"/>
      <c r="AS1977" s="209"/>
      <c r="AT1977" s="209"/>
      <c r="AU1977" s="209"/>
      <c r="AV1977" s="209"/>
      <c r="AW1977" s="209"/>
      <c r="AX1977" s="209"/>
      <c r="AY1977" s="209"/>
      <c r="AZ1977" s="209"/>
      <c r="BA1977" s="209"/>
      <c r="BB1977" s="209"/>
      <c r="BC1977" s="209"/>
      <c r="BD1977" s="209"/>
      <c r="BE1977" s="209"/>
      <c r="BF1977" s="209"/>
      <c r="BG1977" s="209"/>
      <c r="BH1977" s="209"/>
      <c r="BI1977" s="209"/>
      <c r="BJ1977" s="209"/>
      <c r="BK1977" s="209"/>
      <c r="BL1977" s="209"/>
      <c r="BM1977" s="209"/>
      <c r="BN1977" s="209"/>
      <c r="BO1977" s="209"/>
      <c r="BP1977" s="209"/>
      <c r="BQ1977" s="209"/>
      <c r="BR1977" s="209"/>
      <c r="BS1977" s="209"/>
      <c r="BT1977" s="209"/>
      <c r="BU1977" s="209"/>
      <c r="BV1977" s="209"/>
      <c r="BW1977" s="209"/>
      <c r="BX1977" s="209"/>
      <c r="BY1977" s="209"/>
      <c r="BZ1977" s="209"/>
      <c r="CA1977" s="209"/>
      <c r="CB1977" s="209"/>
      <c r="CC1977" s="209"/>
      <c r="CD1977" s="209"/>
      <c r="CE1977" s="209"/>
      <c r="CF1977" s="209"/>
      <c r="CG1977" s="209"/>
      <c r="CH1977" s="209"/>
      <c r="CI1977" s="209"/>
      <c r="CJ1977" s="209"/>
      <c r="CK1977" s="209"/>
      <c r="CL1977" s="209"/>
      <c r="CM1977" s="209"/>
      <c r="CN1977" s="209"/>
      <c r="CO1977" s="209"/>
      <c r="CP1977" s="209"/>
      <c r="CQ1977" s="209"/>
      <c r="CR1977" s="209"/>
      <c r="CS1977" s="209"/>
      <c r="CT1977" s="209"/>
      <c r="CU1977" s="209"/>
      <c r="CV1977" s="209"/>
      <c r="CW1977" s="209"/>
      <c r="CX1977" s="209"/>
      <c r="CY1977" s="209"/>
      <c r="CZ1977" s="209"/>
      <c r="DA1977" s="209"/>
      <c r="DB1977" s="209"/>
      <c r="DC1977" s="209"/>
      <c r="DD1977" s="209"/>
      <c r="DE1977" s="209"/>
      <c r="DF1977" s="209"/>
      <c r="DG1977" s="209"/>
      <c r="DH1977" s="209"/>
      <c r="DI1977" s="209"/>
      <c r="DJ1977" s="209"/>
      <c r="DK1977" s="209"/>
      <c r="DL1977" s="209"/>
      <c r="DM1977" s="209"/>
      <c r="DN1977" s="209"/>
      <c r="DO1977" s="209"/>
      <c r="DP1977" s="209"/>
      <c r="DQ1977" s="209"/>
      <c r="DR1977" s="209"/>
      <c r="DS1977" s="209"/>
      <c r="DT1977" s="209"/>
      <c r="DU1977" s="209"/>
      <c r="DV1977" s="209"/>
      <c r="DW1977" s="209"/>
      <c r="DX1977" s="209"/>
      <c r="DY1977" s="209"/>
      <c r="DZ1977" s="209"/>
      <c r="EA1977" s="209"/>
      <c r="EB1977" s="209"/>
      <c r="EC1977" s="209"/>
      <c r="ED1977" s="209"/>
      <c r="EE1977" s="209"/>
      <c r="EF1977" s="209"/>
      <c r="EG1977" s="209"/>
      <c r="EH1977" s="209"/>
      <c r="EI1977" s="209"/>
      <c r="EJ1977" s="209"/>
      <c r="EK1977" s="209"/>
      <c r="EL1977" s="209"/>
      <c r="EM1977" s="209"/>
      <c r="EN1977" s="209"/>
      <c r="EO1977" s="209"/>
      <c r="EP1977" s="209"/>
      <c r="EQ1977" s="209"/>
      <c r="ER1977" s="209"/>
      <c r="ES1977" s="209"/>
      <c r="ET1977" s="209"/>
      <c r="EU1977" s="209"/>
      <c r="EV1977" s="209"/>
      <c r="EW1977" s="209"/>
      <c r="EX1977" s="209"/>
      <c r="EY1977" s="209"/>
      <c r="EZ1977" s="209"/>
      <c r="FA1977" s="209"/>
      <c r="FB1977" s="209"/>
      <c r="FC1977" s="209"/>
      <c r="FD1977" s="209"/>
      <c r="FE1977" s="209"/>
      <c r="FF1977" s="209"/>
      <c r="FG1977" s="209"/>
      <c r="FH1977" s="209"/>
      <c r="FI1977" s="209"/>
      <c r="FJ1977" s="209"/>
      <c r="FK1977" s="209"/>
      <c r="FL1977" s="209"/>
      <c r="FM1977" s="209"/>
      <c r="FN1977" s="209"/>
      <c r="FO1977" s="209"/>
      <c r="FP1977" s="209"/>
      <c r="FQ1977" s="209"/>
      <c r="FR1977" s="209"/>
      <c r="FS1977" s="209"/>
      <c r="FT1977" s="209"/>
      <c r="FU1977" s="209"/>
      <c r="FV1977" s="209"/>
      <c r="FW1977" s="209"/>
      <c r="FX1977" s="209"/>
      <c r="FY1977" s="209"/>
      <c r="FZ1977" s="209"/>
      <c r="GA1977" s="209"/>
      <c r="GB1977" s="209"/>
      <c r="GC1977" s="209"/>
      <c r="GD1977" s="209"/>
      <c r="GE1977" s="209"/>
      <c r="GF1977" s="209"/>
      <c r="GG1977" s="209"/>
      <c r="GH1977" s="209"/>
      <c r="GI1977" s="209"/>
    </row>
    <row r="1978" spans="1:191" ht="27" hidden="1">
      <c r="A1978" s="69"/>
      <c r="B1978" s="53"/>
      <c r="C1978" s="56"/>
      <c r="D1978" s="72"/>
      <c r="E1978" s="16" t="s">
        <v>524</v>
      </c>
      <c r="F1978" s="10">
        <v>4511</v>
      </c>
      <c r="G1978" s="10"/>
      <c r="H1978" s="10"/>
      <c r="I1978" s="7">
        <v>10768.5</v>
      </c>
      <c r="J1978" s="7">
        <v>24743</v>
      </c>
      <c r="K1978" s="7">
        <v>38840</v>
      </c>
      <c r="L1978" s="7">
        <v>57022.400000000001</v>
      </c>
      <c r="M1978" s="41">
        <f t="shared" si="405"/>
        <v>18.899999999999999</v>
      </c>
      <c r="N1978" s="41">
        <f t="shared" si="406"/>
        <v>43.4</v>
      </c>
      <c r="O1978" s="41">
        <f t="shared" si="407"/>
        <v>68.099999999999994</v>
      </c>
      <c r="P1978" s="15"/>
      <c r="Q1978" s="15"/>
      <c r="R1978" s="167"/>
      <c r="S1978" s="15"/>
      <c r="T1978" s="15"/>
      <c r="U1978" s="4">
        <f t="shared" si="409"/>
        <v>57022.400000000001</v>
      </c>
    </row>
    <row r="1979" spans="1:191">
      <c r="A1979" s="232"/>
      <c r="B1979" s="196"/>
      <c r="C1979" s="200"/>
      <c r="D1979" s="201" t="s">
        <v>284</v>
      </c>
      <c r="E1979" s="81" t="s">
        <v>202</v>
      </c>
      <c r="F1979" s="19"/>
      <c r="G1979" s="19"/>
      <c r="H1979" s="10" t="s">
        <v>394</v>
      </c>
      <c r="I1979" s="204">
        <f t="shared" ref="I1979:L1980" si="413">SUM(I1980)</f>
        <v>27957</v>
      </c>
      <c r="J1979" s="204">
        <f t="shared" si="413"/>
        <v>66660</v>
      </c>
      <c r="K1979" s="204">
        <f t="shared" si="413"/>
        <v>105359</v>
      </c>
      <c r="L1979" s="205">
        <f t="shared" si="413"/>
        <v>155066</v>
      </c>
      <c r="M1979" s="41">
        <f t="shared" si="405"/>
        <v>18</v>
      </c>
      <c r="N1979" s="41">
        <f t="shared" si="406"/>
        <v>43</v>
      </c>
      <c r="O1979" s="41">
        <f t="shared" si="407"/>
        <v>67.900000000000006</v>
      </c>
      <c r="P1979" s="14"/>
      <c r="Q1979" s="14"/>
      <c r="R1979" s="167"/>
      <c r="S1979" s="14"/>
      <c r="T1979" s="14"/>
      <c r="U1979" s="4">
        <f t="shared" si="409"/>
        <v>155066</v>
      </c>
      <c r="W1979" s="43" t="s">
        <v>394</v>
      </c>
      <c r="AA1979" s="209"/>
      <c r="AB1979" s="209"/>
      <c r="AC1979" s="209"/>
      <c r="AD1979" s="209"/>
      <c r="AE1979" s="209"/>
      <c r="AF1979" s="209"/>
      <c r="AG1979" s="209"/>
      <c r="AH1979" s="209"/>
      <c r="AI1979" s="209"/>
      <c r="AJ1979" s="209"/>
      <c r="AK1979" s="209"/>
      <c r="AL1979" s="209"/>
      <c r="AM1979" s="209"/>
      <c r="AN1979" s="209"/>
      <c r="AO1979" s="209"/>
      <c r="AP1979" s="209"/>
      <c r="AQ1979" s="209"/>
      <c r="AR1979" s="209"/>
      <c r="AS1979" s="209"/>
      <c r="AT1979" s="209"/>
      <c r="AU1979" s="209"/>
      <c r="AV1979" s="209"/>
      <c r="AW1979" s="209"/>
      <c r="AX1979" s="209"/>
      <c r="AY1979" s="209"/>
      <c r="AZ1979" s="209"/>
      <c r="BA1979" s="209"/>
      <c r="BB1979" s="209"/>
      <c r="BC1979" s="209"/>
      <c r="BD1979" s="209"/>
      <c r="BE1979" s="209"/>
      <c r="BF1979" s="209"/>
      <c r="BG1979" s="209"/>
      <c r="BH1979" s="209"/>
      <c r="BI1979" s="209"/>
      <c r="BJ1979" s="209"/>
      <c r="BK1979" s="209"/>
      <c r="BL1979" s="209"/>
      <c r="BM1979" s="209"/>
      <c r="BN1979" s="209"/>
      <c r="BO1979" s="209"/>
      <c r="BP1979" s="209"/>
      <c r="BQ1979" s="209"/>
      <c r="BR1979" s="209"/>
      <c r="BS1979" s="209"/>
      <c r="BT1979" s="209"/>
      <c r="BU1979" s="209"/>
      <c r="BV1979" s="209"/>
      <c r="BW1979" s="209"/>
      <c r="BX1979" s="209"/>
      <c r="BY1979" s="209"/>
      <c r="BZ1979" s="209"/>
      <c r="CA1979" s="209"/>
      <c r="CB1979" s="209"/>
      <c r="CC1979" s="209"/>
      <c r="CD1979" s="209"/>
      <c r="CE1979" s="209"/>
      <c r="CF1979" s="209"/>
      <c r="CG1979" s="209"/>
      <c r="CH1979" s="209"/>
      <c r="CI1979" s="209"/>
      <c r="CJ1979" s="209"/>
      <c r="CK1979" s="209"/>
      <c r="CL1979" s="209"/>
      <c r="CM1979" s="209"/>
      <c r="CN1979" s="209"/>
      <c r="CO1979" s="209"/>
      <c r="CP1979" s="209"/>
      <c r="CQ1979" s="209"/>
      <c r="CR1979" s="209"/>
      <c r="CS1979" s="209"/>
      <c r="CT1979" s="209"/>
      <c r="CU1979" s="209"/>
      <c r="CV1979" s="209"/>
      <c r="CW1979" s="209"/>
      <c r="CX1979" s="209"/>
      <c r="CY1979" s="209"/>
      <c r="CZ1979" s="209"/>
      <c r="DA1979" s="209"/>
      <c r="DB1979" s="209"/>
      <c r="DC1979" s="209"/>
      <c r="DD1979" s="209"/>
      <c r="DE1979" s="209"/>
      <c r="DF1979" s="209"/>
      <c r="DG1979" s="209"/>
      <c r="DH1979" s="209"/>
      <c r="DI1979" s="209"/>
      <c r="DJ1979" s="209"/>
      <c r="DK1979" s="209"/>
      <c r="DL1979" s="209"/>
      <c r="DM1979" s="209"/>
      <c r="DN1979" s="209"/>
      <c r="DO1979" s="209"/>
      <c r="DP1979" s="209"/>
      <c r="DQ1979" s="209"/>
      <c r="DR1979" s="209"/>
      <c r="DS1979" s="209"/>
      <c r="DT1979" s="209"/>
      <c r="DU1979" s="209"/>
      <c r="DV1979" s="209"/>
      <c r="DW1979" s="209"/>
      <c r="DX1979" s="209"/>
      <c r="DY1979" s="209"/>
      <c r="DZ1979" s="209"/>
      <c r="EA1979" s="209"/>
      <c r="EB1979" s="209"/>
      <c r="EC1979" s="209"/>
      <c r="ED1979" s="209"/>
      <c r="EE1979" s="209"/>
      <c r="EF1979" s="209"/>
      <c r="EG1979" s="209"/>
      <c r="EH1979" s="209"/>
      <c r="EI1979" s="209"/>
      <c r="EJ1979" s="209"/>
      <c r="EK1979" s="209"/>
      <c r="EL1979" s="209"/>
      <c r="EM1979" s="209"/>
      <c r="EN1979" s="209"/>
      <c r="EO1979" s="209"/>
      <c r="EP1979" s="209"/>
      <c r="EQ1979" s="209"/>
      <c r="ER1979" s="209"/>
      <c r="ES1979" s="209"/>
      <c r="ET1979" s="209"/>
      <c r="EU1979" s="209"/>
      <c r="EV1979" s="209"/>
      <c r="EW1979" s="209"/>
      <c r="EX1979" s="209"/>
      <c r="EY1979" s="209"/>
      <c r="EZ1979" s="209"/>
      <c r="FA1979" s="209"/>
      <c r="FB1979" s="209"/>
      <c r="FC1979" s="209"/>
      <c r="FD1979" s="209"/>
      <c r="FE1979" s="209"/>
      <c r="FF1979" s="209"/>
      <c r="FG1979" s="209"/>
      <c r="FH1979" s="209"/>
      <c r="FI1979" s="209"/>
      <c r="FJ1979" s="209"/>
      <c r="FK1979" s="209"/>
      <c r="FL1979" s="209"/>
      <c r="FM1979" s="209"/>
      <c r="FN1979" s="209"/>
      <c r="FO1979" s="209"/>
      <c r="FP1979" s="209"/>
      <c r="FQ1979" s="209"/>
      <c r="FR1979" s="209"/>
      <c r="FS1979" s="209"/>
      <c r="FT1979" s="209"/>
      <c r="FU1979" s="209"/>
      <c r="FV1979" s="209"/>
      <c r="FW1979" s="209"/>
      <c r="FX1979" s="209"/>
      <c r="FY1979" s="209"/>
      <c r="FZ1979" s="209"/>
      <c r="GA1979" s="209"/>
      <c r="GB1979" s="209"/>
      <c r="GC1979" s="209"/>
      <c r="GD1979" s="209"/>
      <c r="GE1979" s="209"/>
      <c r="GF1979" s="209"/>
      <c r="GG1979" s="209"/>
      <c r="GH1979" s="209"/>
      <c r="GI1979" s="209"/>
    </row>
    <row r="1980" spans="1:191" ht="31.5" customHeight="1">
      <c r="A1980" s="232"/>
      <c r="B1980" s="196"/>
      <c r="C1980" s="200"/>
      <c r="D1980" s="241" t="s">
        <v>280</v>
      </c>
      <c r="E1980" s="80" t="s">
        <v>40</v>
      </c>
      <c r="F1980" s="18" t="s">
        <v>398</v>
      </c>
      <c r="G1980" s="18"/>
      <c r="H1980" s="10" t="s">
        <v>394</v>
      </c>
      <c r="I1980" s="206">
        <f t="shared" si="413"/>
        <v>27957</v>
      </c>
      <c r="J1980" s="206">
        <f t="shared" si="413"/>
        <v>66660</v>
      </c>
      <c r="K1980" s="206">
        <f t="shared" si="413"/>
        <v>105359</v>
      </c>
      <c r="L1980" s="207">
        <f t="shared" si="413"/>
        <v>155066</v>
      </c>
      <c r="M1980" s="41">
        <f t="shared" si="405"/>
        <v>18</v>
      </c>
      <c r="N1980" s="41">
        <f t="shared" si="406"/>
        <v>43</v>
      </c>
      <c r="O1980" s="41">
        <f t="shared" si="407"/>
        <v>67.900000000000006</v>
      </c>
      <c r="P1980" s="15"/>
      <c r="Q1980" s="15"/>
      <c r="R1980" s="167"/>
      <c r="S1980" s="15"/>
      <c r="T1980" s="15"/>
      <c r="U1980" s="4">
        <f t="shared" si="409"/>
        <v>155066</v>
      </c>
      <c r="AA1980" s="209"/>
      <c r="AB1980" s="209"/>
      <c r="AC1980" s="209"/>
      <c r="AD1980" s="209"/>
      <c r="AE1980" s="209"/>
      <c r="AF1980" s="209"/>
      <c r="AG1980" s="209"/>
      <c r="AH1980" s="209"/>
      <c r="AI1980" s="209"/>
      <c r="AJ1980" s="209"/>
      <c r="AK1980" s="209"/>
      <c r="AL1980" s="209"/>
      <c r="AM1980" s="209"/>
      <c r="AN1980" s="209"/>
      <c r="AO1980" s="209"/>
      <c r="AP1980" s="209"/>
      <c r="AQ1980" s="209"/>
      <c r="AR1980" s="209"/>
      <c r="AS1980" s="209"/>
      <c r="AT1980" s="209"/>
      <c r="AU1980" s="209"/>
      <c r="AV1980" s="209"/>
      <c r="AW1980" s="209"/>
      <c r="AX1980" s="209"/>
      <c r="AY1980" s="209"/>
      <c r="AZ1980" s="209"/>
      <c r="BA1980" s="209"/>
      <c r="BB1980" s="209"/>
      <c r="BC1980" s="209"/>
      <c r="BD1980" s="209"/>
      <c r="BE1980" s="209"/>
      <c r="BF1980" s="209"/>
      <c r="BG1980" s="209"/>
      <c r="BH1980" s="209"/>
      <c r="BI1980" s="209"/>
      <c r="BJ1980" s="209"/>
      <c r="BK1980" s="209"/>
      <c r="BL1980" s="209"/>
      <c r="BM1980" s="209"/>
      <c r="BN1980" s="209"/>
      <c r="BO1980" s="209"/>
      <c r="BP1980" s="209"/>
      <c r="BQ1980" s="209"/>
      <c r="BR1980" s="209"/>
      <c r="BS1980" s="209"/>
      <c r="BT1980" s="209"/>
      <c r="BU1980" s="209"/>
      <c r="BV1980" s="209"/>
      <c r="BW1980" s="209"/>
      <c r="BX1980" s="209"/>
      <c r="BY1980" s="209"/>
      <c r="BZ1980" s="209"/>
      <c r="CA1980" s="209"/>
      <c r="CB1980" s="209"/>
      <c r="CC1980" s="209"/>
      <c r="CD1980" s="209"/>
      <c r="CE1980" s="209"/>
      <c r="CF1980" s="209"/>
      <c r="CG1980" s="209"/>
      <c r="CH1980" s="209"/>
      <c r="CI1980" s="209"/>
      <c r="CJ1980" s="209"/>
      <c r="CK1980" s="209"/>
      <c r="CL1980" s="209"/>
      <c r="CM1980" s="209"/>
      <c r="CN1980" s="209"/>
      <c r="CO1980" s="209"/>
      <c r="CP1980" s="209"/>
      <c r="CQ1980" s="209"/>
      <c r="CR1980" s="209"/>
      <c r="CS1980" s="209"/>
      <c r="CT1980" s="209"/>
      <c r="CU1980" s="209"/>
      <c r="CV1980" s="209"/>
      <c r="CW1980" s="209"/>
      <c r="CX1980" s="209"/>
      <c r="CY1980" s="209"/>
      <c r="CZ1980" s="209"/>
      <c r="DA1980" s="209"/>
      <c r="DB1980" s="209"/>
      <c r="DC1980" s="209"/>
      <c r="DD1980" s="209"/>
      <c r="DE1980" s="209"/>
      <c r="DF1980" s="209"/>
      <c r="DG1980" s="209"/>
      <c r="DH1980" s="209"/>
      <c r="DI1980" s="209"/>
      <c r="DJ1980" s="209"/>
      <c r="DK1980" s="209"/>
      <c r="DL1980" s="209"/>
      <c r="DM1980" s="209"/>
      <c r="DN1980" s="209"/>
      <c r="DO1980" s="209"/>
      <c r="DP1980" s="209"/>
      <c r="DQ1980" s="209"/>
      <c r="DR1980" s="209"/>
      <c r="DS1980" s="209"/>
      <c r="DT1980" s="209"/>
      <c r="DU1980" s="209"/>
      <c r="DV1980" s="209"/>
      <c r="DW1980" s="209"/>
      <c r="DX1980" s="209"/>
      <c r="DY1980" s="209"/>
      <c r="DZ1980" s="209"/>
      <c r="EA1980" s="209"/>
      <c r="EB1980" s="209"/>
      <c r="EC1980" s="209"/>
      <c r="ED1980" s="209"/>
      <c r="EE1980" s="209"/>
      <c r="EF1980" s="209"/>
      <c r="EG1980" s="209"/>
      <c r="EH1980" s="209"/>
      <c r="EI1980" s="209"/>
      <c r="EJ1980" s="209"/>
      <c r="EK1980" s="209"/>
      <c r="EL1980" s="209"/>
      <c r="EM1980" s="209"/>
      <c r="EN1980" s="209"/>
      <c r="EO1980" s="209"/>
      <c r="EP1980" s="209"/>
      <c r="EQ1980" s="209"/>
      <c r="ER1980" s="209"/>
      <c r="ES1980" s="209"/>
      <c r="ET1980" s="209"/>
      <c r="EU1980" s="209"/>
      <c r="EV1980" s="209"/>
      <c r="EW1980" s="209"/>
      <c r="EX1980" s="209"/>
      <c r="EY1980" s="209"/>
      <c r="EZ1980" s="209"/>
      <c r="FA1980" s="209"/>
      <c r="FB1980" s="209"/>
      <c r="FC1980" s="209"/>
      <c r="FD1980" s="209"/>
      <c r="FE1980" s="209"/>
      <c r="FF1980" s="209"/>
      <c r="FG1980" s="209"/>
      <c r="FH1980" s="209"/>
      <c r="FI1980" s="209"/>
      <c r="FJ1980" s="209"/>
      <c r="FK1980" s="209"/>
      <c r="FL1980" s="209"/>
      <c r="FM1980" s="209"/>
      <c r="FN1980" s="209"/>
      <c r="FO1980" s="209"/>
      <c r="FP1980" s="209"/>
      <c r="FQ1980" s="209"/>
      <c r="FR1980" s="209"/>
      <c r="FS1980" s="209"/>
      <c r="FT1980" s="209"/>
      <c r="FU1980" s="209"/>
      <c r="FV1980" s="209"/>
      <c r="FW1980" s="209"/>
      <c r="FX1980" s="209"/>
      <c r="FY1980" s="209"/>
      <c r="FZ1980" s="209"/>
      <c r="GA1980" s="209"/>
      <c r="GB1980" s="209"/>
      <c r="GC1980" s="209"/>
      <c r="GD1980" s="209"/>
      <c r="GE1980" s="209"/>
      <c r="GF1980" s="209"/>
      <c r="GG1980" s="209"/>
      <c r="GH1980" s="209"/>
      <c r="GI1980" s="209"/>
    </row>
    <row r="1981" spans="1:191" ht="27" hidden="1">
      <c r="A1981" s="69"/>
      <c r="B1981" s="53"/>
      <c r="C1981" s="56"/>
      <c r="D1981" s="72"/>
      <c r="E1981" s="16" t="s">
        <v>524</v>
      </c>
      <c r="F1981" s="10">
        <v>4511</v>
      </c>
      <c r="G1981" s="10"/>
      <c r="H1981" s="10"/>
      <c r="I1981" s="37">
        <v>27957</v>
      </c>
      <c r="J1981" s="37">
        <v>66660</v>
      </c>
      <c r="K1981" s="37">
        <v>105359</v>
      </c>
      <c r="L1981" s="151">
        <v>155066</v>
      </c>
      <c r="M1981" s="41">
        <f t="shared" si="405"/>
        <v>18</v>
      </c>
      <c r="N1981" s="41">
        <f t="shared" si="406"/>
        <v>43</v>
      </c>
      <c r="O1981" s="41">
        <f t="shared" si="407"/>
        <v>67.900000000000006</v>
      </c>
      <c r="P1981" s="15"/>
      <c r="Q1981" s="15"/>
      <c r="R1981" s="167"/>
      <c r="S1981" s="15"/>
      <c r="T1981" s="15"/>
      <c r="U1981" s="4">
        <f t="shared" si="409"/>
        <v>155066</v>
      </c>
    </row>
    <row r="1982" spans="1:191" ht="32.25" customHeight="1">
      <c r="A1982" s="232"/>
      <c r="B1982" s="196"/>
      <c r="C1982" s="200"/>
      <c r="D1982" s="201" t="s">
        <v>285</v>
      </c>
      <c r="E1982" s="81" t="s">
        <v>203</v>
      </c>
      <c r="F1982" s="18"/>
      <c r="G1982" s="18"/>
      <c r="H1982" s="10" t="s">
        <v>394</v>
      </c>
      <c r="I1982" s="204">
        <f>SUM(I1983,I1985)</f>
        <v>89286</v>
      </c>
      <c r="J1982" s="204">
        <f>SUM(J1983,J1985)</f>
        <v>214907</v>
      </c>
      <c r="K1982" s="204">
        <f>SUM(K1983,K1985)</f>
        <v>339902</v>
      </c>
      <c r="L1982" s="205">
        <f>SUM(L1983,L1985)</f>
        <v>500076.4</v>
      </c>
      <c r="M1982" s="41">
        <f t="shared" si="405"/>
        <v>17.899999999999999</v>
      </c>
      <c r="N1982" s="41">
        <f t="shared" si="406"/>
        <v>43</v>
      </c>
      <c r="O1982" s="41">
        <f t="shared" si="407"/>
        <v>68</v>
      </c>
      <c r="P1982" s="14"/>
      <c r="Q1982" s="14"/>
      <c r="R1982" s="167"/>
      <c r="S1982" s="14"/>
      <c r="T1982" s="14"/>
      <c r="U1982" s="4">
        <f t="shared" si="409"/>
        <v>500076.4</v>
      </c>
      <c r="W1982" s="43" t="s">
        <v>394</v>
      </c>
      <c r="AA1982" s="209"/>
      <c r="AB1982" s="209"/>
      <c r="AC1982" s="209"/>
      <c r="AD1982" s="209"/>
      <c r="AE1982" s="209"/>
      <c r="AF1982" s="209"/>
      <c r="AG1982" s="209"/>
      <c r="AH1982" s="209"/>
      <c r="AI1982" s="209"/>
      <c r="AJ1982" s="209"/>
      <c r="AK1982" s="209"/>
      <c r="AL1982" s="209"/>
      <c r="AM1982" s="209"/>
      <c r="AN1982" s="209"/>
      <c r="AO1982" s="209"/>
      <c r="AP1982" s="209"/>
      <c r="AQ1982" s="209"/>
      <c r="AR1982" s="209"/>
      <c r="AS1982" s="209"/>
      <c r="AT1982" s="209"/>
      <c r="AU1982" s="209"/>
      <c r="AV1982" s="209"/>
      <c r="AW1982" s="209"/>
      <c r="AX1982" s="209"/>
      <c r="AY1982" s="209"/>
      <c r="AZ1982" s="209"/>
      <c r="BA1982" s="209"/>
      <c r="BB1982" s="209"/>
      <c r="BC1982" s="209"/>
      <c r="BD1982" s="209"/>
      <c r="BE1982" s="209"/>
      <c r="BF1982" s="209"/>
      <c r="BG1982" s="209"/>
      <c r="BH1982" s="209"/>
      <c r="BI1982" s="209"/>
      <c r="BJ1982" s="209"/>
      <c r="BK1982" s="209"/>
      <c r="BL1982" s="209"/>
      <c r="BM1982" s="209"/>
      <c r="BN1982" s="209"/>
      <c r="BO1982" s="209"/>
      <c r="BP1982" s="209"/>
      <c r="BQ1982" s="209"/>
      <c r="BR1982" s="209"/>
      <c r="BS1982" s="209"/>
      <c r="BT1982" s="209"/>
      <c r="BU1982" s="209"/>
      <c r="BV1982" s="209"/>
      <c r="BW1982" s="209"/>
      <c r="BX1982" s="209"/>
      <c r="BY1982" s="209"/>
      <c r="BZ1982" s="209"/>
      <c r="CA1982" s="209"/>
      <c r="CB1982" s="209"/>
      <c r="CC1982" s="209"/>
      <c r="CD1982" s="209"/>
      <c r="CE1982" s="209"/>
      <c r="CF1982" s="209"/>
      <c r="CG1982" s="209"/>
      <c r="CH1982" s="209"/>
      <c r="CI1982" s="209"/>
      <c r="CJ1982" s="209"/>
      <c r="CK1982" s="209"/>
      <c r="CL1982" s="209"/>
      <c r="CM1982" s="209"/>
      <c r="CN1982" s="209"/>
      <c r="CO1982" s="209"/>
      <c r="CP1982" s="209"/>
      <c r="CQ1982" s="209"/>
      <c r="CR1982" s="209"/>
      <c r="CS1982" s="209"/>
      <c r="CT1982" s="209"/>
      <c r="CU1982" s="209"/>
      <c r="CV1982" s="209"/>
      <c r="CW1982" s="209"/>
      <c r="CX1982" s="209"/>
      <c r="CY1982" s="209"/>
      <c r="CZ1982" s="209"/>
      <c r="DA1982" s="209"/>
      <c r="DB1982" s="209"/>
      <c r="DC1982" s="209"/>
      <c r="DD1982" s="209"/>
      <c r="DE1982" s="209"/>
      <c r="DF1982" s="209"/>
      <c r="DG1982" s="209"/>
      <c r="DH1982" s="209"/>
      <c r="DI1982" s="209"/>
      <c r="DJ1982" s="209"/>
      <c r="DK1982" s="209"/>
      <c r="DL1982" s="209"/>
      <c r="DM1982" s="209"/>
      <c r="DN1982" s="209"/>
      <c r="DO1982" s="209"/>
      <c r="DP1982" s="209"/>
      <c r="DQ1982" s="209"/>
      <c r="DR1982" s="209"/>
      <c r="DS1982" s="209"/>
      <c r="DT1982" s="209"/>
      <c r="DU1982" s="209"/>
      <c r="DV1982" s="209"/>
      <c r="DW1982" s="209"/>
      <c r="DX1982" s="209"/>
      <c r="DY1982" s="209"/>
      <c r="DZ1982" s="209"/>
      <c r="EA1982" s="209"/>
      <c r="EB1982" s="209"/>
      <c r="EC1982" s="209"/>
      <c r="ED1982" s="209"/>
      <c r="EE1982" s="209"/>
      <c r="EF1982" s="209"/>
      <c r="EG1982" s="209"/>
      <c r="EH1982" s="209"/>
      <c r="EI1982" s="209"/>
      <c r="EJ1982" s="209"/>
      <c r="EK1982" s="209"/>
      <c r="EL1982" s="209"/>
      <c r="EM1982" s="209"/>
      <c r="EN1982" s="209"/>
      <c r="EO1982" s="209"/>
      <c r="EP1982" s="209"/>
      <c r="EQ1982" s="209"/>
      <c r="ER1982" s="209"/>
      <c r="ES1982" s="209"/>
      <c r="ET1982" s="209"/>
      <c r="EU1982" s="209"/>
      <c r="EV1982" s="209"/>
      <c r="EW1982" s="209"/>
      <c r="EX1982" s="209"/>
      <c r="EY1982" s="209"/>
      <c r="EZ1982" s="209"/>
      <c r="FA1982" s="209"/>
      <c r="FB1982" s="209"/>
      <c r="FC1982" s="209"/>
      <c r="FD1982" s="209"/>
      <c r="FE1982" s="209"/>
      <c r="FF1982" s="209"/>
      <c r="FG1982" s="209"/>
      <c r="FH1982" s="209"/>
      <c r="FI1982" s="209"/>
      <c r="FJ1982" s="209"/>
      <c r="FK1982" s="209"/>
      <c r="FL1982" s="209"/>
      <c r="FM1982" s="209"/>
      <c r="FN1982" s="209"/>
      <c r="FO1982" s="209"/>
      <c r="FP1982" s="209"/>
      <c r="FQ1982" s="209"/>
      <c r="FR1982" s="209"/>
      <c r="FS1982" s="209"/>
      <c r="FT1982" s="209"/>
      <c r="FU1982" s="209"/>
      <c r="FV1982" s="209"/>
      <c r="FW1982" s="209"/>
      <c r="FX1982" s="209"/>
      <c r="FY1982" s="209"/>
      <c r="FZ1982" s="209"/>
      <c r="GA1982" s="209"/>
      <c r="GB1982" s="209"/>
      <c r="GC1982" s="209"/>
      <c r="GD1982" s="209"/>
      <c r="GE1982" s="209"/>
      <c r="GF1982" s="209"/>
      <c r="GG1982" s="209"/>
      <c r="GH1982" s="209"/>
      <c r="GI1982" s="209"/>
    </row>
    <row r="1983" spans="1:191" ht="35.25" customHeight="1">
      <c r="A1983" s="232"/>
      <c r="B1983" s="196"/>
      <c r="C1983" s="200"/>
      <c r="D1983" s="241" t="s">
        <v>284</v>
      </c>
      <c r="E1983" s="80" t="s">
        <v>40</v>
      </c>
      <c r="F1983" s="18" t="s">
        <v>398</v>
      </c>
      <c r="G1983" s="18"/>
      <c r="H1983" s="10" t="s">
        <v>394</v>
      </c>
      <c r="I1983" s="206">
        <f>SUM(I1984)</f>
        <v>88259</v>
      </c>
      <c r="J1983" s="206">
        <f>SUM(J1984)</f>
        <v>212452</v>
      </c>
      <c r="K1983" s="206">
        <f>SUM(K1984)</f>
        <v>336020</v>
      </c>
      <c r="L1983" s="207">
        <f>SUM(L1984)</f>
        <v>494366.2</v>
      </c>
      <c r="M1983" s="41">
        <f t="shared" si="405"/>
        <v>17.899999999999999</v>
      </c>
      <c r="N1983" s="41">
        <f t="shared" si="406"/>
        <v>43</v>
      </c>
      <c r="O1983" s="41">
        <f t="shared" si="407"/>
        <v>68</v>
      </c>
      <c r="P1983" s="15"/>
      <c r="Q1983" s="15"/>
      <c r="R1983" s="167"/>
      <c r="S1983" s="15"/>
      <c r="T1983" s="15"/>
      <c r="U1983" s="4">
        <f t="shared" si="409"/>
        <v>494366.2</v>
      </c>
      <c r="AA1983" s="209"/>
      <c r="AB1983" s="209"/>
      <c r="AC1983" s="209"/>
      <c r="AD1983" s="209"/>
      <c r="AE1983" s="209"/>
      <c r="AF1983" s="209"/>
      <c r="AG1983" s="209"/>
      <c r="AH1983" s="209"/>
      <c r="AI1983" s="209"/>
      <c r="AJ1983" s="209"/>
      <c r="AK1983" s="209"/>
      <c r="AL1983" s="209"/>
      <c r="AM1983" s="209"/>
      <c r="AN1983" s="209"/>
      <c r="AO1983" s="209"/>
      <c r="AP1983" s="209"/>
      <c r="AQ1983" s="209"/>
      <c r="AR1983" s="209"/>
      <c r="AS1983" s="209"/>
      <c r="AT1983" s="209"/>
      <c r="AU1983" s="209"/>
      <c r="AV1983" s="209"/>
      <c r="AW1983" s="209"/>
      <c r="AX1983" s="209"/>
      <c r="AY1983" s="209"/>
      <c r="AZ1983" s="209"/>
      <c r="BA1983" s="209"/>
      <c r="BB1983" s="209"/>
      <c r="BC1983" s="209"/>
      <c r="BD1983" s="209"/>
      <c r="BE1983" s="209"/>
      <c r="BF1983" s="209"/>
      <c r="BG1983" s="209"/>
      <c r="BH1983" s="209"/>
      <c r="BI1983" s="209"/>
      <c r="BJ1983" s="209"/>
      <c r="BK1983" s="209"/>
      <c r="BL1983" s="209"/>
      <c r="BM1983" s="209"/>
      <c r="BN1983" s="209"/>
      <c r="BO1983" s="209"/>
      <c r="BP1983" s="209"/>
      <c r="BQ1983" s="209"/>
      <c r="BR1983" s="209"/>
      <c r="BS1983" s="209"/>
      <c r="BT1983" s="209"/>
      <c r="BU1983" s="209"/>
      <c r="BV1983" s="209"/>
      <c r="BW1983" s="209"/>
      <c r="BX1983" s="209"/>
      <c r="BY1983" s="209"/>
      <c r="BZ1983" s="209"/>
      <c r="CA1983" s="209"/>
      <c r="CB1983" s="209"/>
      <c r="CC1983" s="209"/>
      <c r="CD1983" s="209"/>
      <c r="CE1983" s="209"/>
      <c r="CF1983" s="209"/>
      <c r="CG1983" s="209"/>
      <c r="CH1983" s="209"/>
      <c r="CI1983" s="209"/>
      <c r="CJ1983" s="209"/>
      <c r="CK1983" s="209"/>
      <c r="CL1983" s="209"/>
      <c r="CM1983" s="209"/>
      <c r="CN1983" s="209"/>
      <c r="CO1983" s="209"/>
      <c r="CP1983" s="209"/>
      <c r="CQ1983" s="209"/>
      <c r="CR1983" s="209"/>
      <c r="CS1983" s="209"/>
      <c r="CT1983" s="209"/>
      <c r="CU1983" s="209"/>
      <c r="CV1983" s="209"/>
      <c r="CW1983" s="209"/>
      <c r="CX1983" s="209"/>
      <c r="CY1983" s="209"/>
      <c r="CZ1983" s="209"/>
      <c r="DA1983" s="209"/>
      <c r="DB1983" s="209"/>
      <c r="DC1983" s="209"/>
      <c r="DD1983" s="209"/>
      <c r="DE1983" s="209"/>
      <c r="DF1983" s="209"/>
      <c r="DG1983" s="209"/>
      <c r="DH1983" s="209"/>
      <c r="DI1983" s="209"/>
      <c r="DJ1983" s="209"/>
      <c r="DK1983" s="209"/>
      <c r="DL1983" s="209"/>
      <c r="DM1983" s="209"/>
      <c r="DN1983" s="209"/>
      <c r="DO1983" s="209"/>
      <c r="DP1983" s="209"/>
      <c r="DQ1983" s="209"/>
      <c r="DR1983" s="209"/>
      <c r="DS1983" s="209"/>
      <c r="DT1983" s="209"/>
      <c r="DU1983" s="209"/>
      <c r="DV1983" s="209"/>
      <c r="DW1983" s="209"/>
      <c r="DX1983" s="209"/>
      <c r="DY1983" s="209"/>
      <c r="DZ1983" s="209"/>
      <c r="EA1983" s="209"/>
      <c r="EB1983" s="209"/>
      <c r="EC1983" s="209"/>
      <c r="ED1983" s="209"/>
      <c r="EE1983" s="209"/>
      <c r="EF1983" s="209"/>
      <c r="EG1983" s="209"/>
      <c r="EH1983" s="209"/>
      <c r="EI1983" s="209"/>
      <c r="EJ1983" s="209"/>
      <c r="EK1983" s="209"/>
      <c r="EL1983" s="209"/>
      <c r="EM1983" s="209"/>
      <c r="EN1983" s="209"/>
      <c r="EO1983" s="209"/>
      <c r="EP1983" s="209"/>
      <c r="EQ1983" s="209"/>
      <c r="ER1983" s="209"/>
      <c r="ES1983" s="209"/>
      <c r="ET1983" s="209"/>
      <c r="EU1983" s="209"/>
      <c r="EV1983" s="209"/>
      <c r="EW1983" s="209"/>
      <c r="EX1983" s="209"/>
      <c r="EY1983" s="209"/>
      <c r="EZ1983" s="209"/>
      <c r="FA1983" s="209"/>
      <c r="FB1983" s="209"/>
      <c r="FC1983" s="209"/>
      <c r="FD1983" s="209"/>
      <c r="FE1983" s="209"/>
      <c r="FF1983" s="209"/>
      <c r="FG1983" s="209"/>
      <c r="FH1983" s="209"/>
      <c r="FI1983" s="209"/>
      <c r="FJ1983" s="209"/>
      <c r="FK1983" s="209"/>
      <c r="FL1983" s="209"/>
      <c r="FM1983" s="209"/>
      <c r="FN1983" s="209"/>
      <c r="FO1983" s="209"/>
      <c r="FP1983" s="209"/>
      <c r="FQ1983" s="209"/>
      <c r="FR1983" s="209"/>
      <c r="FS1983" s="209"/>
      <c r="FT1983" s="209"/>
      <c r="FU1983" s="209"/>
      <c r="FV1983" s="209"/>
      <c r="FW1983" s="209"/>
      <c r="FX1983" s="209"/>
      <c r="FY1983" s="209"/>
      <c r="FZ1983" s="209"/>
      <c r="GA1983" s="209"/>
      <c r="GB1983" s="209"/>
      <c r="GC1983" s="209"/>
      <c r="GD1983" s="209"/>
      <c r="GE1983" s="209"/>
      <c r="GF1983" s="209"/>
      <c r="GG1983" s="209"/>
      <c r="GH1983" s="209"/>
      <c r="GI1983" s="209"/>
    </row>
    <row r="1984" spans="1:191" ht="27" hidden="1">
      <c r="A1984" s="69"/>
      <c r="B1984" s="53"/>
      <c r="C1984" s="56"/>
      <c r="D1984" s="72"/>
      <c r="E1984" s="16" t="s">
        <v>524</v>
      </c>
      <c r="F1984" s="10">
        <v>4511</v>
      </c>
      <c r="G1984" s="10"/>
      <c r="H1984" s="10"/>
      <c r="I1984" s="37">
        <v>88259</v>
      </c>
      <c r="J1984" s="37">
        <v>212452</v>
      </c>
      <c r="K1984" s="37">
        <v>336020</v>
      </c>
      <c r="L1984" s="7">
        <v>494366.2</v>
      </c>
      <c r="M1984" s="41">
        <f t="shared" si="405"/>
        <v>17.899999999999999</v>
      </c>
      <c r="N1984" s="41">
        <f t="shared" si="406"/>
        <v>43</v>
      </c>
      <c r="O1984" s="41">
        <f t="shared" si="407"/>
        <v>68</v>
      </c>
      <c r="P1984" s="15"/>
      <c r="Q1984" s="15"/>
      <c r="R1984" s="167"/>
      <c r="S1984" s="15"/>
      <c r="T1984" s="15"/>
      <c r="U1984" s="4">
        <f t="shared" ref="U1984:U2007" si="414">SUM(L1984-T1984)</f>
        <v>494366.2</v>
      </c>
    </row>
    <row r="1985" spans="1:191">
      <c r="A1985" s="232"/>
      <c r="B1985" s="196"/>
      <c r="C1985" s="200"/>
      <c r="D1985" s="241"/>
      <c r="E1985" s="80" t="s">
        <v>577</v>
      </c>
      <c r="F1985" s="18" t="s">
        <v>398</v>
      </c>
      <c r="G1985" s="18"/>
      <c r="H1985" s="10" t="s">
        <v>394</v>
      </c>
      <c r="I1985" s="206">
        <f>SUM(I1986)</f>
        <v>1027</v>
      </c>
      <c r="J1985" s="206">
        <f>SUM(J1986)</f>
        <v>2455</v>
      </c>
      <c r="K1985" s="206">
        <f>SUM(K1986)</f>
        <v>3882</v>
      </c>
      <c r="L1985" s="207">
        <f>SUM(L1986)</f>
        <v>5710.2</v>
      </c>
      <c r="M1985" s="41">
        <f t="shared" si="405"/>
        <v>18</v>
      </c>
      <c r="N1985" s="41">
        <f t="shared" si="406"/>
        <v>43</v>
      </c>
      <c r="O1985" s="41">
        <f t="shared" si="407"/>
        <v>68</v>
      </c>
      <c r="P1985" s="15"/>
      <c r="Q1985" s="15"/>
      <c r="R1985" s="167"/>
      <c r="S1985" s="15"/>
      <c r="T1985" s="15"/>
      <c r="U1985" s="4">
        <f t="shared" si="414"/>
        <v>5710.2</v>
      </c>
      <c r="AA1985" s="209"/>
      <c r="AB1985" s="209"/>
      <c r="AC1985" s="209"/>
      <c r="AD1985" s="209"/>
      <c r="AE1985" s="209"/>
      <c r="AF1985" s="209"/>
      <c r="AG1985" s="209"/>
      <c r="AH1985" s="209"/>
      <c r="AI1985" s="209"/>
      <c r="AJ1985" s="209"/>
      <c r="AK1985" s="209"/>
      <c r="AL1985" s="209"/>
      <c r="AM1985" s="209"/>
      <c r="AN1985" s="209"/>
      <c r="AO1985" s="209"/>
      <c r="AP1985" s="209"/>
      <c r="AQ1985" s="209"/>
      <c r="AR1985" s="209"/>
      <c r="AS1985" s="209"/>
      <c r="AT1985" s="209"/>
      <c r="AU1985" s="209"/>
      <c r="AV1985" s="209"/>
      <c r="AW1985" s="209"/>
      <c r="AX1985" s="209"/>
      <c r="AY1985" s="209"/>
      <c r="AZ1985" s="209"/>
      <c r="BA1985" s="209"/>
      <c r="BB1985" s="209"/>
      <c r="BC1985" s="209"/>
      <c r="BD1985" s="209"/>
      <c r="BE1985" s="209"/>
      <c r="BF1985" s="209"/>
      <c r="BG1985" s="209"/>
      <c r="BH1985" s="209"/>
      <c r="BI1985" s="209"/>
      <c r="BJ1985" s="209"/>
      <c r="BK1985" s="209"/>
      <c r="BL1985" s="209"/>
      <c r="BM1985" s="209"/>
      <c r="BN1985" s="209"/>
      <c r="BO1985" s="209"/>
      <c r="BP1985" s="209"/>
      <c r="BQ1985" s="209"/>
      <c r="BR1985" s="209"/>
      <c r="BS1985" s="209"/>
      <c r="BT1985" s="209"/>
      <c r="BU1985" s="209"/>
      <c r="BV1985" s="209"/>
      <c r="BW1985" s="209"/>
      <c r="BX1985" s="209"/>
      <c r="BY1985" s="209"/>
      <c r="BZ1985" s="209"/>
      <c r="CA1985" s="209"/>
      <c r="CB1985" s="209"/>
      <c r="CC1985" s="209"/>
      <c r="CD1985" s="209"/>
      <c r="CE1985" s="209"/>
      <c r="CF1985" s="209"/>
      <c r="CG1985" s="209"/>
      <c r="CH1985" s="209"/>
      <c r="CI1985" s="209"/>
      <c r="CJ1985" s="209"/>
      <c r="CK1985" s="209"/>
      <c r="CL1985" s="209"/>
      <c r="CM1985" s="209"/>
      <c r="CN1985" s="209"/>
      <c r="CO1985" s="209"/>
      <c r="CP1985" s="209"/>
      <c r="CQ1985" s="209"/>
      <c r="CR1985" s="209"/>
      <c r="CS1985" s="209"/>
      <c r="CT1985" s="209"/>
      <c r="CU1985" s="209"/>
      <c r="CV1985" s="209"/>
      <c r="CW1985" s="209"/>
      <c r="CX1985" s="209"/>
      <c r="CY1985" s="209"/>
      <c r="CZ1985" s="209"/>
      <c r="DA1985" s="209"/>
      <c r="DB1985" s="209"/>
      <c r="DC1985" s="209"/>
      <c r="DD1985" s="209"/>
      <c r="DE1985" s="209"/>
      <c r="DF1985" s="209"/>
      <c r="DG1985" s="209"/>
      <c r="DH1985" s="209"/>
      <c r="DI1985" s="209"/>
      <c r="DJ1985" s="209"/>
      <c r="DK1985" s="209"/>
      <c r="DL1985" s="209"/>
      <c r="DM1985" s="209"/>
      <c r="DN1985" s="209"/>
      <c r="DO1985" s="209"/>
      <c r="DP1985" s="209"/>
      <c r="DQ1985" s="209"/>
      <c r="DR1985" s="209"/>
      <c r="DS1985" s="209"/>
      <c r="DT1985" s="209"/>
      <c r="DU1985" s="209"/>
      <c r="DV1985" s="209"/>
      <c r="DW1985" s="209"/>
      <c r="DX1985" s="209"/>
      <c r="DY1985" s="209"/>
      <c r="DZ1985" s="209"/>
      <c r="EA1985" s="209"/>
      <c r="EB1985" s="209"/>
      <c r="EC1985" s="209"/>
      <c r="ED1985" s="209"/>
      <c r="EE1985" s="209"/>
      <c r="EF1985" s="209"/>
      <c r="EG1985" s="209"/>
      <c r="EH1985" s="209"/>
      <c r="EI1985" s="209"/>
      <c r="EJ1985" s="209"/>
      <c r="EK1985" s="209"/>
      <c r="EL1985" s="209"/>
      <c r="EM1985" s="209"/>
      <c r="EN1985" s="209"/>
      <c r="EO1985" s="209"/>
      <c r="EP1985" s="209"/>
      <c r="EQ1985" s="209"/>
      <c r="ER1985" s="209"/>
      <c r="ES1985" s="209"/>
      <c r="ET1985" s="209"/>
      <c r="EU1985" s="209"/>
      <c r="EV1985" s="209"/>
      <c r="EW1985" s="209"/>
      <c r="EX1985" s="209"/>
      <c r="EY1985" s="209"/>
      <c r="EZ1985" s="209"/>
      <c r="FA1985" s="209"/>
      <c r="FB1985" s="209"/>
      <c r="FC1985" s="209"/>
      <c r="FD1985" s="209"/>
      <c r="FE1985" s="209"/>
      <c r="FF1985" s="209"/>
      <c r="FG1985" s="209"/>
      <c r="FH1985" s="209"/>
      <c r="FI1985" s="209"/>
      <c r="FJ1985" s="209"/>
      <c r="FK1985" s="209"/>
      <c r="FL1985" s="209"/>
      <c r="FM1985" s="209"/>
      <c r="FN1985" s="209"/>
      <c r="FO1985" s="209"/>
      <c r="FP1985" s="209"/>
      <c r="FQ1985" s="209"/>
      <c r="FR1985" s="209"/>
      <c r="FS1985" s="209"/>
      <c r="FT1985" s="209"/>
      <c r="FU1985" s="209"/>
      <c r="FV1985" s="209"/>
      <c r="FW1985" s="209"/>
      <c r="FX1985" s="209"/>
      <c r="FY1985" s="209"/>
      <c r="FZ1985" s="209"/>
      <c r="GA1985" s="209"/>
      <c r="GB1985" s="209"/>
      <c r="GC1985" s="209"/>
      <c r="GD1985" s="209"/>
      <c r="GE1985" s="209"/>
      <c r="GF1985" s="209"/>
      <c r="GG1985" s="209"/>
      <c r="GH1985" s="209"/>
      <c r="GI1985" s="209"/>
    </row>
    <row r="1986" spans="1:191" ht="27" hidden="1">
      <c r="A1986" s="69"/>
      <c r="B1986" s="53"/>
      <c r="C1986" s="56"/>
      <c r="D1986" s="72"/>
      <c r="E1986" s="16" t="s">
        <v>524</v>
      </c>
      <c r="F1986" s="10">
        <v>4511</v>
      </c>
      <c r="G1986" s="10"/>
      <c r="H1986" s="10"/>
      <c r="I1986" s="37">
        <v>1027</v>
      </c>
      <c r="J1986" s="37">
        <v>2455</v>
      </c>
      <c r="K1986" s="37">
        <v>3882</v>
      </c>
      <c r="L1986" s="7">
        <v>5710.2</v>
      </c>
      <c r="M1986" s="41">
        <f t="shared" si="405"/>
        <v>18</v>
      </c>
      <c r="N1986" s="41">
        <f t="shared" si="406"/>
        <v>43</v>
      </c>
      <c r="O1986" s="41">
        <f t="shared" si="407"/>
        <v>68</v>
      </c>
      <c r="P1986" s="15"/>
      <c r="Q1986" s="15"/>
      <c r="R1986" s="167"/>
      <c r="S1986" s="15"/>
      <c r="T1986" s="15"/>
      <c r="U1986" s="4">
        <f t="shared" si="414"/>
        <v>5710.2</v>
      </c>
    </row>
    <row r="1987" spans="1:191">
      <c r="A1987" s="232"/>
      <c r="B1987" s="196"/>
      <c r="C1987" s="200"/>
      <c r="D1987" s="201" t="s">
        <v>286</v>
      </c>
      <c r="E1987" s="81" t="s">
        <v>142</v>
      </c>
      <c r="F1987" s="19"/>
      <c r="G1987" s="19"/>
      <c r="H1987" s="10" t="s">
        <v>394</v>
      </c>
      <c r="I1987" s="204">
        <f>SUM(I1988)</f>
        <v>9067.7000000000007</v>
      </c>
      <c r="J1987" s="204">
        <f>SUM(J1988)</f>
        <v>22712.199999999997</v>
      </c>
      <c r="K1987" s="204">
        <f>SUM(K1988)</f>
        <v>36776.899999999994</v>
      </c>
      <c r="L1987" s="205">
        <f>SUM(L1988)</f>
        <v>45000</v>
      </c>
      <c r="M1987" s="41">
        <f t="shared" si="405"/>
        <v>20.2</v>
      </c>
      <c r="N1987" s="41">
        <f t="shared" si="406"/>
        <v>50.5</v>
      </c>
      <c r="O1987" s="41">
        <f t="shared" si="407"/>
        <v>81.7</v>
      </c>
      <c r="P1987" s="14"/>
      <c r="Q1987" s="14"/>
      <c r="R1987" s="167"/>
      <c r="S1987" s="14"/>
      <c r="T1987" s="14"/>
      <c r="U1987" s="4">
        <f t="shared" si="414"/>
        <v>45000</v>
      </c>
      <c r="W1987" s="43" t="s">
        <v>394</v>
      </c>
      <c r="AA1987" s="209"/>
      <c r="AB1987" s="209"/>
      <c r="AC1987" s="209"/>
      <c r="AD1987" s="209"/>
      <c r="AE1987" s="209"/>
      <c r="AF1987" s="209"/>
      <c r="AG1987" s="209"/>
      <c r="AH1987" s="209"/>
      <c r="AI1987" s="209"/>
      <c r="AJ1987" s="209"/>
      <c r="AK1987" s="209"/>
      <c r="AL1987" s="209"/>
      <c r="AM1987" s="209"/>
      <c r="AN1987" s="209"/>
      <c r="AO1987" s="209"/>
      <c r="AP1987" s="209"/>
      <c r="AQ1987" s="209"/>
      <c r="AR1987" s="209"/>
      <c r="AS1987" s="209"/>
      <c r="AT1987" s="209"/>
      <c r="AU1987" s="209"/>
      <c r="AV1987" s="209"/>
      <c r="AW1987" s="209"/>
      <c r="AX1987" s="209"/>
      <c r="AY1987" s="209"/>
      <c r="AZ1987" s="209"/>
      <c r="BA1987" s="209"/>
      <c r="BB1987" s="209"/>
      <c r="BC1987" s="209"/>
      <c r="BD1987" s="209"/>
      <c r="BE1987" s="209"/>
      <c r="BF1987" s="209"/>
      <c r="BG1987" s="209"/>
      <c r="BH1987" s="209"/>
      <c r="BI1987" s="209"/>
      <c r="BJ1987" s="209"/>
      <c r="BK1987" s="209"/>
      <c r="BL1987" s="209"/>
      <c r="BM1987" s="209"/>
      <c r="BN1987" s="209"/>
      <c r="BO1987" s="209"/>
      <c r="BP1987" s="209"/>
      <c r="BQ1987" s="209"/>
      <c r="BR1987" s="209"/>
      <c r="BS1987" s="209"/>
      <c r="BT1987" s="209"/>
      <c r="BU1987" s="209"/>
      <c r="BV1987" s="209"/>
      <c r="BW1987" s="209"/>
      <c r="BX1987" s="209"/>
      <c r="BY1987" s="209"/>
      <c r="BZ1987" s="209"/>
      <c r="CA1987" s="209"/>
      <c r="CB1987" s="209"/>
      <c r="CC1987" s="209"/>
      <c r="CD1987" s="209"/>
      <c r="CE1987" s="209"/>
      <c r="CF1987" s="209"/>
      <c r="CG1987" s="209"/>
      <c r="CH1987" s="209"/>
      <c r="CI1987" s="209"/>
      <c r="CJ1987" s="209"/>
      <c r="CK1987" s="209"/>
      <c r="CL1987" s="209"/>
      <c r="CM1987" s="209"/>
      <c r="CN1987" s="209"/>
      <c r="CO1987" s="209"/>
      <c r="CP1987" s="209"/>
      <c r="CQ1987" s="209"/>
      <c r="CR1987" s="209"/>
      <c r="CS1987" s="209"/>
      <c r="CT1987" s="209"/>
      <c r="CU1987" s="209"/>
      <c r="CV1987" s="209"/>
      <c r="CW1987" s="209"/>
      <c r="CX1987" s="209"/>
      <c r="CY1987" s="209"/>
      <c r="CZ1987" s="209"/>
      <c r="DA1987" s="209"/>
      <c r="DB1987" s="209"/>
      <c r="DC1987" s="209"/>
      <c r="DD1987" s="209"/>
      <c r="DE1987" s="209"/>
      <c r="DF1987" s="209"/>
      <c r="DG1987" s="209"/>
      <c r="DH1987" s="209"/>
      <c r="DI1987" s="209"/>
      <c r="DJ1987" s="209"/>
      <c r="DK1987" s="209"/>
      <c r="DL1987" s="209"/>
      <c r="DM1987" s="209"/>
      <c r="DN1987" s="209"/>
      <c r="DO1987" s="209"/>
      <c r="DP1987" s="209"/>
      <c r="DQ1987" s="209"/>
      <c r="DR1987" s="209"/>
      <c r="DS1987" s="209"/>
      <c r="DT1987" s="209"/>
      <c r="DU1987" s="209"/>
      <c r="DV1987" s="209"/>
      <c r="DW1987" s="209"/>
      <c r="DX1987" s="209"/>
      <c r="DY1987" s="209"/>
      <c r="DZ1987" s="209"/>
      <c r="EA1987" s="209"/>
      <c r="EB1987" s="209"/>
      <c r="EC1987" s="209"/>
      <c r="ED1987" s="209"/>
      <c r="EE1987" s="209"/>
      <c r="EF1987" s="209"/>
      <c r="EG1987" s="209"/>
      <c r="EH1987" s="209"/>
      <c r="EI1987" s="209"/>
      <c r="EJ1987" s="209"/>
      <c r="EK1987" s="209"/>
      <c r="EL1987" s="209"/>
      <c r="EM1987" s="209"/>
      <c r="EN1987" s="209"/>
      <c r="EO1987" s="209"/>
      <c r="EP1987" s="209"/>
      <c r="EQ1987" s="209"/>
      <c r="ER1987" s="209"/>
      <c r="ES1987" s="209"/>
      <c r="ET1987" s="209"/>
      <c r="EU1987" s="209"/>
      <c r="EV1987" s="209"/>
      <c r="EW1987" s="209"/>
      <c r="EX1987" s="209"/>
      <c r="EY1987" s="209"/>
      <c r="EZ1987" s="209"/>
      <c r="FA1987" s="209"/>
      <c r="FB1987" s="209"/>
      <c r="FC1987" s="209"/>
      <c r="FD1987" s="209"/>
      <c r="FE1987" s="209"/>
      <c r="FF1987" s="209"/>
      <c r="FG1987" s="209"/>
      <c r="FH1987" s="209"/>
      <c r="FI1987" s="209"/>
      <c r="FJ1987" s="209"/>
      <c r="FK1987" s="209"/>
      <c r="FL1987" s="209"/>
      <c r="FM1987" s="209"/>
      <c r="FN1987" s="209"/>
      <c r="FO1987" s="209"/>
      <c r="FP1987" s="209"/>
      <c r="FQ1987" s="209"/>
      <c r="FR1987" s="209"/>
      <c r="FS1987" s="209"/>
      <c r="FT1987" s="209"/>
      <c r="FU1987" s="209"/>
      <c r="FV1987" s="209"/>
      <c r="FW1987" s="209"/>
      <c r="FX1987" s="209"/>
      <c r="FY1987" s="209"/>
      <c r="FZ1987" s="209"/>
      <c r="GA1987" s="209"/>
      <c r="GB1987" s="209"/>
      <c r="GC1987" s="209"/>
      <c r="GD1987" s="209"/>
      <c r="GE1987" s="209"/>
      <c r="GF1987" s="209"/>
      <c r="GG1987" s="209"/>
      <c r="GH1987" s="209"/>
      <c r="GI1987" s="209"/>
    </row>
    <row r="1988" spans="1:191" ht="32.25" customHeight="1">
      <c r="A1988" s="232"/>
      <c r="B1988" s="196"/>
      <c r="C1988" s="200"/>
      <c r="D1988" s="241" t="s">
        <v>280</v>
      </c>
      <c r="E1988" s="80" t="s">
        <v>40</v>
      </c>
      <c r="F1988" s="18" t="s">
        <v>398</v>
      </c>
      <c r="G1988" s="18"/>
      <c r="H1988" s="10" t="s">
        <v>394</v>
      </c>
      <c r="I1988" s="206">
        <f>SUM(I1989:I2001)</f>
        <v>9067.7000000000007</v>
      </c>
      <c r="J1988" s="206">
        <f>SUM(J1989:J2001)</f>
        <v>22712.199999999997</v>
      </c>
      <c r="K1988" s="206">
        <f>SUM(K1989:K2001)</f>
        <v>36776.899999999994</v>
      </c>
      <c r="L1988" s="207">
        <f>SUM(L1989:L2001)</f>
        <v>45000</v>
      </c>
      <c r="M1988" s="41">
        <f t="shared" si="405"/>
        <v>20.2</v>
      </c>
      <c r="N1988" s="41">
        <f t="shared" si="406"/>
        <v>50.5</v>
      </c>
      <c r="O1988" s="41">
        <f t="shared" si="407"/>
        <v>81.7</v>
      </c>
      <c r="P1988" s="15"/>
      <c r="Q1988" s="15"/>
      <c r="R1988" s="167"/>
      <c r="S1988" s="15"/>
      <c r="T1988" s="15"/>
      <c r="U1988" s="4">
        <f t="shared" si="414"/>
        <v>45000</v>
      </c>
      <c r="AA1988" s="209"/>
      <c r="AB1988" s="209"/>
      <c r="AC1988" s="209"/>
      <c r="AD1988" s="209"/>
      <c r="AE1988" s="209"/>
      <c r="AF1988" s="209"/>
      <c r="AG1988" s="209"/>
      <c r="AH1988" s="209"/>
      <c r="AI1988" s="209"/>
      <c r="AJ1988" s="209"/>
      <c r="AK1988" s="209"/>
      <c r="AL1988" s="209"/>
      <c r="AM1988" s="209"/>
      <c r="AN1988" s="209"/>
      <c r="AO1988" s="209"/>
      <c r="AP1988" s="209"/>
      <c r="AQ1988" s="209"/>
      <c r="AR1988" s="209"/>
      <c r="AS1988" s="209"/>
      <c r="AT1988" s="209"/>
      <c r="AU1988" s="209"/>
      <c r="AV1988" s="209"/>
      <c r="AW1988" s="209"/>
      <c r="AX1988" s="209"/>
      <c r="AY1988" s="209"/>
      <c r="AZ1988" s="209"/>
      <c r="BA1988" s="209"/>
      <c r="BB1988" s="209"/>
      <c r="BC1988" s="209"/>
      <c r="BD1988" s="209"/>
      <c r="BE1988" s="209"/>
      <c r="BF1988" s="209"/>
      <c r="BG1988" s="209"/>
      <c r="BH1988" s="209"/>
      <c r="BI1988" s="209"/>
      <c r="BJ1988" s="209"/>
      <c r="BK1988" s="209"/>
      <c r="BL1988" s="209"/>
      <c r="BM1988" s="209"/>
      <c r="BN1988" s="209"/>
      <c r="BO1988" s="209"/>
      <c r="BP1988" s="209"/>
      <c r="BQ1988" s="209"/>
      <c r="BR1988" s="209"/>
      <c r="BS1988" s="209"/>
      <c r="BT1988" s="209"/>
      <c r="BU1988" s="209"/>
      <c r="BV1988" s="209"/>
      <c r="BW1988" s="209"/>
      <c r="BX1988" s="209"/>
      <c r="BY1988" s="209"/>
      <c r="BZ1988" s="209"/>
      <c r="CA1988" s="209"/>
      <c r="CB1988" s="209"/>
      <c r="CC1988" s="209"/>
      <c r="CD1988" s="209"/>
      <c r="CE1988" s="209"/>
      <c r="CF1988" s="209"/>
      <c r="CG1988" s="209"/>
      <c r="CH1988" s="209"/>
      <c r="CI1988" s="209"/>
      <c r="CJ1988" s="209"/>
      <c r="CK1988" s="209"/>
      <c r="CL1988" s="209"/>
      <c r="CM1988" s="209"/>
      <c r="CN1988" s="209"/>
      <c r="CO1988" s="209"/>
      <c r="CP1988" s="209"/>
      <c r="CQ1988" s="209"/>
      <c r="CR1988" s="209"/>
      <c r="CS1988" s="209"/>
      <c r="CT1988" s="209"/>
      <c r="CU1988" s="209"/>
      <c r="CV1988" s="209"/>
      <c r="CW1988" s="209"/>
      <c r="CX1988" s="209"/>
      <c r="CY1988" s="209"/>
      <c r="CZ1988" s="209"/>
      <c r="DA1988" s="209"/>
      <c r="DB1988" s="209"/>
      <c r="DC1988" s="209"/>
      <c r="DD1988" s="209"/>
      <c r="DE1988" s="209"/>
      <c r="DF1988" s="209"/>
      <c r="DG1988" s="209"/>
      <c r="DH1988" s="209"/>
      <c r="DI1988" s="209"/>
      <c r="DJ1988" s="209"/>
      <c r="DK1988" s="209"/>
      <c r="DL1988" s="209"/>
      <c r="DM1988" s="209"/>
      <c r="DN1988" s="209"/>
      <c r="DO1988" s="209"/>
      <c r="DP1988" s="209"/>
      <c r="DQ1988" s="209"/>
      <c r="DR1988" s="209"/>
      <c r="DS1988" s="209"/>
      <c r="DT1988" s="209"/>
      <c r="DU1988" s="209"/>
      <c r="DV1988" s="209"/>
      <c r="DW1988" s="209"/>
      <c r="DX1988" s="209"/>
      <c r="DY1988" s="209"/>
      <c r="DZ1988" s="209"/>
      <c r="EA1988" s="209"/>
      <c r="EB1988" s="209"/>
      <c r="EC1988" s="209"/>
      <c r="ED1988" s="209"/>
      <c r="EE1988" s="209"/>
      <c r="EF1988" s="209"/>
      <c r="EG1988" s="209"/>
      <c r="EH1988" s="209"/>
      <c r="EI1988" s="209"/>
      <c r="EJ1988" s="209"/>
      <c r="EK1988" s="209"/>
      <c r="EL1988" s="209"/>
      <c r="EM1988" s="209"/>
      <c r="EN1988" s="209"/>
      <c r="EO1988" s="209"/>
      <c r="EP1988" s="209"/>
      <c r="EQ1988" s="209"/>
      <c r="ER1988" s="209"/>
      <c r="ES1988" s="209"/>
      <c r="ET1988" s="209"/>
      <c r="EU1988" s="209"/>
      <c r="EV1988" s="209"/>
      <c r="EW1988" s="209"/>
      <c r="EX1988" s="209"/>
      <c r="EY1988" s="209"/>
      <c r="EZ1988" s="209"/>
      <c r="FA1988" s="209"/>
      <c r="FB1988" s="209"/>
      <c r="FC1988" s="209"/>
      <c r="FD1988" s="209"/>
      <c r="FE1988" s="209"/>
      <c r="FF1988" s="209"/>
      <c r="FG1988" s="209"/>
      <c r="FH1988" s="209"/>
      <c r="FI1988" s="209"/>
      <c r="FJ1988" s="209"/>
      <c r="FK1988" s="209"/>
      <c r="FL1988" s="209"/>
      <c r="FM1988" s="209"/>
      <c r="FN1988" s="209"/>
      <c r="FO1988" s="209"/>
      <c r="FP1988" s="209"/>
      <c r="FQ1988" s="209"/>
      <c r="FR1988" s="209"/>
      <c r="FS1988" s="209"/>
      <c r="FT1988" s="209"/>
      <c r="FU1988" s="209"/>
      <c r="FV1988" s="209"/>
      <c r="FW1988" s="209"/>
      <c r="FX1988" s="209"/>
      <c r="FY1988" s="209"/>
      <c r="FZ1988" s="209"/>
      <c r="GA1988" s="209"/>
      <c r="GB1988" s="209"/>
      <c r="GC1988" s="209"/>
      <c r="GD1988" s="209"/>
      <c r="GE1988" s="209"/>
      <c r="GF1988" s="209"/>
      <c r="GG1988" s="209"/>
      <c r="GH1988" s="209"/>
      <c r="GI1988" s="209"/>
    </row>
    <row r="1989" spans="1:191" ht="27" hidden="1">
      <c r="A1989" s="69"/>
      <c r="B1989" s="53"/>
      <c r="C1989" s="56"/>
      <c r="D1989" s="72"/>
      <c r="E1989" s="16" t="s">
        <v>432</v>
      </c>
      <c r="F1989" s="10">
        <v>4112</v>
      </c>
      <c r="G1989" s="10"/>
      <c r="H1989" s="10"/>
      <c r="I1989" s="7"/>
      <c r="J1989" s="7"/>
      <c r="K1989" s="7"/>
      <c r="L1989" s="151">
        <v>2084</v>
      </c>
      <c r="M1989" s="41">
        <f t="shared" ref="M1989:M1998" si="415">ROUND(I1989/L1989*100,1)</f>
        <v>0</v>
      </c>
      <c r="N1989" s="41">
        <f t="shared" ref="N1989:N1998" si="416">ROUND(J1989/L1989*100,1)</f>
        <v>0</v>
      </c>
      <c r="O1989" s="41">
        <f t="shared" ref="O1989:O1998" si="417">ROUND(K1989/L1989*100,1)</f>
        <v>0</v>
      </c>
      <c r="P1989" s="15"/>
      <c r="Q1989" s="15"/>
      <c r="R1989" s="167"/>
      <c r="S1989" s="15"/>
      <c r="T1989" s="15"/>
      <c r="U1989" s="4">
        <f t="shared" si="414"/>
        <v>2084</v>
      </c>
    </row>
    <row r="1990" spans="1:191" hidden="1">
      <c r="A1990" s="69"/>
      <c r="B1990" s="53"/>
      <c r="C1990" s="56"/>
      <c r="D1990" s="72"/>
      <c r="E1990" s="16" t="s">
        <v>436</v>
      </c>
      <c r="F1990" s="10">
        <v>4115</v>
      </c>
      <c r="G1990" s="10"/>
      <c r="H1990" s="10"/>
      <c r="I1990" s="7">
        <v>2213</v>
      </c>
      <c r="J1990" s="7">
        <v>4751</v>
      </c>
      <c r="K1990" s="7">
        <v>7596.5</v>
      </c>
      <c r="L1990" s="151">
        <v>8478.5</v>
      </c>
      <c r="M1990" s="41">
        <f t="shared" si="415"/>
        <v>26.1</v>
      </c>
      <c r="N1990" s="41">
        <f t="shared" si="416"/>
        <v>56</v>
      </c>
      <c r="O1990" s="41">
        <f t="shared" si="417"/>
        <v>89.6</v>
      </c>
      <c r="P1990" s="15"/>
      <c r="Q1990" s="15"/>
      <c r="R1990" s="167"/>
      <c r="S1990" s="15"/>
      <c r="T1990" s="15"/>
      <c r="U1990" s="4">
        <f t="shared" si="414"/>
        <v>8478.5</v>
      </c>
    </row>
    <row r="1991" spans="1:191" hidden="1">
      <c r="A1991" s="69"/>
      <c r="B1991" s="53"/>
      <c r="C1991" s="56"/>
      <c r="D1991" s="72"/>
      <c r="E1991" s="16" t="s">
        <v>441</v>
      </c>
      <c r="F1991" s="10">
        <v>4216</v>
      </c>
      <c r="G1991" s="10"/>
      <c r="H1991" s="10"/>
      <c r="I1991" s="7"/>
      <c r="J1991" s="7"/>
      <c r="K1991" s="7"/>
      <c r="L1991" s="151"/>
      <c r="M1991" s="41" t="e">
        <f t="shared" si="415"/>
        <v>#DIV/0!</v>
      </c>
      <c r="N1991" s="41" t="e">
        <f t="shared" si="416"/>
        <v>#DIV/0!</v>
      </c>
      <c r="O1991" s="41" t="e">
        <f t="shared" si="417"/>
        <v>#DIV/0!</v>
      </c>
      <c r="P1991" s="15"/>
      <c r="Q1991" s="15"/>
      <c r="R1991" s="167"/>
      <c r="S1991" s="15"/>
      <c r="T1991" s="15"/>
      <c r="U1991" s="4">
        <f t="shared" si="414"/>
        <v>0</v>
      </c>
    </row>
    <row r="1992" spans="1:191" hidden="1">
      <c r="A1992" s="69"/>
      <c r="B1992" s="53"/>
      <c r="C1992" s="56"/>
      <c r="D1992" s="72"/>
      <c r="E1992" s="16" t="s">
        <v>443</v>
      </c>
      <c r="F1992" s="10">
        <v>4221</v>
      </c>
      <c r="G1992" s="10"/>
      <c r="H1992" s="10"/>
      <c r="I1992" s="7">
        <v>2342</v>
      </c>
      <c r="J1992" s="7">
        <v>6153.6</v>
      </c>
      <c r="K1992" s="7">
        <v>11171.1</v>
      </c>
      <c r="L1992" s="151">
        <v>12594.1</v>
      </c>
      <c r="M1992" s="41">
        <f t="shared" si="415"/>
        <v>18.600000000000001</v>
      </c>
      <c r="N1992" s="41">
        <f t="shared" si="416"/>
        <v>48.9</v>
      </c>
      <c r="O1992" s="41">
        <f t="shared" si="417"/>
        <v>88.7</v>
      </c>
      <c r="P1992" s="15"/>
      <c r="Q1992" s="15"/>
      <c r="R1992" s="167"/>
      <c r="S1992" s="15"/>
      <c r="T1992" s="15"/>
      <c r="U1992" s="4">
        <f t="shared" si="414"/>
        <v>12594.1</v>
      </c>
    </row>
    <row r="1993" spans="1:191" hidden="1">
      <c r="A1993" s="69"/>
      <c r="B1993" s="53"/>
      <c r="C1993" s="56"/>
      <c r="D1993" s="72"/>
      <c r="E1993" s="16" t="s">
        <v>459</v>
      </c>
      <c r="F1993" s="10" t="s">
        <v>266</v>
      </c>
      <c r="G1993" s="10"/>
      <c r="H1993" s="10"/>
      <c r="I1993" s="7">
        <v>730</v>
      </c>
      <c r="J1993" s="7">
        <v>1572</v>
      </c>
      <c r="K1993" s="7">
        <v>2260.4</v>
      </c>
      <c r="L1993" s="151">
        <v>2715.4</v>
      </c>
      <c r="M1993" s="41">
        <f t="shared" si="415"/>
        <v>26.9</v>
      </c>
      <c r="N1993" s="41">
        <f t="shared" si="416"/>
        <v>57.9</v>
      </c>
      <c r="O1993" s="41">
        <f t="shared" si="417"/>
        <v>83.2</v>
      </c>
      <c r="P1993" s="15"/>
      <c r="Q1993" s="15"/>
      <c r="R1993" s="167"/>
      <c r="S1993" s="15"/>
      <c r="T1993" s="15"/>
      <c r="U1993" s="4">
        <f t="shared" si="414"/>
        <v>2715.4</v>
      </c>
    </row>
    <row r="1994" spans="1:191" hidden="1">
      <c r="A1994" s="69"/>
      <c r="B1994" s="53"/>
      <c r="C1994" s="56"/>
      <c r="D1994" s="72"/>
      <c r="E1994" s="16" t="s">
        <v>512</v>
      </c>
      <c r="F1994" s="10">
        <v>4237</v>
      </c>
      <c r="G1994" s="10"/>
      <c r="H1994" s="10"/>
      <c r="I1994" s="7">
        <v>315</v>
      </c>
      <c r="J1994" s="7">
        <v>737</v>
      </c>
      <c r="K1994" s="7">
        <v>1234</v>
      </c>
      <c r="L1994" s="151">
        <v>1434</v>
      </c>
      <c r="M1994" s="41">
        <f t="shared" si="415"/>
        <v>22</v>
      </c>
      <c r="N1994" s="41">
        <f t="shared" si="416"/>
        <v>51.4</v>
      </c>
      <c r="O1994" s="41">
        <f t="shared" si="417"/>
        <v>86.1</v>
      </c>
      <c r="P1994" s="15"/>
      <c r="Q1994" s="15"/>
      <c r="R1994" s="167"/>
      <c r="S1994" s="15"/>
      <c r="T1994" s="15"/>
      <c r="U1994" s="4">
        <f t="shared" si="414"/>
        <v>1434</v>
      </c>
    </row>
    <row r="1995" spans="1:191" hidden="1">
      <c r="A1995" s="69"/>
      <c r="B1995" s="53"/>
      <c r="C1995" s="56"/>
      <c r="D1995" s="72"/>
      <c r="E1995" s="16" t="s">
        <v>513</v>
      </c>
      <c r="F1995" s="10">
        <v>4239</v>
      </c>
      <c r="G1995" s="10"/>
      <c r="H1995" s="10"/>
      <c r="I1995" s="7">
        <v>1760</v>
      </c>
      <c r="J1995" s="7">
        <v>4287</v>
      </c>
      <c r="K1995" s="7">
        <v>7292.6</v>
      </c>
      <c r="L1995" s="151">
        <v>7492.6</v>
      </c>
      <c r="M1995" s="41">
        <f t="shared" si="415"/>
        <v>23.5</v>
      </c>
      <c r="N1995" s="41">
        <f t="shared" si="416"/>
        <v>57.2</v>
      </c>
      <c r="O1995" s="41">
        <f t="shared" si="417"/>
        <v>97.3</v>
      </c>
      <c r="P1995" s="15"/>
      <c r="Q1995" s="15"/>
      <c r="R1995" s="167"/>
      <c r="S1995" s="15"/>
      <c r="T1995" s="15"/>
      <c r="U1995" s="4">
        <f t="shared" si="414"/>
        <v>7492.6</v>
      </c>
    </row>
    <row r="1996" spans="1:191" hidden="1">
      <c r="A1996" s="69"/>
      <c r="B1996" s="53"/>
      <c r="C1996" s="56"/>
      <c r="D1996" s="72"/>
      <c r="E1996" s="16" t="s">
        <v>517</v>
      </c>
      <c r="F1996" s="10">
        <v>4261</v>
      </c>
      <c r="G1996" s="10"/>
      <c r="H1996" s="10"/>
      <c r="I1996" s="7">
        <v>316.3</v>
      </c>
      <c r="J1996" s="7">
        <v>603</v>
      </c>
      <c r="K1996" s="7">
        <v>807.2</v>
      </c>
      <c r="L1996" s="151">
        <v>997</v>
      </c>
      <c r="M1996" s="41">
        <f t="shared" si="415"/>
        <v>31.7</v>
      </c>
      <c r="N1996" s="41">
        <f t="shared" si="416"/>
        <v>60.5</v>
      </c>
      <c r="O1996" s="41">
        <f t="shared" si="417"/>
        <v>81</v>
      </c>
      <c r="P1996" s="15"/>
      <c r="Q1996" s="15"/>
      <c r="R1996" s="167"/>
      <c r="S1996" s="15"/>
      <c r="T1996" s="15"/>
      <c r="U1996" s="4">
        <f t="shared" si="414"/>
        <v>997</v>
      </c>
    </row>
    <row r="1997" spans="1:191" hidden="1">
      <c r="A1997" s="69"/>
      <c r="B1997" s="53"/>
      <c r="C1997" s="56"/>
      <c r="D1997" s="72"/>
      <c r="E1997" s="16" t="s">
        <v>519</v>
      </c>
      <c r="F1997" s="10">
        <v>4264</v>
      </c>
      <c r="G1997" s="10"/>
      <c r="H1997" s="10"/>
      <c r="I1997" s="7">
        <v>61.4</v>
      </c>
      <c r="J1997" s="7">
        <v>247.1</v>
      </c>
      <c r="K1997" s="7">
        <v>386.1</v>
      </c>
      <c r="L1997" s="151">
        <v>445.4</v>
      </c>
      <c r="M1997" s="41">
        <f t="shared" si="415"/>
        <v>13.8</v>
      </c>
      <c r="N1997" s="41">
        <f t="shared" si="416"/>
        <v>55.5</v>
      </c>
      <c r="O1997" s="41">
        <f t="shared" si="417"/>
        <v>86.7</v>
      </c>
      <c r="P1997" s="15"/>
      <c r="Q1997" s="15"/>
      <c r="R1997" s="167"/>
      <c r="S1997" s="15"/>
      <c r="T1997" s="15"/>
      <c r="U1997" s="4">
        <f t="shared" si="414"/>
        <v>445.4</v>
      </c>
    </row>
    <row r="1998" spans="1:191" hidden="1">
      <c r="A1998" s="69"/>
      <c r="B1998" s="53"/>
      <c r="C1998" s="56"/>
      <c r="D1998" s="72"/>
      <c r="E1998" s="9" t="s">
        <v>522</v>
      </c>
      <c r="F1998" s="10">
        <v>4269</v>
      </c>
      <c r="G1998" s="10"/>
      <c r="H1998" s="10"/>
      <c r="I1998" s="7">
        <v>680.5</v>
      </c>
      <c r="J1998" s="7">
        <v>3154.5</v>
      </c>
      <c r="K1998" s="7">
        <v>4082</v>
      </c>
      <c r="L1998" s="151">
        <v>5772.5</v>
      </c>
      <c r="M1998" s="41">
        <f t="shared" si="415"/>
        <v>11.8</v>
      </c>
      <c r="N1998" s="41">
        <f t="shared" si="416"/>
        <v>54.6</v>
      </c>
      <c r="O1998" s="41">
        <f t="shared" si="417"/>
        <v>70.7</v>
      </c>
      <c r="P1998" s="15"/>
      <c r="Q1998" s="15"/>
      <c r="R1998" s="167"/>
      <c r="S1998" s="15"/>
      <c r="T1998" s="15"/>
      <c r="U1998" s="4">
        <f t="shared" si="414"/>
        <v>5772.5</v>
      </c>
    </row>
    <row r="1999" spans="1:191" ht="27" hidden="1">
      <c r="A1999" s="69"/>
      <c r="B1999" s="53"/>
      <c r="C1999" s="56"/>
      <c r="D1999" s="72"/>
      <c r="E1999" s="9" t="s">
        <v>538</v>
      </c>
      <c r="F1999" s="10">
        <v>4637</v>
      </c>
      <c r="G1999" s="10"/>
      <c r="H1999" s="10"/>
      <c r="I1999" s="7"/>
      <c r="J1999" s="7"/>
      <c r="K1999" s="7"/>
      <c r="L1999" s="151">
        <v>500</v>
      </c>
      <c r="M1999" s="41">
        <f>ROUND(I1999/L1999*100,1)</f>
        <v>0</v>
      </c>
      <c r="N1999" s="41">
        <f>ROUND(J1999/L1999*100,1)</f>
        <v>0</v>
      </c>
      <c r="O1999" s="41">
        <f>ROUND(K1999/L1999*100,1)</f>
        <v>0</v>
      </c>
      <c r="P1999" s="15"/>
      <c r="Q1999" s="15"/>
      <c r="R1999" s="167"/>
      <c r="S1999" s="15"/>
      <c r="T1999" s="15"/>
      <c r="U1999" s="4">
        <f t="shared" si="414"/>
        <v>500</v>
      </c>
    </row>
    <row r="2000" spans="1:191" hidden="1">
      <c r="A2000" s="69"/>
      <c r="B2000" s="53"/>
      <c r="C2000" s="56"/>
      <c r="D2000" s="72"/>
      <c r="E2000" s="9" t="s">
        <v>548</v>
      </c>
      <c r="F2000" s="10">
        <v>4728</v>
      </c>
      <c r="G2000" s="10"/>
      <c r="H2000" s="10"/>
      <c r="I2000" s="7">
        <v>450</v>
      </c>
      <c r="J2000" s="7">
        <v>900</v>
      </c>
      <c r="K2000" s="7">
        <v>1350</v>
      </c>
      <c r="L2000" s="151">
        <v>1800</v>
      </c>
      <c r="M2000" s="41">
        <f>ROUND(I2000/L2000*100,1)</f>
        <v>25</v>
      </c>
      <c r="N2000" s="41">
        <f>ROUND(J2000/L2000*100,1)</f>
        <v>50</v>
      </c>
      <c r="O2000" s="41">
        <f>ROUND(K2000/L2000*100,1)</f>
        <v>75</v>
      </c>
      <c r="P2000" s="15"/>
      <c r="Q2000" s="15"/>
      <c r="R2000" s="167"/>
      <c r="S2000" s="15"/>
      <c r="T2000" s="15"/>
      <c r="U2000" s="4">
        <f t="shared" si="414"/>
        <v>1800</v>
      </c>
    </row>
    <row r="2001" spans="1:191" hidden="1">
      <c r="A2001" s="69"/>
      <c r="B2001" s="53"/>
      <c r="C2001" s="56"/>
      <c r="D2001" s="72"/>
      <c r="E2001" s="9" t="s">
        <v>554</v>
      </c>
      <c r="F2001" s="10">
        <v>4861</v>
      </c>
      <c r="G2001" s="10"/>
      <c r="H2001" s="10"/>
      <c r="I2001" s="7">
        <v>199.5</v>
      </c>
      <c r="J2001" s="7">
        <v>307</v>
      </c>
      <c r="K2001" s="7">
        <v>597</v>
      </c>
      <c r="L2001" s="151">
        <v>686.5</v>
      </c>
      <c r="M2001" s="41">
        <f>ROUND(I2001/L2001*100,1)</f>
        <v>29.1</v>
      </c>
      <c r="N2001" s="41">
        <f>ROUND(J2001/L2001*100,1)</f>
        <v>44.7</v>
      </c>
      <c r="O2001" s="41">
        <f>ROUND(K2001/L2001*100,1)</f>
        <v>87</v>
      </c>
      <c r="P2001" s="15"/>
      <c r="Q2001" s="15"/>
      <c r="R2001" s="167"/>
      <c r="S2001" s="15"/>
      <c r="T2001" s="15"/>
      <c r="U2001" s="4">
        <f t="shared" si="414"/>
        <v>686.5</v>
      </c>
    </row>
    <row r="2002" spans="1:191" ht="37.5" customHeight="1">
      <c r="A2002" s="232"/>
      <c r="B2002" s="196"/>
      <c r="C2002" s="197" t="s">
        <v>529</v>
      </c>
      <c r="D2002" s="198" t="s">
        <v>365</v>
      </c>
      <c r="E2002" s="199" t="s">
        <v>204</v>
      </c>
      <c r="F2002" s="13"/>
      <c r="G2002" s="13"/>
      <c r="H2002" s="10" t="s">
        <v>394</v>
      </c>
      <c r="I2002" s="204">
        <f>SUM(I2003,I2006)</f>
        <v>19989</v>
      </c>
      <c r="J2002" s="204">
        <f>SUM(J2003,J2006)</f>
        <v>67779</v>
      </c>
      <c r="K2002" s="204">
        <f>SUM(K2003,K2006)</f>
        <v>93610</v>
      </c>
      <c r="L2002" s="205">
        <f>SUM(L2003,L2006)</f>
        <v>114035.4</v>
      </c>
      <c r="M2002" s="41">
        <f>ROUND(I2002/L2002*100,1)</f>
        <v>17.5</v>
      </c>
      <c r="N2002" s="41">
        <f>ROUND(J2002/L2002*100,1)</f>
        <v>59.4</v>
      </c>
      <c r="O2002" s="41">
        <f>ROUND(K2002/L2002*100,1)</f>
        <v>82.1</v>
      </c>
      <c r="P2002" s="14"/>
      <c r="Q2002" s="14"/>
      <c r="R2002" s="167"/>
      <c r="S2002" s="14"/>
      <c r="T2002" s="14"/>
      <c r="U2002" s="4">
        <f t="shared" si="414"/>
        <v>114035.4</v>
      </c>
      <c r="AA2002" s="209"/>
      <c r="AB2002" s="209"/>
      <c r="AC2002" s="209"/>
      <c r="AD2002" s="209"/>
      <c r="AE2002" s="209"/>
      <c r="AF2002" s="209"/>
      <c r="AG2002" s="209"/>
      <c r="AH2002" s="209"/>
      <c r="AI2002" s="209"/>
      <c r="AJ2002" s="209"/>
      <c r="AK2002" s="209"/>
      <c r="AL2002" s="209"/>
      <c r="AM2002" s="209"/>
      <c r="AN2002" s="209"/>
      <c r="AO2002" s="209"/>
      <c r="AP2002" s="209"/>
      <c r="AQ2002" s="209"/>
      <c r="AR2002" s="209"/>
      <c r="AS2002" s="209"/>
      <c r="AT2002" s="209"/>
      <c r="AU2002" s="209"/>
      <c r="AV2002" s="209"/>
      <c r="AW2002" s="209"/>
      <c r="AX2002" s="209"/>
      <c r="AY2002" s="209"/>
      <c r="AZ2002" s="209"/>
      <c r="BA2002" s="209"/>
      <c r="BB2002" s="209"/>
      <c r="BC2002" s="209"/>
      <c r="BD2002" s="209"/>
      <c r="BE2002" s="209"/>
      <c r="BF2002" s="209"/>
      <c r="BG2002" s="209"/>
      <c r="BH2002" s="209"/>
      <c r="BI2002" s="209"/>
      <c r="BJ2002" s="209"/>
      <c r="BK2002" s="209"/>
      <c r="BL2002" s="209"/>
      <c r="BM2002" s="209"/>
      <c r="BN2002" s="209"/>
      <c r="BO2002" s="209"/>
      <c r="BP2002" s="209"/>
      <c r="BQ2002" s="209"/>
      <c r="BR2002" s="209"/>
      <c r="BS2002" s="209"/>
      <c r="BT2002" s="209"/>
      <c r="BU2002" s="209"/>
      <c r="BV2002" s="209"/>
      <c r="BW2002" s="209"/>
      <c r="BX2002" s="209"/>
      <c r="BY2002" s="209"/>
      <c r="BZ2002" s="209"/>
      <c r="CA2002" s="209"/>
      <c r="CB2002" s="209"/>
      <c r="CC2002" s="209"/>
      <c r="CD2002" s="209"/>
      <c r="CE2002" s="209"/>
      <c r="CF2002" s="209"/>
      <c r="CG2002" s="209"/>
      <c r="CH2002" s="209"/>
      <c r="CI2002" s="209"/>
      <c r="CJ2002" s="209"/>
      <c r="CK2002" s="209"/>
      <c r="CL2002" s="209"/>
      <c r="CM2002" s="209"/>
      <c r="CN2002" s="209"/>
      <c r="CO2002" s="209"/>
      <c r="CP2002" s="209"/>
      <c r="CQ2002" s="209"/>
      <c r="CR2002" s="209"/>
      <c r="CS2002" s="209"/>
      <c r="CT2002" s="209"/>
      <c r="CU2002" s="209"/>
      <c r="CV2002" s="209"/>
      <c r="CW2002" s="209"/>
      <c r="CX2002" s="209"/>
      <c r="CY2002" s="209"/>
      <c r="CZ2002" s="209"/>
      <c r="DA2002" s="209"/>
      <c r="DB2002" s="209"/>
      <c r="DC2002" s="209"/>
      <c r="DD2002" s="209"/>
      <c r="DE2002" s="209"/>
      <c r="DF2002" s="209"/>
      <c r="DG2002" s="209"/>
      <c r="DH2002" s="209"/>
      <c r="DI2002" s="209"/>
      <c r="DJ2002" s="209"/>
      <c r="DK2002" s="209"/>
      <c r="DL2002" s="209"/>
      <c r="DM2002" s="209"/>
      <c r="DN2002" s="209"/>
      <c r="DO2002" s="209"/>
      <c r="DP2002" s="209"/>
      <c r="DQ2002" s="209"/>
      <c r="DR2002" s="209"/>
      <c r="DS2002" s="209"/>
      <c r="DT2002" s="209"/>
      <c r="DU2002" s="209"/>
      <c r="DV2002" s="209"/>
      <c r="DW2002" s="209"/>
      <c r="DX2002" s="209"/>
      <c r="DY2002" s="209"/>
      <c r="DZ2002" s="209"/>
      <c r="EA2002" s="209"/>
      <c r="EB2002" s="209"/>
      <c r="EC2002" s="209"/>
      <c r="ED2002" s="209"/>
      <c r="EE2002" s="209"/>
      <c r="EF2002" s="209"/>
      <c r="EG2002" s="209"/>
      <c r="EH2002" s="209"/>
      <c r="EI2002" s="209"/>
      <c r="EJ2002" s="209"/>
      <c r="EK2002" s="209"/>
      <c r="EL2002" s="209"/>
      <c r="EM2002" s="209"/>
      <c r="EN2002" s="209"/>
      <c r="EO2002" s="209"/>
      <c r="EP2002" s="209"/>
      <c r="EQ2002" s="209"/>
      <c r="ER2002" s="209"/>
      <c r="ES2002" s="209"/>
      <c r="ET2002" s="209"/>
      <c r="EU2002" s="209"/>
      <c r="EV2002" s="209"/>
      <c r="EW2002" s="209"/>
      <c r="EX2002" s="209"/>
      <c r="EY2002" s="209"/>
      <c r="EZ2002" s="209"/>
      <c r="FA2002" s="209"/>
      <c r="FB2002" s="209"/>
      <c r="FC2002" s="209"/>
      <c r="FD2002" s="209"/>
      <c r="FE2002" s="209"/>
      <c r="FF2002" s="209"/>
      <c r="FG2002" s="209"/>
      <c r="FH2002" s="209"/>
      <c r="FI2002" s="209"/>
      <c r="FJ2002" s="209"/>
      <c r="FK2002" s="209"/>
      <c r="FL2002" s="209"/>
      <c r="FM2002" s="209"/>
      <c r="FN2002" s="209"/>
      <c r="FO2002" s="209"/>
      <c r="FP2002" s="209"/>
      <c r="FQ2002" s="209"/>
      <c r="FR2002" s="209"/>
      <c r="FS2002" s="209"/>
      <c r="FT2002" s="209"/>
      <c r="FU2002" s="209"/>
      <c r="FV2002" s="209"/>
      <c r="FW2002" s="209"/>
      <c r="FX2002" s="209"/>
      <c r="FY2002" s="209"/>
      <c r="FZ2002" s="209"/>
      <c r="GA2002" s="209"/>
      <c r="GB2002" s="209"/>
      <c r="GC2002" s="209"/>
      <c r="GD2002" s="209"/>
      <c r="GE2002" s="209"/>
      <c r="GF2002" s="209"/>
      <c r="GG2002" s="209"/>
      <c r="GH2002" s="209"/>
      <c r="GI2002" s="209"/>
    </row>
    <row r="2003" spans="1:191" ht="49.5">
      <c r="A2003" s="232"/>
      <c r="B2003" s="196"/>
      <c r="C2003" s="200"/>
      <c r="D2003" s="201" t="s">
        <v>280</v>
      </c>
      <c r="E2003" s="81" t="s">
        <v>475</v>
      </c>
      <c r="F2003" s="19"/>
      <c r="G2003" s="19"/>
      <c r="H2003" s="10" t="s">
        <v>394</v>
      </c>
      <c r="I2003" s="205">
        <f t="shared" ref="I2003:K2004" si="418">SUM(I2004)</f>
        <v>12314</v>
      </c>
      <c r="J2003" s="205">
        <f>SUM(J2004)</f>
        <v>27529</v>
      </c>
      <c r="K2003" s="205">
        <f t="shared" si="418"/>
        <v>43960</v>
      </c>
      <c r="L2003" s="205">
        <f>SUM(L2004)</f>
        <v>64035.4</v>
      </c>
      <c r="M2003" s="41">
        <f t="shared" ref="M2003:M2041" si="419">ROUND(I2003/L2003*100,1)</f>
        <v>19.2</v>
      </c>
      <c r="N2003" s="41">
        <f t="shared" ref="N2003:N2041" si="420">ROUND(J2003/L2003*100,1)</f>
        <v>43</v>
      </c>
      <c r="O2003" s="41">
        <f t="shared" ref="O2003:O2041" si="421">ROUND(K2003/L2003*100,1)</f>
        <v>68.599999999999994</v>
      </c>
      <c r="P2003" s="14"/>
      <c r="Q2003" s="14"/>
      <c r="R2003" s="167"/>
      <c r="S2003" s="14"/>
      <c r="T2003" s="14"/>
      <c r="U2003" s="4">
        <f t="shared" si="414"/>
        <v>64035.4</v>
      </c>
      <c r="W2003" s="43" t="s">
        <v>394</v>
      </c>
      <c r="AA2003" s="209"/>
      <c r="AB2003" s="209"/>
      <c r="AC2003" s="209"/>
      <c r="AD2003" s="209"/>
      <c r="AE2003" s="209"/>
      <c r="AF2003" s="209"/>
      <c r="AG2003" s="209"/>
      <c r="AH2003" s="209"/>
      <c r="AI2003" s="209"/>
      <c r="AJ2003" s="209"/>
      <c r="AK2003" s="209"/>
      <c r="AL2003" s="209"/>
      <c r="AM2003" s="209"/>
      <c r="AN2003" s="209"/>
      <c r="AO2003" s="209"/>
      <c r="AP2003" s="209"/>
      <c r="AQ2003" s="209"/>
      <c r="AR2003" s="209"/>
      <c r="AS2003" s="209"/>
      <c r="AT2003" s="209"/>
      <c r="AU2003" s="209"/>
      <c r="AV2003" s="209"/>
      <c r="AW2003" s="209"/>
      <c r="AX2003" s="209"/>
      <c r="AY2003" s="209"/>
      <c r="AZ2003" s="209"/>
      <c r="BA2003" s="209"/>
      <c r="BB2003" s="209"/>
      <c r="BC2003" s="209"/>
      <c r="BD2003" s="209"/>
      <c r="BE2003" s="209"/>
      <c r="BF2003" s="209"/>
      <c r="BG2003" s="209"/>
      <c r="BH2003" s="209"/>
      <c r="BI2003" s="209"/>
      <c r="BJ2003" s="209"/>
      <c r="BK2003" s="209"/>
      <c r="BL2003" s="209"/>
      <c r="BM2003" s="209"/>
      <c r="BN2003" s="209"/>
      <c r="BO2003" s="209"/>
      <c r="BP2003" s="209"/>
      <c r="BQ2003" s="209"/>
      <c r="BR2003" s="209"/>
      <c r="BS2003" s="209"/>
      <c r="BT2003" s="209"/>
      <c r="BU2003" s="209"/>
      <c r="BV2003" s="209"/>
      <c r="BW2003" s="209"/>
      <c r="BX2003" s="209"/>
      <c r="BY2003" s="209"/>
      <c r="BZ2003" s="209"/>
      <c r="CA2003" s="209"/>
      <c r="CB2003" s="209"/>
      <c r="CC2003" s="209"/>
      <c r="CD2003" s="209"/>
      <c r="CE2003" s="209"/>
      <c r="CF2003" s="209"/>
      <c r="CG2003" s="209"/>
      <c r="CH2003" s="209"/>
      <c r="CI2003" s="209"/>
      <c r="CJ2003" s="209"/>
      <c r="CK2003" s="209"/>
      <c r="CL2003" s="209"/>
      <c r="CM2003" s="209"/>
      <c r="CN2003" s="209"/>
      <c r="CO2003" s="209"/>
      <c r="CP2003" s="209"/>
      <c r="CQ2003" s="209"/>
      <c r="CR2003" s="209"/>
      <c r="CS2003" s="209"/>
      <c r="CT2003" s="209"/>
      <c r="CU2003" s="209"/>
      <c r="CV2003" s="209"/>
      <c r="CW2003" s="209"/>
      <c r="CX2003" s="209"/>
      <c r="CY2003" s="209"/>
      <c r="CZ2003" s="209"/>
      <c r="DA2003" s="209"/>
      <c r="DB2003" s="209"/>
      <c r="DC2003" s="209"/>
      <c r="DD2003" s="209"/>
      <c r="DE2003" s="209"/>
      <c r="DF2003" s="209"/>
      <c r="DG2003" s="209"/>
      <c r="DH2003" s="209"/>
      <c r="DI2003" s="209"/>
      <c r="DJ2003" s="209"/>
      <c r="DK2003" s="209"/>
      <c r="DL2003" s="209"/>
      <c r="DM2003" s="209"/>
      <c r="DN2003" s="209"/>
      <c r="DO2003" s="209"/>
      <c r="DP2003" s="209"/>
      <c r="DQ2003" s="209"/>
      <c r="DR2003" s="209"/>
      <c r="DS2003" s="209"/>
      <c r="DT2003" s="209"/>
      <c r="DU2003" s="209"/>
      <c r="DV2003" s="209"/>
      <c r="DW2003" s="209"/>
      <c r="DX2003" s="209"/>
      <c r="DY2003" s="209"/>
      <c r="DZ2003" s="209"/>
      <c r="EA2003" s="209"/>
      <c r="EB2003" s="209"/>
      <c r="EC2003" s="209"/>
      <c r="ED2003" s="209"/>
      <c r="EE2003" s="209"/>
      <c r="EF2003" s="209"/>
      <c r="EG2003" s="209"/>
      <c r="EH2003" s="209"/>
      <c r="EI2003" s="209"/>
      <c r="EJ2003" s="209"/>
      <c r="EK2003" s="209"/>
      <c r="EL2003" s="209"/>
      <c r="EM2003" s="209"/>
      <c r="EN2003" s="209"/>
      <c r="EO2003" s="209"/>
      <c r="EP2003" s="209"/>
      <c r="EQ2003" s="209"/>
      <c r="ER2003" s="209"/>
      <c r="ES2003" s="209"/>
      <c r="ET2003" s="209"/>
      <c r="EU2003" s="209"/>
      <c r="EV2003" s="209"/>
      <c r="EW2003" s="209"/>
      <c r="EX2003" s="209"/>
      <c r="EY2003" s="209"/>
      <c r="EZ2003" s="209"/>
      <c r="FA2003" s="209"/>
      <c r="FB2003" s="209"/>
      <c r="FC2003" s="209"/>
      <c r="FD2003" s="209"/>
      <c r="FE2003" s="209"/>
      <c r="FF2003" s="209"/>
      <c r="FG2003" s="209"/>
      <c r="FH2003" s="209"/>
      <c r="FI2003" s="209"/>
      <c r="FJ2003" s="209"/>
      <c r="FK2003" s="209"/>
      <c r="FL2003" s="209"/>
      <c r="FM2003" s="209"/>
      <c r="FN2003" s="209"/>
      <c r="FO2003" s="209"/>
      <c r="FP2003" s="209"/>
      <c r="FQ2003" s="209"/>
      <c r="FR2003" s="209"/>
      <c r="FS2003" s="209"/>
      <c r="FT2003" s="209"/>
      <c r="FU2003" s="209"/>
      <c r="FV2003" s="209"/>
      <c r="FW2003" s="209"/>
      <c r="FX2003" s="209"/>
      <c r="FY2003" s="209"/>
      <c r="FZ2003" s="209"/>
      <c r="GA2003" s="209"/>
      <c r="GB2003" s="209"/>
      <c r="GC2003" s="209"/>
      <c r="GD2003" s="209"/>
      <c r="GE2003" s="209"/>
      <c r="GF2003" s="209"/>
      <c r="GG2003" s="209"/>
      <c r="GH2003" s="209"/>
      <c r="GI2003" s="209"/>
    </row>
    <row r="2004" spans="1:191" ht="31.5" customHeight="1">
      <c r="A2004" s="232"/>
      <c r="B2004" s="196"/>
      <c r="C2004" s="200"/>
      <c r="D2004" s="201"/>
      <c r="E2004" s="80" t="s">
        <v>40</v>
      </c>
      <c r="F2004" s="18" t="s">
        <v>398</v>
      </c>
      <c r="G2004" s="18"/>
      <c r="H2004" s="10" t="s">
        <v>394</v>
      </c>
      <c r="I2004" s="206">
        <f t="shared" si="418"/>
        <v>12314</v>
      </c>
      <c r="J2004" s="206">
        <f t="shared" si="418"/>
        <v>27529</v>
      </c>
      <c r="K2004" s="206">
        <f>SUM(K2005)</f>
        <v>43960</v>
      </c>
      <c r="L2004" s="207">
        <f>SUM(L2005)</f>
        <v>64035.4</v>
      </c>
      <c r="M2004" s="41">
        <f t="shared" si="419"/>
        <v>19.2</v>
      </c>
      <c r="N2004" s="41">
        <f t="shared" si="420"/>
        <v>43</v>
      </c>
      <c r="O2004" s="41">
        <f t="shared" si="421"/>
        <v>68.599999999999994</v>
      </c>
      <c r="P2004" s="15"/>
      <c r="Q2004" s="15"/>
      <c r="R2004" s="167"/>
      <c r="S2004" s="15"/>
      <c r="T2004" s="15"/>
      <c r="U2004" s="4">
        <f t="shared" si="414"/>
        <v>64035.4</v>
      </c>
      <c r="AA2004" s="209"/>
      <c r="AB2004" s="209"/>
      <c r="AC2004" s="209"/>
      <c r="AD2004" s="209"/>
      <c r="AE2004" s="209"/>
      <c r="AF2004" s="209"/>
      <c r="AG2004" s="209"/>
      <c r="AH2004" s="209"/>
      <c r="AI2004" s="209"/>
      <c r="AJ2004" s="209"/>
      <c r="AK2004" s="209"/>
      <c r="AL2004" s="209"/>
      <c r="AM2004" s="209"/>
      <c r="AN2004" s="209"/>
      <c r="AO2004" s="209"/>
      <c r="AP2004" s="209"/>
      <c r="AQ2004" s="209"/>
      <c r="AR2004" s="209"/>
      <c r="AS2004" s="209"/>
      <c r="AT2004" s="209"/>
      <c r="AU2004" s="209"/>
      <c r="AV2004" s="209"/>
      <c r="AW2004" s="209"/>
      <c r="AX2004" s="209"/>
      <c r="AY2004" s="209"/>
      <c r="AZ2004" s="209"/>
      <c r="BA2004" s="209"/>
      <c r="BB2004" s="209"/>
      <c r="BC2004" s="209"/>
      <c r="BD2004" s="209"/>
      <c r="BE2004" s="209"/>
      <c r="BF2004" s="209"/>
      <c r="BG2004" s="209"/>
      <c r="BH2004" s="209"/>
      <c r="BI2004" s="209"/>
      <c r="BJ2004" s="209"/>
      <c r="BK2004" s="209"/>
      <c r="BL2004" s="209"/>
      <c r="BM2004" s="209"/>
      <c r="BN2004" s="209"/>
      <c r="BO2004" s="209"/>
      <c r="BP2004" s="209"/>
      <c r="BQ2004" s="209"/>
      <c r="BR2004" s="209"/>
      <c r="BS2004" s="209"/>
      <c r="BT2004" s="209"/>
      <c r="BU2004" s="209"/>
      <c r="BV2004" s="209"/>
      <c r="BW2004" s="209"/>
      <c r="BX2004" s="209"/>
      <c r="BY2004" s="209"/>
      <c r="BZ2004" s="209"/>
      <c r="CA2004" s="209"/>
      <c r="CB2004" s="209"/>
      <c r="CC2004" s="209"/>
      <c r="CD2004" s="209"/>
      <c r="CE2004" s="209"/>
      <c r="CF2004" s="209"/>
      <c r="CG2004" s="209"/>
      <c r="CH2004" s="209"/>
      <c r="CI2004" s="209"/>
      <c r="CJ2004" s="209"/>
      <c r="CK2004" s="209"/>
      <c r="CL2004" s="209"/>
      <c r="CM2004" s="209"/>
      <c r="CN2004" s="209"/>
      <c r="CO2004" s="209"/>
      <c r="CP2004" s="209"/>
      <c r="CQ2004" s="209"/>
      <c r="CR2004" s="209"/>
      <c r="CS2004" s="209"/>
      <c r="CT2004" s="209"/>
      <c r="CU2004" s="209"/>
      <c r="CV2004" s="209"/>
      <c r="CW2004" s="209"/>
      <c r="CX2004" s="209"/>
      <c r="CY2004" s="209"/>
      <c r="CZ2004" s="209"/>
      <c r="DA2004" s="209"/>
      <c r="DB2004" s="209"/>
      <c r="DC2004" s="209"/>
      <c r="DD2004" s="209"/>
      <c r="DE2004" s="209"/>
      <c r="DF2004" s="209"/>
      <c r="DG2004" s="209"/>
      <c r="DH2004" s="209"/>
      <c r="DI2004" s="209"/>
      <c r="DJ2004" s="209"/>
      <c r="DK2004" s="209"/>
      <c r="DL2004" s="209"/>
      <c r="DM2004" s="209"/>
      <c r="DN2004" s="209"/>
      <c r="DO2004" s="209"/>
      <c r="DP2004" s="209"/>
      <c r="DQ2004" s="209"/>
      <c r="DR2004" s="209"/>
      <c r="DS2004" s="209"/>
      <c r="DT2004" s="209"/>
      <c r="DU2004" s="209"/>
      <c r="DV2004" s="209"/>
      <c r="DW2004" s="209"/>
      <c r="DX2004" s="209"/>
      <c r="DY2004" s="209"/>
      <c r="DZ2004" s="209"/>
      <c r="EA2004" s="209"/>
      <c r="EB2004" s="209"/>
      <c r="EC2004" s="209"/>
      <c r="ED2004" s="209"/>
      <c r="EE2004" s="209"/>
      <c r="EF2004" s="209"/>
      <c r="EG2004" s="209"/>
      <c r="EH2004" s="209"/>
      <c r="EI2004" s="209"/>
      <c r="EJ2004" s="209"/>
      <c r="EK2004" s="209"/>
      <c r="EL2004" s="209"/>
      <c r="EM2004" s="209"/>
      <c r="EN2004" s="209"/>
      <c r="EO2004" s="209"/>
      <c r="EP2004" s="209"/>
      <c r="EQ2004" s="209"/>
      <c r="ER2004" s="209"/>
      <c r="ES2004" s="209"/>
      <c r="ET2004" s="209"/>
      <c r="EU2004" s="209"/>
      <c r="EV2004" s="209"/>
      <c r="EW2004" s="209"/>
      <c r="EX2004" s="209"/>
      <c r="EY2004" s="209"/>
      <c r="EZ2004" s="209"/>
      <c r="FA2004" s="209"/>
      <c r="FB2004" s="209"/>
      <c r="FC2004" s="209"/>
      <c r="FD2004" s="209"/>
      <c r="FE2004" s="209"/>
      <c r="FF2004" s="209"/>
      <c r="FG2004" s="209"/>
      <c r="FH2004" s="209"/>
      <c r="FI2004" s="209"/>
      <c r="FJ2004" s="209"/>
      <c r="FK2004" s="209"/>
      <c r="FL2004" s="209"/>
      <c r="FM2004" s="209"/>
      <c r="FN2004" s="209"/>
      <c r="FO2004" s="209"/>
      <c r="FP2004" s="209"/>
      <c r="FQ2004" s="209"/>
      <c r="FR2004" s="209"/>
      <c r="FS2004" s="209"/>
      <c r="FT2004" s="209"/>
      <c r="FU2004" s="209"/>
      <c r="FV2004" s="209"/>
      <c r="FW2004" s="209"/>
      <c r="FX2004" s="209"/>
      <c r="FY2004" s="209"/>
      <c r="FZ2004" s="209"/>
      <c r="GA2004" s="209"/>
      <c r="GB2004" s="209"/>
      <c r="GC2004" s="209"/>
      <c r="GD2004" s="209"/>
      <c r="GE2004" s="209"/>
      <c r="GF2004" s="209"/>
      <c r="GG2004" s="209"/>
      <c r="GH2004" s="209"/>
      <c r="GI2004" s="209"/>
    </row>
    <row r="2005" spans="1:191" ht="28.5" hidden="1" customHeight="1">
      <c r="A2005" s="69"/>
      <c r="B2005" s="53"/>
      <c r="C2005" s="56"/>
      <c r="D2005" s="57"/>
      <c r="E2005" s="16" t="s">
        <v>524</v>
      </c>
      <c r="F2005" s="10">
        <v>4511</v>
      </c>
      <c r="G2005" s="10"/>
      <c r="H2005" s="10"/>
      <c r="I2005" s="7">
        <v>12314</v>
      </c>
      <c r="J2005" s="7">
        <v>27529</v>
      </c>
      <c r="K2005" s="7">
        <v>43960</v>
      </c>
      <c r="L2005" s="7">
        <v>64035.4</v>
      </c>
      <c r="M2005" s="41">
        <f t="shared" si="419"/>
        <v>19.2</v>
      </c>
      <c r="N2005" s="41">
        <f t="shared" si="420"/>
        <v>43</v>
      </c>
      <c r="O2005" s="41">
        <f t="shared" si="421"/>
        <v>68.599999999999994</v>
      </c>
      <c r="P2005" s="15"/>
      <c r="Q2005" s="15"/>
      <c r="R2005" s="167"/>
      <c r="S2005" s="15"/>
      <c r="T2005" s="15"/>
      <c r="U2005" s="4">
        <f t="shared" si="414"/>
        <v>64035.4</v>
      </c>
    </row>
    <row r="2006" spans="1:191" ht="33">
      <c r="A2006" s="232"/>
      <c r="B2006" s="196"/>
      <c r="C2006" s="200"/>
      <c r="D2006" s="242" t="s">
        <v>284</v>
      </c>
      <c r="E2006" s="199" t="s">
        <v>205</v>
      </c>
      <c r="F2006" s="19"/>
      <c r="G2006" s="19"/>
      <c r="H2006" s="10" t="s">
        <v>394</v>
      </c>
      <c r="I2006" s="204">
        <f>SUM(I2007)</f>
        <v>7675</v>
      </c>
      <c r="J2006" s="204">
        <f>SUM(J2007)</f>
        <v>40250</v>
      </c>
      <c r="K2006" s="204">
        <f>SUM(K2007)</f>
        <v>49650</v>
      </c>
      <c r="L2006" s="205">
        <f>SUM(L2007)</f>
        <v>50000</v>
      </c>
      <c r="M2006" s="41">
        <f t="shared" si="419"/>
        <v>15.4</v>
      </c>
      <c r="N2006" s="41">
        <f t="shared" si="420"/>
        <v>80.5</v>
      </c>
      <c r="O2006" s="41">
        <f t="shared" si="421"/>
        <v>99.3</v>
      </c>
      <c r="P2006" s="14"/>
      <c r="Q2006" s="14"/>
      <c r="R2006" s="167"/>
      <c r="S2006" s="14"/>
      <c r="T2006" s="14"/>
      <c r="U2006" s="4">
        <f t="shared" si="414"/>
        <v>50000</v>
      </c>
      <c r="W2006" s="43" t="s">
        <v>394</v>
      </c>
      <c r="AA2006" s="209"/>
      <c r="AB2006" s="209"/>
      <c r="AC2006" s="209"/>
      <c r="AD2006" s="209"/>
      <c r="AE2006" s="209"/>
      <c r="AF2006" s="209"/>
      <c r="AG2006" s="209"/>
      <c r="AH2006" s="209"/>
      <c r="AI2006" s="209"/>
      <c r="AJ2006" s="209"/>
      <c r="AK2006" s="209"/>
      <c r="AL2006" s="209"/>
      <c r="AM2006" s="209"/>
      <c r="AN2006" s="209"/>
      <c r="AO2006" s="209"/>
      <c r="AP2006" s="209"/>
      <c r="AQ2006" s="209"/>
      <c r="AR2006" s="209"/>
      <c r="AS2006" s="209"/>
      <c r="AT2006" s="209"/>
      <c r="AU2006" s="209"/>
      <c r="AV2006" s="209"/>
      <c r="AW2006" s="209"/>
      <c r="AX2006" s="209"/>
      <c r="AY2006" s="209"/>
      <c r="AZ2006" s="209"/>
      <c r="BA2006" s="209"/>
      <c r="BB2006" s="209"/>
      <c r="BC2006" s="209"/>
      <c r="BD2006" s="209"/>
      <c r="BE2006" s="209"/>
      <c r="BF2006" s="209"/>
      <c r="BG2006" s="209"/>
      <c r="BH2006" s="209"/>
      <c r="BI2006" s="209"/>
      <c r="BJ2006" s="209"/>
      <c r="BK2006" s="209"/>
      <c r="BL2006" s="209"/>
      <c r="BM2006" s="209"/>
      <c r="BN2006" s="209"/>
      <c r="BO2006" s="209"/>
      <c r="BP2006" s="209"/>
      <c r="BQ2006" s="209"/>
      <c r="BR2006" s="209"/>
      <c r="BS2006" s="209"/>
      <c r="BT2006" s="209"/>
      <c r="BU2006" s="209"/>
      <c r="BV2006" s="209"/>
      <c r="BW2006" s="209"/>
      <c r="BX2006" s="209"/>
      <c r="BY2006" s="209"/>
      <c r="BZ2006" s="209"/>
      <c r="CA2006" s="209"/>
      <c r="CB2006" s="209"/>
      <c r="CC2006" s="209"/>
      <c r="CD2006" s="209"/>
      <c r="CE2006" s="209"/>
      <c r="CF2006" s="209"/>
      <c r="CG2006" s="209"/>
      <c r="CH2006" s="209"/>
      <c r="CI2006" s="209"/>
      <c r="CJ2006" s="209"/>
      <c r="CK2006" s="209"/>
      <c r="CL2006" s="209"/>
      <c r="CM2006" s="209"/>
      <c r="CN2006" s="209"/>
      <c r="CO2006" s="209"/>
      <c r="CP2006" s="209"/>
      <c r="CQ2006" s="209"/>
      <c r="CR2006" s="209"/>
      <c r="CS2006" s="209"/>
      <c r="CT2006" s="209"/>
      <c r="CU2006" s="209"/>
      <c r="CV2006" s="209"/>
      <c r="CW2006" s="209"/>
      <c r="CX2006" s="209"/>
      <c r="CY2006" s="209"/>
      <c r="CZ2006" s="209"/>
      <c r="DA2006" s="209"/>
      <c r="DB2006" s="209"/>
      <c r="DC2006" s="209"/>
      <c r="DD2006" s="209"/>
      <c r="DE2006" s="209"/>
      <c r="DF2006" s="209"/>
      <c r="DG2006" s="209"/>
      <c r="DH2006" s="209"/>
      <c r="DI2006" s="209"/>
      <c r="DJ2006" s="209"/>
      <c r="DK2006" s="209"/>
      <c r="DL2006" s="209"/>
      <c r="DM2006" s="209"/>
      <c r="DN2006" s="209"/>
      <c r="DO2006" s="209"/>
      <c r="DP2006" s="209"/>
      <c r="DQ2006" s="209"/>
      <c r="DR2006" s="209"/>
      <c r="DS2006" s="209"/>
      <c r="DT2006" s="209"/>
      <c r="DU2006" s="209"/>
      <c r="DV2006" s="209"/>
      <c r="DW2006" s="209"/>
      <c r="DX2006" s="209"/>
      <c r="DY2006" s="209"/>
      <c r="DZ2006" s="209"/>
      <c r="EA2006" s="209"/>
      <c r="EB2006" s="209"/>
      <c r="EC2006" s="209"/>
      <c r="ED2006" s="209"/>
      <c r="EE2006" s="209"/>
      <c r="EF2006" s="209"/>
      <c r="EG2006" s="209"/>
      <c r="EH2006" s="209"/>
      <c r="EI2006" s="209"/>
      <c r="EJ2006" s="209"/>
      <c r="EK2006" s="209"/>
      <c r="EL2006" s="209"/>
      <c r="EM2006" s="209"/>
      <c r="EN2006" s="209"/>
      <c r="EO2006" s="209"/>
      <c r="EP2006" s="209"/>
      <c r="EQ2006" s="209"/>
      <c r="ER2006" s="209"/>
      <c r="ES2006" s="209"/>
      <c r="ET2006" s="209"/>
      <c r="EU2006" s="209"/>
      <c r="EV2006" s="209"/>
      <c r="EW2006" s="209"/>
      <c r="EX2006" s="209"/>
      <c r="EY2006" s="209"/>
      <c r="EZ2006" s="209"/>
      <c r="FA2006" s="209"/>
      <c r="FB2006" s="209"/>
      <c r="FC2006" s="209"/>
      <c r="FD2006" s="209"/>
      <c r="FE2006" s="209"/>
      <c r="FF2006" s="209"/>
      <c r="FG2006" s="209"/>
      <c r="FH2006" s="209"/>
      <c r="FI2006" s="209"/>
      <c r="FJ2006" s="209"/>
      <c r="FK2006" s="209"/>
      <c r="FL2006" s="209"/>
      <c r="FM2006" s="209"/>
      <c r="FN2006" s="209"/>
      <c r="FO2006" s="209"/>
      <c r="FP2006" s="209"/>
      <c r="FQ2006" s="209"/>
      <c r="FR2006" s="209"/>
      <c r="FS2006" s="209"/>
      <c r="FT2006" s="209"/>
      <c r="FU2006" s="209"/>
      <c r="FV2006" s="209"/>
      <c r="FW2006" s="209"/>
      <c r="FX2006" s="209"/>
      <c r="FY2006" s="209"/>
      <c r="FZ2006" s="209"/>
      <c r="GA2006" s="209"/>
      <c r="GB2006" s="209"/>
      <c r="GC2006" s="209"/>
      <c r="GD2006" s="209"/>
      <c r="GE2006" s="209"/>
      <c r="GF2006" s="209"/>
      <c r="GG2006" s="209"/>
      <c r="GH2006" s="209"/>
      <c r="GI2006" s="209"/>
    </row>
    <row r="2007" spans="1:191" ht="32.25" customHeight="1">
      <c r="A2007" s="232"/>
      <c r="B2007" s="196"/>
      <c r="C2007" s="200"/>
      <c r="D2007" s="241" t="s">
        <v>280</v>
      </c>
      <c r="E2007" s="80" t="s">
        <v>40</v>
      </c>
      <c r="F2007" s="18" t="s">
        <v>398</v>
      </c>
      <c r="G2007" s="18"/>
      <c r="H2007" s="10" t="s">
        <v>394</v>
      </c>
      <c r="I2007" s="206">
        <f>SUM(I2008:I2013)</f>
        <v>7675</v>
      </c>
      <c r="J2007" s="206">
        <f>SUM(J2008:J2013)</f>
        <v>40250</v>
      </c>
      <c r="K2007" s="206">
        <f>SUM(K2008:K2013)</f>
        <v>49650</v>
      </c>
      <c r="L2007" s="207">
        <f>SUM(L2008:L2013)</f>
        <v>50000</v>
      </c>
      <c r="M2007" s="41">
        <f t="shared" si="419"/>
        <v>15.4</v>
      </c>
      <c r="N2007" s="41">
        <f t="shared" si="420"/>
        <v>80.5</v>
      </c>
      <c r="O2007" s="41">
        <f t="shared" si="421"/>
        <v>99.3</v>
      </c>
      <c r="P2007" s="15"/>
      <c r="Q2007" s="15"/>
      <c r="R2007" s="167"/>
      <c r="S2007" s="15"/>
      <c r="T2007" s="15"/>
      <c r="U2007" s="4">
        <f t="shared" si="414"/>
        <v>50000</v>
      </c>
      <c r="AA2007" s="209"/>
      <c r="AB2007" s="209"/>
      <c r="AC2007" s="209"/>
      <c r="AD2007" s="209"/>
      <c r="AE2007" s="209"/>
      <c r="AF2007" s="209"/>
      <c r="AG2007" s="209"/>
      <c r="AH2007" s="209"/>
      <c r="AI2007" s="209"/>
      <c r="AJ2007" s="209"/>
      <c r="AK2007" s="209"/>
      <c r="AL2007" s="209"/>
      <c r="AM2007" s="209"/>
      <c r="AN2007" s="209"/>
      <c r="AO2007" s="209"/>
      <c r="AP2007" s="209"/>
      <c r="AQ2007" s="209"/>
      <c r="AR2007" s="209"/>
      <c r="AS2007" s="209"/>
      <c r="AT2007" s="209"/>
      <c r="AU2007" s="209"/>
      <c r="AV2007" s="209"/>
      <c r="AW2007" s="209"/>
      <c r="AX2007" s="209"/>
      <c r="AY2007" s="209"/>
      <c r="AZ2007" s="209"/>
      <c r="BA2007" s="209"/>
      <c r="BB2007" s="209"/>
      <c r="BC2007" s="209"/>
      <c r="BD2007" s="209"/>
      <c r="BE2007" s="209"/>
      <c r="BF2007" s="209"/>
      <c r="BG2007" s="209"/>
      <c r="BH2007" s="209"/>
      <c r="BI2007" s="209"/>
      <c r="BJ2007" s="209"/>
      <c r="BK2007" s="209"/>
      <c r="BL2007" s="209"/>
      <c r="BM2007" s="209"/>
      <c r="BN2007" s="209"/>
      <c r="BO2007" s="209"/>
      <c r="BP2007" s="209"/>
      <c r="BQ2007" s="209"/>
      <c r="BR2007" s="209"/>
      <c r="BS2007" s="209"/>
      <c r="BT2007" s="209"/>
      <c r="BU2007" s="209"/>
      <c r="BV2007" s="209"/>
      <c r="BW2007" s="209"/>
      <c r="BX2007" s="209"/>
      <c r="BY2007" s="209"/>
      <c r="BZ2007" s="209"/>
      <c r="CA2007" s="209"/>
      <c r="CB2007" s="209"/>
      <c r="CC2007" s="209"/>
      <c r="CD2007" s="209"/>
      <c r="CE2007" s="209"/>
      <c r="CF2007" s="209"/>
      <c r="CG2007" s="209"/>
      <c r="CH2007" s="209"/>
      <c r="CI2007" s="209"/>
      <c r="CJ2007" s="209"/>
      <c r="CK2007" s="209"/>
      <c r="CL2007" s="209"/>
      <c r="CM2007" s="209"/>
      <c r="CN2007" s="209"/>
      <c r="CO2007" s="209"/>
      <c r="CP2007" s="209"/>
      <c r="CQ2007" s="209"/>
      <c r="CR2007" s="209"/>
      <c r="CS2007" s="209"/>
      <c r="CT2007" s="209"/>
      <c r="CU2007" s="209"/>
      <c r="CV2007" s="209"/>
      <c r="CW2007" s="209"/>
      <c r="CX2007" s="209"/>
      <c r="CY2007" s="209"/>
      <c r="CZ2007" s="209"/>
      <c r="DA2007" s="209"/>
      <c r="DB2007" s="209"/>
      <c r="DC2007" s="209"/>
      <c r="DD2007" s="209"/>
      <c r="DE2007" s="209"/>
      <c r="DF2007" s="209"/>
      <c r="DG2007" s="209"/>
      <c r="DH2007" s="209"/>
      <c r="DI2007" s="209"/>
      <c r="DJ2007" s="209"/>
      <c r="DK2007" s="209"/>
      <c r="DL2007" s="209"/>
      <c r="DM2007" s="209"/>
      <c r="DN2007" s="209"/>
      <c r="DO2007" s="209"/>
      <c r="DP2007" s="209"/>
      <c r="DQ2007" s="209"/>
      <c r="DR2007" s="209"/>
      <c r="DS2007" s="209"/>
      <c r="DT2007" s="209"/>
      <c r="DU2007" s="209"/>
      <c r="DV2007" s="209"/>
      <c r="DW2007" s="209"/>
      <c r="DX2007" s="209"/>
      <c r="DY2007" s="209"/>
      <c r="DZ2007" s="209"/>
      <c r="EA2007" s="209"/>
      <c r="EB2007" s="209"/>
      <c r="EC2007" s="209"/>
      <c r="ED2007" s="209"/>
      <c r="EE2007" s="209"/>
      <c r="EF2007" s="209"/>
      <c r="EG2007" s="209"/>
      <c r="EH2007" s="209"/>
      <c r="EI2007" s="209"/>
      <c r="EJ2007" s="209"/>
      <c r="EK2007" s="209"/>
      <c r="EL2007" s="209"/>
      <c r="EM2007" s="209"/>
      <c r="EN2007" s="209"/>
      <c r="EO2007" s="209"/>
      <c r="EP2007" s="209"/>
      <c r="EQ2007" s="209"/>
      <c r="ER2007" s="209"/>
      <c r="ES2007" s="209"/>
      <c r="ET2007" s="209"/>
      <c r="EU2007" s="209"/>
      <c r="EV2007" s="209"/>
      <c r="EW2007" s="209"/>
      <c r="EX2007" s="209"/>
      <c r="EY2007" s="209"/>
      <c r="EZ2007" s="209"/>
      <c r="FA2007" s="209"/>
      <c r="FB2007" s="209"/>
      <c r="FC2007" s="209"/>
      <c r="FD2007" s="209"/>
      <c r="FE2007" s="209"/>
      <c r="FF2007" s="209"/>
      <c r="FG2007" s="209"/>
      <c r="FH2007" s="209"/>
      <c r="FI2007" s="209"/>
      <c r="FJ2007" s="209"/>
      <c r="FK2007" s="209"/>
      <c r="FL2007" s="209"/>
      <c r="FM2007" s="209"/>
      <c r="FN2007" s="209"/>
      <c r="FO2007" s="209"/>
      <c r="FP2007" s="209"/>
      <c r="FQ2007" s="209"/>
      <c r="FR2007" s="209"/>
      <c r="FS2007" s="209"/>
      <c r="FT2007" s="209"/>
      <c r="FU2007" s="209"/>
      <c r="FV2007" s="209"/>
      <c r="FW2007" s="209"/>
      <c r="FX2007" s="209"/>
      <c r="FY2007" s="209"/>
      <c r="FZ2007" s="209"/>
      <c r="GA2007" s="209"/>
      <c r="GB2007" s="209"/>
      <c r="GC2007" s="209"/>
      <c r="GD2007" s="209"/>
      <c r="GE2007" s="209"/>
      <c r="GF2007" s="209"/>
      <c r="GG2007" s="209"/>
      <c r="GH2007" s="209"/>
      <c r="GI2007" s="209"/>
    </row>
    <row r="2008" spans="1:191" hidden="1">
      <c r="A2008" s="69"/>
      <c r="B2008" s="53"/>
      <c r="C2008" s="56"/>
      <c r="D2008" s="72"/>
      <c r="E2008" s="16" t="s">
        <v>459</v>
      </c>
      <c r="F2008" s="10">
        <v>4234</v>
      </c>
      <c r="G2008" s="18"/>
      <c r="H2008" s="10"/>
      <c r="I2008" s="37">
        <v>1100</v>
      </c>
      <c r="J2008" s="37">
        <v>2100</v>
      </c>
      <c r="K2008" s="37">
        <v>2100</v>
      </c>
      <c r="L2008" s="151">
        <v>2100</v>
      </c>
      <c r="M2008" s="41">
        <f t="shared" si="419"/>
        <v>52.4</v>
      </c>
      <c r="N2008" s="41">
        <f t="shared" si="420"/>
        <v>100</v>
      </c>
      <c r="O2008" s="41">
        <f t="shared" si="421"/>
        <v>100</v>
      </c>
      <c r="P2008" s="15"/>
      <c r="Q2008" s="15"/>
      <c r="R2008" s="167"/>
      <c r="S2008" s="15"/>
      <c r="T2008" s="15"/>
      <c r="U2008" s="4"/>
    </row>
    <row r="2009" spans="1:191" hidden="1">
      <c r="A2009" s="69"/>
      <c r="B2009" s="53"/>
      <c r="C2009" s="56"/>
      <c r="D2009" s="72"/>
      <c r="E2009" s="16" t="s">
        <v>513</v>
      </c>
      <c r="F2009" s="10">
        <v>4239</v>
      </c>
      <c r="G2009" s="10"/>
      <c r="H2009" s="10"/>
      <c r="I2009" s="37"/>
      <c r="J2009" s="37">
        <v>1000</v>
      </c>
      <c r="K2009" s="37">
        <v>4500</v>
      </c>
      <c r="L2009" s="151">
        <v>4500</v>
      </c>
      <c r="M2009" s="41">
        <f t="shared" si="419"/>
        <v>0</v>
      </c>
      <c r="N2009" s="41">
        <f t="shared" si="420"/>
        <v>22.2</v>
      </c>
      <c r="O2009" s="41">
        <f t="shared" si="421"/>
        <v>100</v>
      </c>
      <c r="P2009" s="15"/>
      <c r="Q2009" s="15"/>
      <c r="R2009" s="167"/>
      <c r="S2009" s="15"/>
      <c r="T2009" s="15"/>
      <c r="U2009" s="4">
        <f>SUM(L2009-T2009)</f>
        <v>4500</v>
      </c>
    </row>
    <row r="2010" spans="1:191" hidden="1">
      <c r="A2010" s="69"/>
      <c r="B2010" s="53"/>
      <c r="C2010" s="56"/>
      <c r="D2010" s="72"/>
      <c r="E2010" s="16" t="s">
        <v>519</v>
      </c>
      <c r="F2010" s="10" t="s">
        <v>175</v>
      </c>
      <c r="G2010" s="10"/>
      <c r="H2010" s="10"/>
      <c r="I2010" s="37">
        <v>75</v>
      </c>
      <c r="J2010" s="37">
        <v>250</v>
      </c>
      <c r="K2010" s="37">
        <v>350</v>
      </c>
      <c r="L2010" s="151">
        <v>500</v>
      </c>
      <c r="M2010" s="41">
        <f t="shared" si="419"/>
        <v>15</v>
      </c>
      <c r="N2010" s="41">
        <f t="shared" si="420"/>
        <v>50</v>
      </c>
      <c r="O2010" s="41">
        <f t="shared" si="421"/>
        <v>70</v>
      </c>
      <c r="P2010" s="15"/>
      <c r="Q2010" s="15"/>
      <c r="R2010" s="167"/>
      <c r="S2010" s="15"/>
      <c r="T2010" s="15"/>
      <c r="U2010" s="4"/>
    </row>
    <row r="2011" spans="1:191" ht="27" hidden="1">
      <c r="A2011" s="69"/>
      <c r="B2011" s="53"/>
      <c r="C2011" s="56"/>
      <c r="D2011" s="72"/>
      <c r="E2011" s="9" t="s">
        <v>538</v>
      </c>
      <c r="F2011" s="10">
        <v>4637</v>
      </c>
      <c r="G2011" s="10"/>
      <c r="H2011" s="10"/>
      <c r="I2011" s="37">
        <v>1500</v>
      </c>
      <c r="J2011" s="37">
        <v>6000</v>
      </c>
      <c r="K2011" s="37">
        <v>6000</v>
      </c>
      <c r="L2011" s="151">
        <v>6000</v>
      </c>
      <c r="M2011" s="41">
        <f t="shared" si="419"/>
        <v>25</v>
      </c>
      <c r="N2011" s="41">
        <f t="shared" si="420"/>
        <v>100</v>
      </c>
      <c r="O2011" s="41">
        <f t="shared" si="421"/>
        <v>100</v>
      </c>
      <c r="P2011" s="15"/>
      <c r="Q2011" s="15"/>
      <c r="R2011" s="167"/>
      <c r="S2011" s="15"/>
      <c r="T2011" s="15"/>
      <c r="U2011" s="4"/>
    </row>
    <row r="2012" spans="1:191" hidden="1">
      <c r="A2012" s="69"/>
      <c r="B2012" s="53"/>
      <c r="C2012" s="56"/>
      <c r="D2012" s="72"/>
      <c r="E2012" s="9" t="s">
        <v>558</v>
      </c>
      <c r="F2012" s="10">
        <v>5113</v>
      </c>
      <c r="G2012" s="10"/>
      <c r="H2012" s="10"/>
      <c r="I2012" s="37"/>
      <c r="J2012" s="37">
        <v>20000</v>
      </c>
      <c r="K2012" s="37">
        <v>25400</v>
      </c>
      <c r="L2012" s="151">
        <v>25400</v>
      </c>
      <c r="M2012" s="41">
        <f t="shared" si="419"/>
        <v>0</v>
      </c>
      <c r="N2012" s="41">
        <f t="shared" si="420"/>
        <v>78.7</v>
      </c>
      <c r="O2012" s="41">
        <f t="shared" si="421"/>
        <v>100</v>
      </c>
      <c r="P2012" s="15"/>
      <c r="Q2012" s="15"/>
      <c r="R2012" s="167"/>
      <c r="S2012" s="15"/>
      <c r="T2012" s="15"/>
      <c r="U2012" s="4">
        <f>SUM(L2012-T2012)</f>
        <v>25400</v>
      </c>
    </row>
    <row r="2013" spans="1:191" hidden="1">
      <c r="A2013" s="69"/>
      <c r="B2013" s="53"/>
      <c r="C2013" s="56"/>
      <c r="D2013" s="72"/>
      <c r="E2013" s="9" t="s">
        <v>565</v>
      </c>
      <c r="F2013" s="11">
        <v>5134</v>
      </c>
      <c r="G2013" s="10"/>
      <c r="H2013" s="10"/>
      <c r="I2013" s="37">
        <v>5000</v>
      </c>
      <c r="J2013" s="37">
        <v>10900</v>
      </c>
      <c r="K2013" s="37">
        <v>11300</v>
      </c>
      <c r="L2013" s="151">
        <v>11500</v>
      </c>
      <c r="M2013" s="41">
        <f t="shared" si="419"/>
        <v>43.5</v>
      </c>
      <c r="N2013" s="41">
        <f t="shared" si="420"/>
        <v>94.8</v>
      </c>
      <c r="O2013" s="41">
        <f t="shared" si="421"/>
        <v>98.3</v>
      </c>
      <c r="P2013" s="15"/>
      <c r="Q2013" s="15"/>
      <c r="R2013" s="167"/>
      <c r="S2013" s="15"/>
      <c r="T2013" s="15"/>
      <c r="U2013" s="4"/>
    </row>
    <row r="2014" spans="1:191" ht="49.5">
      <c r="A2014" s="192"/>
      <c r="B2014" s="193" t="s">
        <v>393</v>
      </c>
      <c r="C2014" s="200"/>
      <c r="D2014" s="188"/>
      <c r="E2014" s="194" t="s">
        <v>206</v>
      </c>
      <c r="F2014" s="89"/>
      <c r="G2014" s="89"/>
      <c r="H2014" s="10" t="s">
        <v>394</v>
      </c>
      <c r="I2014" s="202">
        <f>SUM(I2015,I2030)</f>
        <v>157121</v>
      </c>
      <c r="J2014" s="202">
        <f>SUM(J2015,J2030)</f>
        <v>390991</v>
      </c>
      <c r="K2014" s="202">
        <f>SUM(K2015,K2030)</f>
        <v>618683</v>
      </c>
      <c r="L2014" s="203">
        <f>SUM(L2015,L2030)</f>
        <v>910396</v>
      </c>
      <c r="M2014" s="41">
        <f t="shared" si="419"/>
        <v>17.3</v>
      </c>
      <c r="N2014" s="41">
        <f t="shared" si="420"/>
        <v>42.9</v>
      </c>
      <c r="O2014" s="41">
        <f t="shared" si="421"/>
        <v>68</v>
      </c>
      <c r="P2014" s="120"/>
      <c r="Q2014" s="120"/>
      <c r="R2014" s="167"/>
      <c r="S2014" s="120"/>
      <c r="T2014" s="120"/>
      <c r="U2014" s="4">
        <f t="shared" ref="U2014:U2027" si="422">SUM(L2014-T2014)</f>
        <v>910396</v>
      </c>
      <c r="W2014" s="43" t="s">
        <v>394</v>
      </c>
      <c r="AA2014" s="209"/>
      <c r="AB2014" s="209"/>
      <c r="AC2014" s="209"/>
      <c r="AD2014" s="209"/>
      <c r="AE2014" s="209"/>
      <c r="AF2014" s="209"/>
      <c r="AG2014" s="209"/>
      <c r="AH2014" s="209"/>
      <c r="AI2014" s="209"/>
      <c r="AJ2014" s="209"/>
      <c r="AK2014" s="209"/>
      <c r="AL2014" s="209"/>
      <c r="AM2014" s="209"/>
      <c r="AN2014" s="209"/>
      <c r="AO2014" s="209"/>
      <c r="AP2014" s="209"/>
      <c r="AQ2014" s="209"/>
      <c r="AR2014" s="209"/>
      <c r="AS2014" s="209"/>
      <c r="AT2014" s="209"/>
      <c r="AU2014" s="209"/>
      <c r="AV2014" s="209"/>
      <c r="AW2014" s="209"/>
      <c r="AX2014" s="209"/>
      <c r="AY2014" s="209"/>
      <c r="AZ2014" s="209"/>
      <c r="BA2014" s="209"/>
      <c r="BB2014" s="209"/>
      <c r="BC2014" s="209"/>
      <c r="BD2014" s="209"/>
      <c r="BE2014" s="209"/>
      <c r="BF2014" s="209"/>
      <c r="BG2014" s="209"/>
      <c r="BH2014" s="209"/>
      <c r="BI2014" s="209"/>
      <c r="BJ2014" s="209"/>
      <c r="BK2014" s="209"/>
      <c r="BL2014" s="209"/>
      <c r="BM2014" s="209"/>
      <c r="BN2014" s="209"/>
      <c r="BO2014" s="209"/>
      <c r="BP2014" s="209"/>
      <c r="BQ2014" s="209"/>
      <c r="BR2014" s="209"/>
      <c r="BS2014" s="209"/>
      <c r="BT2014" s="209"/>
      <c r="BU2014" s="209"/>
      <c r="BV2014" s="209"/>
      <c r="BW2014" s="209"/>
      <c r="BX2014" s="209"/>
      <c r="BY2014" s="209"/>
      <c r="BZ2014" s="209"/>
      <c r="CA2014" s="209"/>
      <c r="CB2014" s="209"/>
      <c r="CC2014" s="209"/>
      <c r="CD2014" s="209"/>
      <c r="CE2014" s="209"/>
      <c r="CF2014" s="209"/>
      <c r="CG2014" s="209"/>
      <c r="CH2014" s="209"/>
      <c r="CI2014" s="209"/>
      <c r="CJ2014" s="209"/>
      <c r="CK2014" s="209"/>
      <c r="CL2014" s="209"/>
      <c r="CM2014" s="209"/>
      <c r="CN2014" s="209"/>
      <c r="CO2014" s="209"/>
      <c r="CP2014" s="209"/>
      <c r="CQ2014" s="209"/>
      <c r="CR2014" s="209"/>
      <c r="CS2014" s="209"/>
      <c r="CT2014" s="209"/>
      <c r="CU2014" s="209"/>
      <c r="CV2014" s="209"/>
      <c r="CW2014" s="209"/>
      <c r="CX2014" s="209"/>
      <c r="CY2014" s="209"/>
      <c r="CZ2014" s="209"/>
      <c r="DA2014" s="209"/>
      <c r="DB2014" s="209"/>
      <c r="DC2014" s="209"/>
      <c r="DD2014" s="209"/>
      <c r="DE2014" s="209"/>
      <c r="DF2014" s="209"/>
      <c r="DG2014" s="209"/>
      <c r="DH2014" s="209"/>
      <c r="DI2014" s="209"/>
      <c r="DJ2014" s="209"/>
      <c r="DK2014" s="209"/>
      <c r="DL2014" s="209"/>
      <c r="DM2014" s="209"/>
      <c r="DN2014" s="209"/>
      <c r="DO2014" s="209"/>
      <c r="DP2014" s="209"/>
      <c r="DQ2014" s="209"/>
      <c r="DR2014" s="209"/>
      <c r="DS2014" s="209"/>
      <c r="DT2014" s="209"/>
      <c r="DU2014" s="209"/>
      <c r="DV2014" s="209"/>
      <c r="DW2014" s="209"/>
      <c r="DX2014" s="209"/>
      <c r="DY2014" s="209"/>
      <c r="DZ2014" s="209"/>
      <c r="EA2014" s="209"/>
      <c r="EB2014" s="209"/>
      <c r="EC2014" s="209"/>
      <c r="ED2014" s="209"/>
      <c r="EE2014" s="209"/>
      <c r="EF2014" s="209"/>
      <c r="EG2014" s="209"/>
      <c r="EH2014" s="209"/>
      <c r="EI2014" s="209"/>
      <c r="EJ2014" s="209"/>
      <c r="EK2014" s="209"/>
      <c r="EL2014" s="209"/>
      <c r="EM2014" s="209"/>
      <c r="EN2014" s="209"/>
      <c r="EO2014" s="209"/>
      <c r="EP2014" s="209"/>
      <c r="EQ2014" s="209"/>
      <c r="ER2014" s="209"/>
      <c r="ES2014" s="209"/>
      <c r="ET2014" s="209"/>
      <c r="EU2014" s="209"/>
      <c r="EV2014" s="209"/>
      <c r="EW2014" s="209"/>
      <c r="EX2014" s="209"/>
      <c r="EY2014" s="209"/>
      <c r="EZ2014" s="209"/>
      <c r="FA2014" s="209"/>
      <c r="FB2014" s="209"/>
      <c r="FC2014" s="209"/>
      <c r="FD2014" s="209"/>
      <c r="FE2014" s="209"/>
      <c r="FF2014" s="209"/>
      <c r="FG2014" s="209"/>
      <c r="FH2014" s="209"/>
      <c r="FI2014" s="209"/>
      <c r="FJ2014" s="209"/>
      <c r="FK2014" s="209"/>
      <c r="FL2014" s="209"/>
      <c r="FM2014" s="209"/>
      <c r="FN2014" s="209"/>
      <c r="FO2014" s="209"/>
      <c r="FP2014" s="209"/>
      <c r="FQ2014" s="209"/>
      <c r="FR2014" s="209"/>
      <c r="FS2014" s="209"/>
      <c r="FT2014" s="209"/>
      <c r="FU2014" s="209"/>
      <c r="FV2014" s="209"/>
      <c r="FW2014" s="209"/>
      <c r="FX2014" s="209"/>
      <c r="FY2014" s="209"/>
      <c r="FZ2014" s="209"/>
      <c r="GA2014" s="209"/>
      <c r="GB2014" s="209"/>
      <c r="GC2014" s="209"/>
      <c r="GD2014" s="209"/>
      <c r="GE2014" s="209"/>
      <c r="GF2014" s="209"/>
      <c r="GG2014" s="209"/>
      <c r="GH2014" s="209"/>
      <c r="GI2014" s="209"/>
    </row>
    <row r="2015" spans="1:191">
      <c r="A2015" s="232"/>
      <c r="B2015" s="196"/>
      <c r="C2015" s="197" t="s">
        <v>525</v>
      </c>
      <c r="D2015" s="198" t="s">
        <v>366</v>
      </c>
      <c r="E2015" s="199" t="s">
        <v>207</v>
      </c>
      <c r="F2015" s="13"/>
      <c r="G2015" s="13"/>
      <c r="H2015" s="10" t="s">
        <v>394</v>
      </c>
      <c r="I2015" s="204">
        <f>SUM(I2016,I2019,I2022)</f>
        <v>132674</v>
      </c>
      <c r="J2015" s="204">
        <f>SUM(J2016,J2019,J2022)</f>
        <v>329094</v>
      </c>
      <c r="K2015" s="204">
        <f>SUM(K2016,K2019,K2022)</f>
        <v>519335</v>
      </c>
      <c r="L2015" s="205">
        <f>SUM(L2016,L2019,L2022)</f>
        <v>759091.79999999993</v>
      </c>
      <c r="M2015" s="41">
        <f t="shared" si="419"/>
        <v>17.5</v>
      </c>
      <c r="N2015" s="41">
        <f t="shared" si="420"/>
        <v>43.4</v>
      </c>
      <c r="O2015" s="41">
        <f t="shared" si="421"/>
        <v>68.400000000000006</v>
      </c>
      <c r="P2015" s="14"/>
      <c r="Q2015" s="14"/>
      <c r="R2015" s="167"/>
      <c r="S2015" s="14"/>
      <c r="T2015" s="14"/>
      <c r="U2015" s="4">
        <f t="shared" si="422"/>
        <v>759091.79999999993</v>
      </c>
      <c r="AA2015" s="209"/>
      <c r="AB2015" s="209"/>
      <c r="AC2015" s="209"/>
      <c r="AD2015" s="209"/>
      <c r="AE2015" s="209"/>
      <c r="AF2015" s="209"/>
      <c r="AG2015" s="209"/>
      <c r="AH2015" s="209"/>
      <c r="AI2015" s="209"/>
      <c r="AJ2015" s="209"/>
      <c r="AK2015" s="209"/>
      <c r="AL2015" s="209"/>
      <c r="AM2015" s="209"/>
      <c r="AN2015" s="209"/>
      <c r="AO2015" s="209"/>
      <c r="AP2015" s="209"/>
      <c r="AQ2015" s="209"/>
      <c r="AR2015" s="209"/>
      <c r="AS2015" s="209"/>
      <c r="AT2015" s="209"/>
      <c r="AU2015" s="209"/>
      <c r="AV2015" s="209"/>
      <c r="AW2015" s="209"/>
      <c r="AX2015" s="209"/>
      <c r="AY2015" s="209"/>
      <c r="AZ2015" s="209"/>
      <c r="BA2015" s="209"/>
      <c r="BB2015" s="209"/>
      <c r="BC2015" s="209"/>
      <c r="BD2015" s="209"/>
      <c r="BE2015" s="209"/>
      <c r="BF2015" s="209"/>
      <c r="BG2015" s="209"/>
      <c r="BH2015" s="209"/>
      <c r="BI2015" s="209"/>
      <c r="BJ2015" s="209"/>
      <c r="BK2015" s="209"/>
      <c r="BL2015" s="209"/>
      <c r="BM2015" s="209"/>
      <c r="BN2015" s="209"/>
      <c r="BO2015" s="209"/>
      <c r="BP2015" s="209"/>
      <c r="BQ2015" s="209"/>
      <c r="BR2015" s="209"/>
      <c r="BS2015" s="209"/>
      <c r="BT2015" s="209"/>
      <c r="BU2015" s="209"/>
      <c r="BV2015" s="209"/>
      <c r="BW2015" s="209"/>
      <c r="BX2015" s="209"/>
      <c r="BY2015" s="209"/>
      <c r="BZ2015" s="209"/>
      <c r="CA2015" s="209"/>
      <c r="CB2015" s="209"/>
      <c r="CC2015" s="209"/>
      <c r="CD2015" s="209"/>
      <c r="CE2015" s="209"/>
      <c r="CF2015" s="209"/>
      <c r="CG2015" s="209"/>
      <c r="CH2015" s="209"/>
      <c r="CI2015" s="209"/>
      <c r="CJ2015" s="209"/>
      <c r="CK2015" s="209"/>
      <c r="CL2015" s="209"/>
      <c r="CM2015" s="209"/>
      <c r="CN2015" s="209"/>
      <c r="CO2015" s="209"/>
      <c r="CP2015" s="209"/>
      <c r="CQ2015" s="209"/>
      <c r="CR2015" s="209"/>
      <c r="CS2015" s="209"/>
      <c r="CT2015" s="209"/>
      <c r="CU2015" s="209"/>
      <c r="CV2015" s="209"/>
      <c r="CW2015" s="209"/>
      <c r="CX2015" s="209"/>
      <c r="CY2015" s="209"/>
      <c r="CZ2015" s="209"/>
      <c r="DA2015" s="209"/>
      <c r="DB2015" s="209"/>
      <c r="DC2015" s="209"/>
      <c r="DD2015" s="209"/>
      <c r="DE2015" s="209"/>
      <c r="DF2015" s="209"/>
      <c r="DG2015" s="209"/>
      <c r="DH2015" s="209"/>
      <c r="DI2015" s="209"/>
      <c r="DJ2015" s="209"/>
      <c r="DK2015" s="209"/>
      <c r="DL2015" s="209"/>
      <c r="DM2015" s="209"/>
      <c r="DN2015" s="209"/>
      <c r="DO2015" s="209"/>
      <c r="DP2015" s="209"/>
      <c r="DQ2015" s="209"/>
      <c r="DR2015" s="209"/>
      <c r="DS2015" s="209"/>
      <c r="DT2015" s="209"/>
      <c r="DU2015" s="209"/>
      <c r="DV2015" s="209"/>
      <c r="DW2015" s="209"/>
      <c r="DX2015" s="209"/>
      <c r="DY2015" s="209"/>
      <c r="DZ2015" s="209"/>
      <c r="EA2015" s="209"/>
      <c r="EB2015" s="209"/>
      <c r="EC2015" s="209"/>
      <c r="ED2015" s="209"/>
      <c r="EE2015" s="209"/>
      <c r="EF2015" s="209"/>
      <c r="EG2015" s="209"/>
      <c r="EH2015" s="209"/>
      <c r="EI2015" s="209"/>
      <c r="EJ2015" s="209"/>
      <c r="EK2015" s="209"/>
      <c r="EL2015" s="209"/>
      <c r="EM2015" s="209"/>
      <c r="EN2015" s="209"/>
      <c r="EO2015" s="209"/>
      <c r="EP2015" s="209"/>
      <c r="EQ2015" s="209"/>
      <c r="ER2015" s="209"/>
      <c r="ES2015" s="209"/>
      <c r="ET2015" s="209"/>
      <c r="EU2015" s="209"/>
      <c r="EV2015" s="209"/>
      <c r="EW2015" s="209"/>
      <c r="EX2015" s="209"/>
      <c r="EY2015" s="209"/>
      <c r="EZ2015" s="209"/>
      <c r="FA2015" s="209"/>
      <c r="FB2015" s="209"/>
      <c r="FC2015" s="209"/>
      <c r="FD2015" s="209"/>
      <c r="FE2015" s="209"/>
      <c r="FF2015" s="209"/>
      <c r="FG2015" s="209"/>
      <c r="FH2015" s="209"/>
      <c r="FI2015" s="209"/>
      <c r="FJ2015" s="209"/>
      <c r="FK2015" s="209"/>
      <c r="FL2015" s="209"/>
      <c r="FM2015" s="209"/>
      <c r="FN2015" s="209"/>
      <c r="FO2015" s="209"/>
      <c r="FP2015" s="209"/>
      <c r="FQ2015" s="209"/>
      <c r="FR2015" s="209"/>
      <c r="FS2015" s="209"/>
      <c r="FT2015" s="209"/>
      <c r="FU2015" s="209"/>
      <c r="FV2015" s="209"/>
      <c r="FW2015" s="209"/>
      <c r="FX2015" s="209"/>
      <c r="FY2015" s="209"/>
      <c r="FZ2015" s="209"/>
      <c r="GA2015" s="209"/>
      <c r="GB2015" s="209"/>
      <c r="GC2015" s="209"/>
      <c r="GD2015" s="209"/>
      <c r="GE2015" s="209"/>
      <c r="GF2015" s="209"/>
      <c r="GG2015" s="209"/>
      <c r="GH2015" s="209"/>
      <c r="GI2015" s="209"/>
    </row>
    <row r="2016" spans="1:191">
      <c r="A2016" s="232"/>
      <c r="B2016" s="196"/>
      <c r="C2016" s="200"/>
      <c r="D2016" s="201" t="s">
        <v>280</v>
      </c>
      <c r="E2016" s="81" t="s">
        <v>208</v>
      </c>
      <c r="F2016" s="19"/>
      <c r="G2016" s="19"/>
      <c r="H2016" s="10" t="s">
        <v>394</v>
      </c>
      <c r="I2016" s="205">
        <f t="shared" ref="I2016:K2017" si="423">SUM(I2017)</f>
        <v>80421</v>
      </c>
      <c r="J2016" s="205">
        <f t="shared" si="423"/>
        <v>198615</v>
      </c>
      <c r="K2016" s="205">
        <f t="shared" si="423"/>
        <v>310744</v>
      </c>
      <c r="L2016" s="205">
        <f>SUM(L2017)</f>
        <v>446606.2</v>
      </c>
      <c r="M2016" s="41">
        <f t="shared" si="419"/>
        <v>18</v>
      </c>
      <c r="N2016" s="41">
        <f t="shared" si="420"/>
        <v>44.5</v>
      </c>
      <c r="O2016" s="41">
        <f t="shared" si="421"/>
        <v>69.599999999999994</v>
      </c>
      <c r="P2016" s="14"/>
      <c r="Q2016" s="14"/>
      <c r="R2016" s="167"/>
      <c r="S2016" s="14"/>
      <c r="T2016" s="14"/>
      <c r="U2016" s="4">
        <f t="shared" si="422"/>
        <v>446606.2</v>
      </c>
      <c r="W2016" s="43" t="s">
        <v>394</v>
      </c>
      <c r="AA2016" s="209"/>
      <c r="AB2016" s="209"/>
      <c r="AC2016" s="209"/>
      <c r="AD2016" s="209"/>
      <c r="AE2016" s="209"/>
      <c r="AF2016" s="209"/>
      <c r="AG2016" s="209"/>
      <c r="AH2016" s="209"/>
      <c r="AI2016" s="209"/>
      <c r="AJ2016" s="209"/>
      <c r="AK2016" s="209"/>
      <c r="AL2016" s="209"/>
      <c r="AM2016" s="209"/>
      <c r="AN2016" s="209"/>
      <c r="AO2016" s="209"/>
      <c r="AP2016" s="209"/>
      <c r="AQ2016" s="209"/>
      <c r="AR2016" s="209"/>
      <c r="AS2016" s="209"/>
      <c r="AT2016" s="209"/>
      <c r="AU2016" s="209"/>
      <c r="AV2016" s="209"/>
      <c r="AW2016" s="209"/>
      <c r="AX2016" s="209"/>
      <c r="AY2016" s="209"/>
      <c r="AZ2016" s="209"/>
      <c r="BA2016" s="209"/>
      <c r="BB2016" s="209"/>
      <c r="BC2016" s="209"/>
      <c r="BD2016" s="209"/>
      <c r="BE2016" s="209"/>
      <c r="BF2016" s="209"/>
      <c r="BG2016" s="209"/>
      <c r="BH2016" s="209"/>
      <c r="BI2016" s="209"/>
      <c r="BJ2016" s="209"/>
      <c r="BK2016" s="209"/>
      <c r="BL2016" s="209"/>
      <c r="BM2016" s="209"/>
      <c r="BN2016" s="209"/>
      <c r="BO2016" s="209"/>
      <c r="BP2016" s="209"/>
      <c r="BQ2016" s="209"/>
      <c r="BR2016" s="209"/>
      <c r="BS2016" s="209"/>
      <c r="BT2016" s="209"/>
      <c r="BU2016" s="209"/>
      <c r="BV2016" s="209"/>
      <c r="BW2016" s="209"/>
      <c r="BX2016" s="209"/>
      <c r="BY2016" s="209"/>
      <c r="BZ2016" s="209"/>
      <c r="CA2016" s="209"/>
      <c r="CB2016" s="209"/>
      <c r="CC2016" s="209"/>
      <c r="CD2016" s="209"/>
      <c r="CE2016" s="209"/>
      <c r="CF2016" s="209"/>
      <c r="CG2016" s="209"/>
      <c r="CH2016" s="209"/>
      <c r="CI2016" s="209"/>
      <c r="CJ2016" s="209"/>
      <c r="CK2016" s="209"/>
      <c r="CL2016" s="209"/>
      <c r="CM2016" s="209"/>
      <c r="CN2016" s="209"/>
      <c r="CO2016" s="209"/>
      <c r="CP2016" s="209"/>
      <c r="CQ2016" s="209"/>
      <c r="CR2016" s="209"/>
      <c r="CS2016" s="209"/>
      <c r="CT2016" s="209"/>
      <c r="CU2016" s="209"/>
      <c r="CV2016" s="209"/>
      <c r="CW2016" s="209"/>
      <c r="CX2016" s="209"/>
      <c r="CY2016" s="209"/>
      <c r="CZ2016" s="209"/>
      <c r="DA2016" s="209"/>
      <c r="DB2016" s="209"/>
      <c r="DC2016" s="209"/>
      <c r="DD2016" s="209"/>
      <c r="DE2016" s="209"/>
      <c r="DF2016" s="209"/>
      <c r="DG2016" s="209"/>
      <c r="DH2016" s="209"/>
      <c r="DI2016" s="209"/>
      <c r="DJ2016" s="209"/>
      <c r="DK2016" s="209"/>
      <c r="DL2016" s="209"/>
      <c r="DM2016" s="209"/>
      <c r="DN2016" s="209"/>
      <c r="DO2016" s="209"/>
      <c r="DP2016" s="209"/>
      <c r="DQ2016" s="209"/>
      <c r="DR2016" s="209"/>
      <c r="DS2016" s="209"/>
      <c r="DT2016" s="209"/>
      <c r="DU2016" s="209"/>
      <c r="DV2016" s="209"/>
      <c r="DW2016" s="209"/>
      <c r="DX2016" s="209"/>
      <c r="DY2016" s="209"/>
      <c r="DZ2016" s="209"/>
      <c r="EA2016" s="209"/>
      <c r="EB2016" s="209"/>
      <c r="EC2016" s="209"/>
      <c r="ED2016" s="209"/>
      <c r="EE2016" s="209"/>
      <c r="EF2016" s="209"/>
      <c r="EG2016" s="209"/>
      <c r="EH2016" s="209"/>
      <c r="EI2016" s="209"/>
      <c r="EJ2016" s="209"/>
      <c r="EK2016" s="209"/>
      <c r="EL2016" s="209"/>
      <c r="EM2016" s="209"/>
      <c r="EN2016" s="209"/>
      <c r="EO2016" s="209"/>
      <c r="EP2016" s="209"/>
      <c r="EQ2016" s="209"/>
      <c r="ER2016" s="209"/>
      <c r="ES2016" s="209"/>
      <c r="ET2016" s="209"/>
      <c r="EU2016" s="209"/>
      <c r="EV2016" s="209"/>
      <c r="EW2016" s="209"/>
      <c r="EX2016" s="209"/>
      <c r="EY2016" s="209"/>
      <c r="EZ2016" s="209"/>
      <c r="FA2016" s="209"/>
      <c r="FB2016" s="209"/>
      <c r="FC2016" s="209"/>
      <c r="FD2016" s="209"/>
      <c r="FE2016" s="209"/>
      <c r="FF2016" s="209"/>
      <c r="FG2016" s="209"/>
      <c r="FH2016" s="209"/>
      <c r="FI2016" s="209"/>
      <c r="FJ2016" s="209"/>
      <c r="FK2016" s="209"/>
      <c r="FL2016" s="209"/>
      <c r="FM2016" s="209"/>
      <c r="FN2016" s="209"/>
      <c r="FO2016" s="209"/>
      <c r="FP2016" s="209"/>
      <c r="FQ2016" s="209"/>
      <c r="FR2016" s="209"/>
      <c r="FS2016" s="209"/>
      <c r="FT2016" s="209"/>
      <c r="FU2016" s="209"/>
      <c r="FV2016" s="209"/>
      <c r="FW2016" s="209"/>
      <c r="FX2016" s="209"/>
      <c r="FY2016" s="209"/>
      <c r="FZ2016" s="209"/>
      <c r="GA2016" s="209"/>
      <c r="GB2016" s="209"/>
      <c r="GC2016" s="209"/>
      <c r="GD2016" s="209"/>
      <c r="GE2016" s="209"/>
      <c r="GF2016" s="209"/>
      <c r="GG2016" s="209"/>
      <c r="GH2016" s="209"/>
      <c r="GI2016" s="209"/>
    </row>
    <row r="2017" spans="1:191" ht="24" customHeight="1">
      <c r="A2017" s="232"/>
      <c r="B2017" s="196"/>
      <c r="C2017" s="200"/>
      <c r="D2017" s="201"/>
      <c r="E2017" s="80" t="s">
        <v>106</v>
      </c>
      <c r="F2017" s="18" t="s">
        <v>398</v>
      </c>
      <c r="G2017" s="18"/>
      <c r="H2017" s="10" t="s">
        <v>394</v>
      </c>
      <c r="I2017" s="206">
        <f t="shared" si="423"/>
        <v>80421</v>
      </c>
      <c r="J2017" s="206">
        <f t="shared" si="423"/>
        <v>198615</v>
      </c>
      <c r="K2017" s="206">
        <f t="shared" si="423"/>
        <v>310744</v>
      </c>
      <c r="L2017" s="207">
        <f>SUM(L2018)</f>
        <v>446606.2</v>
      </c>
      <c r="M2017" s="41">
        <f t="shared" si="419"/>
        <v>18</v>
      </c>
      <c r="N2017" s="41">
        <f t="shared" si="420"/>
        <v>44.5</v>
      </c>
      <c r="O2017" s="41">
        <f t="shared" si="421"/>
        <v>69.599999999999994</v>
      </c>
      <c r="P2017" s="15"/>
      <c r="Q2017" s="15"/>
      <c r="R2017" s="167"/>
      <c r="S2017" s="15"/>
      <c r="T2017" s="15"/>
      <c r="U2017" s="4">
        <f t="shared" si="422"/>
        <v>446606.2</v>
      </c>
      <c r="AA2017" s="209"/>
      <c r="AB2017" s="209"/>
      <c r="AC2017" s="209"/>
      <c r="AD2017" s="209"/>
      <c r="AE2017" s="209"/>
      <c r="AF2017" s="209"/>
      <c r="AG2017" s="209"/>
      <c r="AH2017" s="209"/>
      <c r="AI2017" s="209"/>
      <c r="AJ2017" s="209"/>
      <c r="AK2017" s="209"/>
      <c r="AL2017" s="209"/>
      <c r="AM2017" s="209"/>
      <c r="AN2017" s="209"/>
      <c r="AO2017" s="209"/>
      <c r="AP2017" s="209"/>
      <c r="AQ2017" s="209"/>
      <c r="AR2017" s="209"/>
      <c r="AS2017" s="209"/>
      <c r="AT2017" s="209"/>
      <c r="AU2017" s="209"/>
      <c r="AV2017" s="209"/>
      <c r="AW2017" s="209"/>
      <c r="AX2017" s="209"/>
      <c r="AY2017" s="209"/>
      <c r="AZ2017" s="209"/>
      <c r="BA2017" s="209"/>
      <c r="BB2017" s="209"/>
      <c r="BC2017" s="209"/>
      <c r="BD2017" s="209"/>
      <c r="BE2017" s="209"/>
      <c r="BF2017" s="209"/>
      <c r="BG2017" s="209"/>
      <c r="BH2017" s="209"/>
      <c r="BI2017" s="209"/>
      <c r="BJ2017" s="209"/>
      <c r="BK2017" s="209"/>
      <c r="BL2017" s="209"/>
      <c r="BM2017" s="209"/>
      <c r="BN2017" s="209"/>
      <c r="BO2017" s="209"/>
      <c r="BP2017" s="209"/>
      <c r="BQ2017" s="209"/>
      <c r="BR2017" s="209"/>
      <c r="BS2017" s="209"/>
      <c r="BT2017" s="209"/>
      <c r="BU2017" s="209"/>
      <c r="BV2017" s="209"/>
      <c r="BW2017" s="209"/>
      <c r="BX2017" s="209"/>
      <c r="BY2017" s="209"/>
      <c r="BZ2017" s="209"/>
      <c r="CA2017" s="209"/>
      <c r="CB2017" s="209"/>
      <c r="CC2017" s="209"/>
      <c r="CD2017" s="209"/>
      <c r="CE2017" s="209"/>
      <c r="CF2017" s="209"/>
      <c r="CG2017" s="209"/>
      <c r="CH2017" s="209"/>
      <c r="CI2017" s="209"/>
      <c r="CJ2017" s="209"/>
      <c r="CK2017" s="209"/>
      <c r="CL2017" s="209"/>
      <c r="CM2017" s="209"/>
      <c r="CN2017" s="209"/>
      <c r="CO2017" s="209"/>
      <c r="CP2017" s="209"/>
      <c r="CQ2017" s="209"/>
      <c r="CR2017" s="209"/>
      <c r="CS2017" s="209"/>
      <c r="CT2017" s="209"/>
      <c r="CU2017" s="209"/>
      <c r="CV2017" s="209"/>
      <c r="CW2017" s="209"/>
      <c r="CX2017" s="209"/>
      <c r="CY2017" s="209"/>
      <c r="CZ2017" s="209"/>
      <c r="DA2017" s="209"/>
      <c r="DB2017" s="209"/>
      <c r="DC2017" s="209"/>
      <c r="DD2017" s="209"/>
      <c r="DE2017" s="209"/>
      <c r="DF2017" s="209"/>
      <c r="DG2017" s="209"/>
      <c r="DH2017" s="209"/>
      <c r="DI2017" s="209"/>
      <c r="DJ2017" s="209"/>
      <c r="DK2017" s="209"/>
      <c r="DL2017" s="209"/>
      <c r="DM2017" s="209"/>
      <c r="DN2017" s="209"/>
      <c r="DO2017" s="209"/>
      <c r="DP2017" s="209"/>
      <c r="DQ2017" s="209"/>
      <c r="DR2017" s="209"/>
      <c r="DS2017" s="209"/>
      <c r="DT2017" s="209"/>
      <c r="DU2017" s="209"/>
      <c r="DV2017" s="209"/>
      <c r="DW2017" s="209"/>
      <c r="DX2017" s="209"/>
      <c r="DY2017" s="209"/>
      <c r="DZ2017" s="209"/>
      <c r="EA2017" s="209"/>
      <c r="EB2017" s="209"/>
      <c r="EC2017" s="209"/>
      <c r="ED2017" s="209"/>
      <c r="EE2017" s="209"/>
      <c r="EF2017" s="209"/>
      <c r="EG2017" s="209"/>
      <c r="EH2017" s="209"/>
      <c r="EI2017" s="209"/>
      <c r="EJ2017" s="209"/>
      <c r="EK2017" s="209"/>
      <c r="EL2017" s="209"/>
      <c r="EM2017" s="209"/>
      <c r="EN2017" s="209"/>
      <c r="EO2017" s="209"/>
      <c r="EP2017" s="209"/>
      <c r="EQ2017" s="209"/>
      <c r="ER2017" s="209"/>
      <c r="ES2017" s="209"/>
      <c r="ET2017" s="209"/>
      <c r="EU2017" s="209"/>
      <c r="EV2017" s="209"/>
      <c r="EW2017" s="209"/>
      <c r="EX2017" s="209"/>
      <c r="EY2017" s="209"/>
      <c r="EZ2017" s="209"/>
      <c r="FA2017" s="209"/>
      <c r="FB2017" s="209"/>
      <c r="FC2017" s="209"/>
      <c r="FD2017" s="209"/>
      <c r="FE2017" s="209"/>
      <c r="FF2017" s="209"/>
      <c r="FG2017" s="209"/>
      <c r="FH2017" s="209"/>
      <c r="FI2017" s="209"/>
      <c r="FJ2017" s="209"/>
      <c r="FK2017" s="209"/>
      <c r="FL2017" s="209"/>
      <c r="FM2017" s="209"/>
      <c r="FN2017" s="209"/>
      <c r="FO2017" s="209"/>
      <c r="FP2017" s="209"/>
      <c r="FQ2017" s="209"/>
      <c r="FR2017" s="209"/>
      <c r="FS2017" s="209"/>
      <c r="FT2017" s="209"/>
      <c r="FU2017" s="209"/>
      <c r="FV2017" s="209"/>
      <c r="FW2017" s="209"/>
      <c r="FX2017" s="209"/>
      <c r="FY2017" s="209"/>
      <c r="FZ2017" s="209"/>
      <c r="GA2017" s="209"/>
      <c r="GB2017" s="209"/>
      <c r="GC2017" s="209"/>
      <c r="GD2017" s="209"/>
      <c r="GE2017" s="209"/>
      <c r="GF2017" s="209"/>
      <c r="GG2017" s="209"/>
      <c r="GH2017" s="209"/>
      <c r="GI2017" s="209"/>
    </row>
    <row r="2018" spans="1:191" hidden="1">
      <c r="A2018" s="69"/>
      <c r="B2018" s="53"/>
      <c r="C2018" s="56"/>
      <c r="D2018" s="57"/>
      <c r="E2018" s="16" t="s">
        <v>513</v>
      </c>
      <c r="F2018" s="10" t="s">
        <v>399</v>
      </c>
      <c r="G2018" s="10"/>
      <c r="H2018" s="10"/>
      <c r="I2018" s="7">
        <v>80421</v>
      </c>
      <c r="J2018" s="7">
        <v>198615</v>
      </c>
      <c r="K2018" s="7">
        <v>310744</v>
      </c>
      <c r="L2018" s="7">
        <v>446606.2</v>
      </c>
      <c r="M2018" s="41">
        <f t="shared" si="419"/>
        <v>18</v>
      </c>
      <c r="N2018" s="41">
        <f t="shared" si="420"/>
        <v>44.5</v>
      </c>
      <c r="O2018" s="41">
        <f t="shared" si="421"/>
        <v>69.599999999999994</v>
      </c>
      <c r="P2018" s="15"/>
      <c r="Q2018" s="15"/>
      <c r="R2018" s="167"/>
      <c r="S2018" s="15"/>
      <c r="T2018" s="15"/>
      <c r="U2018" s="4">
        <f t="shared" si="422"/>
        <v>446606.2</v>
      </c>
    </row>
    <row r="2019" spans="1:191" ht="39" customHeight="1">
      <c r="A2019" s="232"/>
      <c r="B2019" s="196"/>
      <c r="C2019" s="200"/>
      <c r="D2019" s="201" t="s">
        <v>284</v>
      </c>
      <c r="E2019" s="81" t="s">
        <v>209</v>
      </c>
      <c r="F2019" s="19"/>
      <c r="G2019" s="19"/>
      <c r="H2019" s="10" t="s">
        <v>394</v>
      </c>
      <c r="I2019" s="205">
        <f t="shared" ref="I2019:K2020" si="424">SUM(I2020)</f>
        <v>50270</v>
      </c>
      <c r="J2019" s="205">
        <f t="shared" si="424"/>
        <v>125700</v>
      </c>
      <c r="K2019" s="205">
        <f t="shared" si="424"/>
        <v>201067</v>
      </c>
      <c r="L2019" s="205">
        <f>SUM(L2020)</f>
        <v>301600</v>
      </c>
      <c r="M2019" s="41">
        <f t="shared" si="419"/>
        <v>16.7</v>
      </c>
      <c r="N2019" s="41">
        <f t="shared" si="420"/>
        <v>41.7</v>
      </c>
      <c r="O2019" s="41">
        <f t="shared" si="421"/>
        <v>66.7</v>
      </c>
      <c r="P2019" s="14"/>
      <c r="Q2019" s="14"/>
      <c r="R2019" s="167"/>
      <c r="S2019" s="14"/>
      <c r="T2019" s="14"/>
      <c r="U2019" s="4">
        <f t="shared" si="422"/>
        <v>301600</v>
      </c>
      <c r="W2019" s="43" t="s">
        <v>394</v>
      </c>
      <c r="AA2019" s="209"/>
      <c r="AB2019" s="209"/>
      <c r="AC2019" s="209"/>
      <c r="AD2019" s="209"/>
      <c r="AE2019" s="209"/>
      <c r="AF2019" s="209"/>
      <c r="AG2019" s="209"/>
      <c r="AH2019" s="209"/>
      <c r="AI2019" s="209"/>
      <c r="AJ2019" s="209"/>
      <c r="AK2019" s="209"/>
      <c r="AL2019" s="209"/>
      <c r="AM2019" s="209"/>
      <c r="AN2019" s="209"/>
      <c r="AO2019" s="209"/>
      <c r="AP2019" s="209"/>
      <c r="AQ2019" s="209"/>
      <c r="AR2019" s="209"/>
      <c r="AS2019" s="209"/>
      <c r="AT2019" s="209"/>
      <c r="AU2019" s="209"/>
      <c r="AV2019" s="209"/>
      <c r="AW2019" s="209"/>
      <c r="AX2019" s="209"/>
      <c r="AY2019" s="209"/>
      <c r="AZ2019" s="209"/>
      <c r="BA2019" s="209"/>
      <c r="BB2019" s="209"/>
      <c r="BC2019" s="209"/>
      <c r="BD2019" s="209"/>
      <c r="BE2019" s="209"/>
      <c r="BF2019" s="209"/>
      <c r="BG2019" s="209"/>
      <c r="BH2019" s="209"/>
      <c r="BI2019" s="209"/>
      <c r="BJ2019" s="209"/>
      <c r="BK2019" s="209"/>
      <c r="BL2019" s="209"/>
      <c r="BM2019" s="209"/>
      <c r="BN2019" s="209"/>
      <c r="BO2019" s="209"/>
      <c r="BP2019" s="209"/>
      <c r="BQ2019" s="209"/>
      <c r="BR2019" s="209"/>
      <c r="BS2019" s="209"/>
      <c r="BT2019" s="209"/>
      <c r="BU2019" s="209"/>
      <c r="BV2019" s="209"/>
      <c r="BW2019" s="209"/>
      <c r="BX2019" s="209"/>
      <c r="BY2019" s="209"/>
      <c r="BZ2019" s="209"/>
      <c r="CA2019" s="209"/>
      <c r="CB2019" s="209"/>
      <c r="CC2019" s="209"/>
      <c r="CD2019" s="209"/>
      <c r="CE2019" s="209"/>
      <c r="CF2019" s="209"/>
      <c r="CG2019" s="209"/>
      <c r="CH2019" s="209"/>
      <c r="CI2019" s="209"/>
      <c r="CJ2019" s="209"/>
      <c r="CK2019" s="209"/>
      <c r="CL2019" s="209"/>
      <c r="CM2019" s="209"/>
      <c r="CN2019" s="209"/>
      <c r="CO2019" s="209"/>
      <c r="CP2019" s="209"/>
      <c r="CQ2019" s="209"/>
      <c r="CR2019" s="209"/>
      <c r="CS2019" s="209"/>
      <c r="CT2019" s="209"/>
      <c r="CU2019" s="209"/>
      <c r="CV2019" s="209"/>
      <c r="CW2019" s="209"/>
      <c r="CX2019" s="209"/>
      <c r="CY2019" s="209"/>
      <c r="CZ2019" s="209"/>
      <c r="DA2019" s="209"/>
      <c r="DB2019" s="209"/>
      <c r="DC2019" s="209"/>
      <c r="DD2019" s="209"/>
      <c r="DE2019" s="209"/>
      <c r="DF2019" s="209"/>
      <c r="DG2019" s="209"/>
      <c r="DH2019" s="209"/>
      <c r="DI2019" s="209"/>
      <c r="DJ2019" s="209"/>
      <c r="DK2019" s="209"/>
      <c r="DL2019" s="209"/>
      <c r="DM2019" s="209"/>
      <c r="DN2019" s="209"/>
      <c r="DO2019" s="209"/>
      <c r="DP2019" s="209"/>
      <c r="DQ2019" s="209"/>
      <c r="DR2019" s="209"/>
      <c r="DS2019" s="209"/>
      <c r="DT2019" s="209"/>
      <c r="DU2019" s="209"/>
      <c r="DV2019" s="209"/>
      <c r="DW2019" s="209"/>
      <c r="DX2019" s="209"/>
      <c r="DY2019" s="209"/>
      <c r="DZ2019" s="209"/>
      <c r="EA2019" s="209"/>
      <c r="EB2019" s="209"/>
      <c r="EC2019" s="209"/>
      <c r="ED2019" s="209"/>
      <c r="EE2019" s="209"/>
      <c r="EF2019" s="209"/>
      <c r="EG2019" s="209"/>
      <c r="EH2019" s="209"/>
      <c r="EI2019" s="209"/>
      <c r="EJ2019" s="209"/>
      <c r="EK2019" s="209"/>
      <c r="EL2019" s="209"/>
      <c r="EM2019" s="209"/>
      <c r="EN2019" s="209"/>
      <c r="EO2019" s="209"/>
      <c r="EP2019" s="209"/>
      <c r="EQ2019" s="209"/>
      <c r="ER2019" s="209"/>
      <c r="ES2019" s="209"/>
      <c r="ET2019" s="209"/>
      <c r="EU2019" s="209"/>
      <c r="EV2019" s="209"/>
      <c r="EW2019" s="209"/>
      <c r="EX2019" s="209"/>
      <c r="EY2019" s="209"/>
      <c r="EZ2019" s="209"/>
      <c r="FA2019" s="209"/>
      <c r="FB2019" s="209"/>
      <c r="FC2019" s="209"/>
      <c r="FD2019" s="209"/>
      <c r="FE2019" s="209"/>
      <c r="FF2019" s="209"/>
      <c r="FG2019" s="209"/>
      <c r="FH2019" s="209"/>
      <c r="FI2019" s="209"/>
      <c r="FJ2019" s="209"/>
      <c r="FK2019" s="209"/>
      <c r="FL2019" s="209"/>
      <c r="FM2019" s="209"/>
      <c r="FN2019" s="209"/>
      <c r="FO2019" s="209"/>
      <c r="FP2019" s="209"/>
      <c r="FQ2019" s="209"/>
      <c r="FR2019" s="209"/>
      <c r="FS2019" s="209"/>
      <c r="FT2019" s="209"/>
      <c r="FU2019" s="209"/>
      <c r="FV2019" s="209"/>
      <c r="FW2019" s="209"/>
      <c r="FX2019" s="209"/>
      <c r="FY2019" s="209"/>
      <c r="FZ2019" s="209"/>
      <c r="GA2019" s="209"/>
      <c r="GB2019" s="209"/>
      <c r="GC2019" s="209"/>
      <c r="GD2019" s="209"/>
      <c r="GE2019" s="209"/>
      <c r="GF2019" s="209"/>
      <c r="GG2019" s="209"/>
      <c r="GH2019" s="209"/>
      <c r="GI2019" s="209"/>
    </row>
    <row r="2020" spans="1:191" ht="30" customHeight="1">
      <c r="A2020" s="232"/>
      <c r="B2020" s="196"/>
      <c r="C2020" s="200"/>
      <c r="D2020" s="201"/>
      <c r="E2020" s="80" t="s">
        <v>37</v>
      </c>
      <c r="F2020" s="18" t="s">
        <v>398</v>
      </c>
      <c r="G2020" s="18"/>
      <c r="H2020" s="10" t="s">
        <v>394</v>
      </c>
      <c r="I2020" s="206">
        <f t="shared" si="424"/>
        <v>50270</v>
      </c>
      <c r="J2020" s="206">
        <f t="shared" si="424"/>
        <v>125700</v>
      </c>
      <c r="K2020" s="206">
        <f t="shared" si="424"/>
        <v>201067</v>
      </c>
      <c r="L2020" s="207">
        <f>SUM(L2021)</f>
        <v>301600</v>
      </c>
      <c r="M2020" s="41">
        <f t="shared" si="419"/>
        <v>16.7</v>
      </c>
      <c r="N2020" s="41">
        <f t="shared" si="420"/>
        <v>41.7</v>
      </c>
      <c r="O2020" s="41">
        <f t="shared" si="421"/>
        <v>66.7</v>
      </c>
      <c r="P2020" s="15"/>
      <c r="Q2020" s="15"/>
      <c r="R2020" s="167"/>
      <c r="S2020" s="15"/>
      <c r="T2020" s="15"/>
      <c r="U2020" s="4">
        <f t="shared" si="422"/>
        <v>301600</v>
      </c>
      <c r="AA2020" s="209"/>
      <c r="AB2020" s="209"/>
      <c r="AC2020" s="209"/>
      <c r="AD2020" s="209"/>
      <c r="AE2020" s="209"/>
      <c r="AF2020" s="209"/>
      <c r="AG2020" s="209"/>
      <c r="AH2020" s="209"/>
      <c r="AI2020" s="209"/>
      <c r="AJ2020" s="209"/>
      <c r="AK2020" s="209"/>
      <c r="AL2020" s="209"/>
      <c r="AM2020" s="209"/>
      <c r="AN2020" s="209"/>
      <c r="AO2020" s="209"/>
      <c r="AP2020" s="209"/>
      <c r="AQ2020" s="209"/>
      <c r="AR2020" s="209"/>
      <c r="AS2020" s="209"/>
      <c r="AT2020" s="209"/>
      <c r="AU2020" s="209"/>
      <c r="AV2020" s="209"/>
      <c r="AW2020" s="209"/>
      <c r="AX2020" s="209"/>
      <c r="AY2020" s="209"/>
      <c r="AZ2020" s="209"/>
      <c r="BA2020" s="209"/>
      <c r="BB2020" s="209"/>
      <c r="BC2020" s="209"/>
      <c r="BD2020" s="209"/>
      <c r="BE2020" s="209"/>
      <c r="BF2020" s="209"/>
      <c r="BG2020" s="209"/>
      <c r="BH2020" s="209"/>
      <c r="BI2020" s="209"/>
      <c r="BJ2020" s="209"/>
      <c r="BK2020" s="209"/>
      <c r="BL2020" s="209"/>
      <c r="BM2020" s="209"/>
      <c r="BN2020" s="209"/>
      <c r="BO2020" s="209"/>
      <c r="BP2020" s="209"/>
      <c r="BQ2020" s="209"/>
      <c r="BR2020" s="209"/>
      <c r="BS2020" s="209"/>
      <c r="BT2020" s="209"/>
      <c r="BU2020" s="209"/>
      <c r="BV2020" s="209"/>
      <c r="BW2020" s="209"/>
      <c r="BX2020" s="209"/>
      <c r="BY2020" s="209"/>
      <c r="BZ2020" s="209"/>
      <c r="CA2020" s="209"/>
      <c r="CB2020" s="209"/>
      <c r="CC2020" s="209"/>
      <c r="CD2020" s="209"/>
      <c r="CE2020" s="209"/>
      <c r="CF2020" s="209"/>
      <c r="CG2020" s="209"/>
      <c r="CH2020" s="209"/>
      <c r="CI2020" s="209"/>
      <c r="CJ2020" s="209"/>
      <c r="CK2020" s="209"/>
      <c r="CL2020" s="209"/>
      <c r="CM2020" s="209"/>
      <c r="CN2020" s="209"/>
      <c r="CO2020" s="209"/>
      <c r="CP2020" s="209"/>
      <c r="CQ2020" s="209"/>
      <c r="CR2020" s="209"/>
      <c r="CS2020" s="209"/>
      <c r="CT2020" s="209"/>
      <c r="CU2020" s="209"/>
      <c r="CV2020" s="209"/>
      <c r="CW2020" s="209"/>
      <c r="CX2020" s="209"/>
      <c r="CY2020" s="209"/>
      <c r="CZ2020" s="209"/>
      <c r="DA2020" s="209"/>
      <c r="DB2020" s="209"/>
      <c r="DC2020" s="209"/>
      <c r="DD2020" s="209"/>
      <c r="DE2020" s="209"/>
      <c r="DF2020" s="209"/>
      <c r="DG2020" s="209"/>
      <c r="DH2020" s="209"/>
      <c r="DI2020" s="209"/>
      <c r="DJ2020" s="209"/>
      <c r="DK2020" s="209"/>
      <c r="DL2020" s="209"/>
      <c r="DM2020" s="209"/>
      <c r="DN2020" s="209"/>
      <c r="DO2020" s="209"/>
      <c r="DP2020" s="209"/>
      <c r="DQ2020" s="209"/>
      <c r="DR2020" s="209"/>
      <c r="DS2020" s="209"/>
      <c r="DT2020" s="209"/>
      <c r="DU2020" s="209"/>
      <c r="DV2020" s="209"/>
      <c r="DW2020" s="209"/>
      <c r="DX2020" s="209"/>
      <c r="DY2020" s="209"/>
      <c r="DZ2020" s="209"/>
      <c r="EA2020" s="209"/>
      <c r="EB2020" s="209"/>
      <c r="EC2020" s="209"/>
      <c r="ED2020" s="209"/>
      <c r="EE2020" s="209"/>
      <c r="EF2020" s="209"/>
      <c r="EG2020" s="209"/>
      <c r="EH2020" s="209"/>
      <c r="EI2020" s="209"/>
      <c r="EJ2020" s="209"/>
      <c r="EK2020" s="209"/>
      <c r="EL2020" s="209"/>
      <c r="EM2020" s="209"/>
      <c r="EN2020" s="209"/>
      <c r="EO2020" s="209"/>
      <c r="EP2020" s="209"/>
      <c r="EQ2020" s="209"/>
      <c r="ER2020" s="209"/>
      <c r="ES2020" s="209"/>
      <c r="ET2020" s="209"/>
      <c r="EU2020" s="209"/>
      <c r="EV2020" s="209"/>
      <c r="EW2020" s="209"/>
      <c r="EX2020" s="209"/>
      <c r="EY2020" s="209"/>
      <c r="EZ2020" s="209"/>
      <c r="FA2020" s="209"/>
      <c r="FB2020" s="209"/>
      <c r="FC2020" s="209"/>
      <c r="FD2020" s="209"/>
      <c r="FE2020" s="209"/>
      <c r="FF2020" s="209"/>
      <c r="FG2020" s="209"/>
      <c r="FH2020" s="209"/>
      <c r="FI2020" s="209"/>
      <c r="FJ2020" s="209"/>
      <c r="FK2020" s="209"/>
      <c r="FL2020" s="209"/>
      <c r="FM2020" s="209"/>
      <c r="FN2020" s="209"/>
      <c r="FO2020" s="209"/>
      <c r="FP2020" s="209"/>
      <c r="FQ2020" s="209"/>
      <c r="FR2020" s="209"/>
      <c r="FS2020" s="209"/>
      <c r="FT2020" s="209"/>
      <c r="FU2020" s="209"/>
      <c r="FV2020" s="209"/>
      <c r="FW2020" s="209"/>
      <c r="FX2020" s="209"/>
      <c r="FY2020" s="209"/>
      <c r="FZ2020" s="209"/>
      <c r="GA2020" s="209"/>
      <c r="GB2020" s="209"/>
      <c r="GC2020" s="209"/>
      <c r="GD2020" s="209"/>
      <c r="GE2020" s="209"/>
      <c r="GF2020" s="209"/>
      <c r="GG2020" s="209"/>
      <c r="GH2020" s="209"/>
      <c r="GI2020" s="209"/>
    </row>
    <row r="2021" spans="1:191" hidden="1">
      <c r="A2021" s="69"/>
      <c r="B2021" s="53"/>
      <c r="C2021" s="56"/>
      <c r="D2021" s="57"/>
      <c r="E2021" s="16" t="s">
        <v>513</v>
      </c>
      <c r="F2021" s="10" t="s">
        <v>399</v>
      </c>
      <c r="G2021" s="10"/>
      <c r="H2021" s="10"/>
      <c r="I2021" s="7">
        <v>50270</v>
      </c>
      <c r="J2021" s="7">
        <v>125700</v>
      </c>
      <c r="K2021" s="7">
        <v>201067</v>
      </c>
      <c r="L2021" s="7">
        <v>301600</v>
      </c>
      <c r="M2021" s="41">
        <f t="shared" si="419"/>
        <v>16.7</v>
      </c>
      <c r="N2021" s="41">
        <f t="shared" si="420"/>
        <v>41.7</v>
      </c>
      <c r="O2021" s="41">
        <f t="shared" si="421"/>
        <v>66.7</v>
      </c>
      <c r="P2021" s="15"/>
      <c r="Q2021" s="15"/>
      <c r="R2021" s="167"/>
      <c r="S2021" s="15"/>
      <c r="T2021" s="15"/>
      <c r="U2021" s="4">
        <f t="shared" si="422"/>
        <v>301600</v>
      </c>
    </row>
    <row r="2022" spans="1:191">
      <c r="A2022" s="232"/>
      <c r="B2022" s="196"/>
      <c r="C2022" s="200"/>
      <c r="D2022" s="201" t="s">
        <v>285</v>
      </c>
      <c r="E2022" s="81" t="s">
        <v>510</v>
      </c>
      <c r="F2022" s="19"/>
      <c r="G2022" s="19"/>
      <c r="H2022" s="10" t="s">
        <v>394</v>
      </c>
      <c r="I2022" s="204">
        <f>SUM(I2023)</f>
        <v>1983</v>
      </c>
      <c r="J2022" s="204">
        <f>SUM(J2023)</f>
        <v>4779</v>
      </c>
      <c r="K2022" s="204">
        <f>SUM(K2023)</f>
        <v>7524</v>
      </c>
      <c r="L2022" s="205">
        <f>SUM(L2023)</f>
        <v>10885.6</v>
      </c>
      <c r="M2022" s="41">
        <f t="shared" si="419"/>
        <v>18.2</v>
      </c>
      <c r="N2022" s="41">
        <f t="shared" si="420"/>
        <v>43.9</v>
      </c>
      <c r="O2022" s="41">
        <f t="shared" si="421"/>
        <v>69.099999999999994</v>
      </c>
      <c r="P2022" s="14"/>
      <c r="Q2022" s="14"/>
      <c r="R2022" s="167"/>
      <c r="S2022" s="14"/>
      <c r="T2022" s="14"/>
      <c r="U2022" s="4">
        <f t="shared" si="422"/>
        <v>10885.6</v>
      </c>
      <c r="W2022" s="43" t="s">
        <v>394</v>
      </c>
      <c r="AA2022" s="209"/>
      <c r="AB2022" s="209"/>
      <c r="AC2022" s="209"/>
      <c r="AD2022" s="209"/>
      <c r="AE2022" s="209"/>
      <c r="AF2022" s="209"/>
      <c r="AG2022" s="209"/>
      <c r="AH2022" s="209"/>
      <c r="AI2022" s="209"/>
      <c r="AJ2022" s="209"/>
      <c r="AK2022" s="209"/>
      <c r="AL2022" s="209"/>
      <c r="AM2022" s="209"/>
      <c r="AN2022" s="209"/>
      <c r="AO2022" s="209"/>
      <c r="AP2022" s="209"/>
      <c r="AQ2022" s="209"/>
      <c r="AR2022" s="209"/>
      <c r="AS2022" s="209"/>
      <c r="AT2022" s="209"/>
      <c r="AU2022" s="209"/>
      <c r="AV2022" s="209"/>
      <c r="AW2022" s="209"/>
      <c r="AX2022" s="209"/>
      <c r="AY2022" s="209"/>
      <c r="AZ2022" s="209"/>
      <c r="BA2022" s="209"/>
      <c r="BB2022" s="209"/>
      <c r="BC2022" s="209"/>
      <c r="BD2022" s="209"/>
      <c r="BE2022" s="209"/>
      <c r="BF2022" s="209"/>
      <c r="BG2022" s="209"/>
      <c r="BH2022" s="209"/>
      <c r="BI2022" s="209"/>
      <c r="BJ2022" s="209"/>
      <c r="BK2022" s="209"/>
      <c r="BL2022" s="209"/>
      <c r="BM2022" s="209"/>
      <c r="BN2022" s="209"/>
      <c r="BO2022" s="209"/>
      <c r="BP2022" s="209"/>
      <c r="BQ2022" s="209"/>
      <c r="BR2022" s="209"/>
      <c r="BS2022" s="209"/>
      <c r="BT2022" s="209"/>
      <c r="BU2022" s="209"/>
      <c r="BV2022" s="209"/>
      <c r="BW2022" s="209"/>
      <c r="BX2022" s="209"/>
      <c r="BY2022" s="209"/>
      <c r="BZ2022" s="209"/>
      <c r="CA2022" s="209"/>
      <c r="CB2022" s="209"/>
      <c r="CC2022" s="209"/>
      <c r="CD2022" s="209"/>
      <c r="CE2022" s="209"/>
      <c r="CF2022" s="209"/>
      <c r="CG2022" s="209"/>
      <c r="CH2022" s="209"/>
      <c r="CI2022" s="209"/>
      <c r="CJ2022" s="209"/>
      <c r="CK2022" s="209"/>
      <c r="CL2022" s="209"/>
      <c r="CM2022" s="209"/>
      <c r="CN2022" s="209"/>
      <c r="CO2022" s="209"/>
      <c r="CP2022" s="209"/>
      <c r="CQ2022" s="209"/>
      <c r="CR2022" s="209"/>
      <c r="CS2022" s="209"/>
      <c r="CT2022" s="209"/>
      <c r="CU2022" s="209"/>
      <c r="CV2022" s="209"/>
      <c r="CW2022" s="209"/>
      <c r="CX2022" s="209"/>
      <c r="CY2022" s="209"/>
      <c r="CZ2022" s="209"/>
      <c r="DA2022" s="209"/>
      <c r="DB2022" s="209"/>
      <c r="DC2022" s="209"/>
      <c r="DD2022" s="209"/>
      <c r="DE2022" s="209"/>
      <c r="DF2022" s="209"/>
      <c r="DG2022" s="209"/>
      <c r="DH2022" s="209"/>
      <c r="DI2022" s="209"/>
      <c r="DJ2022" s="209"/>
      <c r="DK2022" s="209"/>
      <c r="DL2022" s="209"/>
      <c r="DM2022" s="209"/>
      <c r="DN2022" s="209"/>
      <c r="DO2022" s="209"/>
      <c r="DP2022" s="209"/>
      <c r="DQ2022" s="209"/>
      <c r="DR2022" s="209"/>
      <c r="DS2022" s="209"/>
      <c r="DT2022" s="209"/>
      <c r="DU2022" s="209"/>
      <c r="DV2022" s="209"/>
      <c r="DW2022" s="209"/>
      <c r="DX2022" s="209"/>
      <c r="DY2022" s="209"/>
      <c r="DZ2022" s="209"/>
      <c r="EA2022" s="209"/>
      <c r="EB2022" s="209"/>
      <c r="EC2022" s="209"/>
      <c r="ED2022" s="209"/>
      <c r="EE2022" s="209"/>
      <c r="EF2022" s="209"/>
      <c r="EG2022" s="209"/>
      <c r="EH2022" s="209"/>
      <c r="EI2022" s="209"/>
      <c r="EJ2022" s="209"/>
      <c r="EK2022" s="209"/>
      <c r="EL2022" s="209"/>
      <c r="EM2022" s="209"/>
      <c r="EN2022" s="209"/>
      <c r="EO2022" s="209"/>
      <c r="EP2022" s="209"/>
      <c r="EQ2022" s="209"/>
      <c r="ER2022" s="209"/>
      <c r="ES2022" s="209"/>
      <c r="ET2022" s="209"/>
      <c r="EU2022" s="209"/>
      <c r="EV2022" s="209"/>
      <c r="EW2022" s="209"/>
      <c r="EX2022" s="209"/>
      <c r="EY2022" s="209"/>
      <c r="EZ2022" s="209"/>
      <c r="FA2022" s="209"/>
      <c r="FB2022" s="209"/>
      <c r="FC2022" s="209"/>
      <c r="FD2022" s="209"/>
      <c r="FE2022" s="209"/>
      <c r="FF2022" s="209"/>
      <c r="FG2022" s="209"/>
      <c r="FH2022" s="209"/>
      <c r="FI2022" s="209"/>
      <c r="FJ2022" s="209"/>
      <c r="FK2022" s="209"/>
      <c r="FL2022" s="209"/>
      <c r="FM2022" s="209"/>
      <c r="FN2022" s="209"/>
      <c r="FO2022" s="209"/>
      <c r="FP2022" s="209"/>
      <c r="FQ2022" s="209"/>
      <c r="FR2022" s="209"/>
      <c r="FS2022" s="209"/>
      <c r="FT2022" s="209"/>
      <c r="FU2022" s="209"/>
      <c r="FV2022" s="209"/>
      <c r="FW2022" s="209"/>
      <c r="FX2022" s="209"/>
      <c r="FY2022" s="209"/>
      <c r="FZ2022" s="209"/>
      <c r="GA2022" s="209"/>
      <c r="GB2022" s="209"/>
      <c r="GC2022" s="209"/>
      <c r="GD2022" s="209"/>
      <c r="GE2022" s="209"/>
      <c r="GF2022" s="209"/>
      <c r="GG2022" s="209"/>
      <c r="GH2022" s="209"/>
      <c r="GI2022" s="209"/>
    </row>
    <row r="2023" spans="1:191">
      <c r="A2023" s="232"/>
      <c r="B2023" s="196"/>
      <c r="C2023" s="200"/>
      <c r="D2023" s="201"/>
      <c r="E2023" s="80" t="s">
        <v>106</v>
      </c>
      <c r="F2023" s="18" t="s">
        <v>398</v>
      </c>
      <c r="G2023" s="18"/>
      <c r="H2023" s="10" t="s">
        <v>394</v>
      </c>
      <c r="I2023" s="206">
        <f>SUM(I2024:I2029)</f>
        <v>1983</v>
      </c>
      <c r="J2023" s="206">
        <f>SUM(J2024:J2029)</f>
        <v>4779</v>
      </c>
      <c r="K2023" s="206">
        <f>SUM(K2024:K2029)</f>
        <v>7524</v>
      </c>
      <c r="L2023" s="207">
        <f>SUM(L2024:L2029)</f>
        <v>10885.6</v>
      </c>
      <c r="M2023" s="41">
        <f t="shared" si="419"/>
        <v>18.2</v>
      </c>
      <c r="N2023" s="41">
        <f t="shared" si="420"/>
        <v>43.9</v>
      </c>
      <c r="O2023" s="41">
        <f t="shared" si="421"/>
        <v>69.099999999999994</v>
      </c>
      <c r="P2023" s="15"/>
      <c r="Q2023" s="15"/>
      <c r="R2023" s="167"/>
      <c r="S2023" s="15"/>
      <c r="T2023" s="15"/>
      <c r="U2023" s="4">
        <f t="shared" si="422"/>
        <v>10885.6</v>
      </c>
      <c r="AA2023" s="209"/>
      <c r="AB2023" s="209"/>
      <c r="AC2023" s="209"/>
      <c r="AD2023" s="209"/>
      <c r="AE2023" s="209"/>
      <c r="AF2023" s="209"/>
      <c r="AG2023" s="209"/>
      <c r="AH2023" s="209"/>
      <c r="AI2023" s="209"/>
      <c r="AJ2023" s="209"/>
      <c r="AK2023" s="209"/>
      <c r="AL2023" s="209"/>
      <c r="AM2023" s="209"/>
      <c r="AN2023" s="209"/>
      <c r="AO2023" s="209"/>
      <c r="AP2023" s="209"/>
      <c r="AQ2023" s="209"/>
      <c r="AR2023" s="209"/>
      <c r="AS2023" s="209"/>
      <c r="AT2023" s="209"/>
      <c r="AU2023" s="209"/>
      <c r="AV2023" s="209"/>
      <c r="AW2023" s="209"/>
      <c r="AX2023" s="209"/>
      <c r="AY2023" s="209"/>
      <c r="AZ2023" s="209"/>
      <c r="BA2023" s="209"/>
      <c r="BB2023" s="209"/>
      <c r="BC2023" s="209"/>
      <c r="BD2023" s="209"/>
      <c r="BE2023" s="209"/>
      <c r="BF2023" s="209"/>
      <c r="BG2023" s="209"/>
      <c r="BH2023" s="209"/>
      <c r="BI2023" s="209"/>
      <c r="BJ2023" s="209"/>
      <c r="BK2023" s="209"/>
      <c r="BL2023" s="209"/>
      <c r="BM2023" s="209"/>
      <c r="BN2023" s="209"/>
      <c r="BO2023" s="209"/>
      <c r="BP2023" s="209"/>
      <c r="BQ2023" s="209"/>
      <c r="BR2023" s="209"/>
      <c r="BS2023" s="209"/>
      <c r="BT2023" s="209"/>
      <c r="BU2023" s="209"/>
      <c r="BV2023" s="209"/>
      <c r="BW2023" s="209"/>
      <c r="BX2023" s="209"/>
      <c r="BY2023" s="209"/>
      <c r="BZ2023" s="209"/>
      <c r="CA2023" s="209"/>
      <c r="CB2023" s="209"/>
      <c r="CC2023" s="209"/>
      <c r="CD2023" s="209"/>
      <c r="CE2023" s="209"/>
      <c r="CF2023" s="209"/>
      <c r="CG2023" s="209"/>
      <c r="CH2023" s="209"/>
      <c r="CI2023" s="209"/>
      <c r="CJ2023" s="209"/>
      <c r="CK2023" s="209"/>
      <c r="CL2023" s="209"/>
      <c r="CM2023" s="209"/>
      <c r="CN2023" s="209"/>
      <c r="CO2023" s="209"/>
      <c r="CP2023" s="209"/>
      <c r="CQ2023" s="209"/>
      <c r="CR2023" s="209"/>
      <c r="CS2023" s="209"/>
      <c r="CT2023" s="209"/>
      <c r="CU2023" s="209"/>
      <c r="CV2023" s="209"/>
      <c r="CW2023" s="209"/>
      <c r="CX2023" s="209"/>
      <c r="CY2023" s="209"/>
      <c r="CZ2023" s="209"/>
      <c r="DA2023" s="209"/>
      <c r="DB2023" s="209"/>
      <c r="DC2023" s="209"/>
      <c r="DD2023" s="209"/>
      <c r="DE2023" s="209"/>
      <c r="DF2023" s="209"/>
      <c r="DG2023" s="209"/>
      <c r="DH2023" s="209"/>
      <c r="DI2023" s="209"/>
      <c r="DJ2023" s="209"/>
      <c r="DK2023" s="209"/>
      <c r="DL2023" s="209"/>
      <c r="DM2023" s="209"/>
      <c r="DN2023" s="209"/>
      <c r="DO2023" s="209"/>
      <c r="DP2023" s="209"/>
      <c r="DQ2023" s="209"/>
      <c r="DR2023" s="209"/>
      <c r="DS2023" s="209"/>
      <c r="DT2023" s="209"/>
      <c r="DU2023" s="209"/>
      <c r="DV2023" s="209"/>
      <c r="DW2023" s="209"/>
      <c r="DX2023" s="209"/>
      <c r="DY2023" s="209"/>
      <c r="DZ2023" s="209"/>
      <c r="EA2023" s="209"/>
      <c r="EB2023" s="209"/>
      <c r="EC2023" s="209"/>
      <c r="ED2023" s="209"/>
      <c r="EE2023" s="209"/>
      <c r="EF2023" s="209"/>
      <c r="EG2023" s="209"/>
      <c r="EH2023" s="209"/>
      <c r="EI2023" s="209"/>
      <c r="EJ2023" s="209"/>
      <c r="EK2023" s="209"/>
      <c r="EL2023" s="209"/>
      <c r="EM2023" s="209"/>
      <c r="EN2023" s="209"/>
      <c r="EO2023" s="209"/>
      <c r="EP2023" s="209"/>
      <c r="EQ2023" s="209"/>
      <c r="ER2023" s="209"/>
      <c r="ES2023" s="209"/>
      <c r="ET2023" s="209"/>
      <c r="EU2023" s="209"/>
      <c r="EV2023" s="209"/>
      <c r="EW2023" s="209"/>
      <c r="EX2023" s="209"/>
      <c r="EY2023" s="209"/>
      <c r="EZ2023" s="209"/>
      <c r="FA2023" s="209"/>
      <c r="FB2023" s="209"/>
      <c r="FC2023" s="209"/>
      <c r="FD2023" s="209"/>
      <c r="FE2023" s="209"/>
      <c r="FF2023" s="209"/>
      <c r="FG2023" s="209"/>
      <c r="FH2023" s="209"/>
      <c r="FI2023" s="209"/>
      <c r="FJ2023" s="209"/>
      <c r="FK2023" s="209"/>
      <c r="FL2023" s="209"/>
      <c r="FM2023" s="209"/>
      <c r="FN2023" s="209"/>
      <c r="FO2023" s="209"/>
      <c r="FP2023" s="209"/>
      <c r="FQ2023" s="209"/>
      <c r="FR2023" s="209"/>
      <c r="FS2023" s="209"/>
      <c r="FT2023" s="209"/>
      <c r="FU2023" s="209"/>
      <c r="FV2023" s="209"/>
      <c r="FW2023" s="209"/>
      <c r="FX2023" s="209"/>
      <c r="FY2023" s="209"/>
      <c r="FZ2023" s="209"/>
      <c r="GA2023" s="209"/>
      <c r="GB2023" s="209"/>
      <c r="GC2023" s="209"/>
      <c r="GD2023" s="209"/>
      <c r="GE2023" s="209"/>
      <c r="GF2023" s="209"/>
      <c r="GG2023" s="209"/>
      <c r="GH2023" s="209"/>
      <c r="GI2023" s="209"/>
    </row>
    <row r="2024" spans="1:191" hidden="1">
      <c r="A2024" s="69"/>
      <c r="B2024" s="53"/>
      <c r="C2024" s="56"/>
      <c r="D2024" s="57"/>
      <c r="E2024" s="16" t="s">
        <v>431</v>
      </c>
      <c r="F2024" s="10">
        <v>4111</v>
      </c>
      <c r="G2024" s="10"/>
      <c r="H2024" s="10"/>
      <c r="I2024" s="7">
        <f>ROUND(L2024*0.18,0)</f>
        <v>1450</v>
      </c>
      <c r="J2024" s="7">
        <f>ROUND(L2024*0.43,0)</f>
        <v>3464</v>
      </c>
      <c r="K2024" s="7">
        <f>ROUND(L2024*0.68,0)</f>
        <v>5478</v>
      </c>
      <c r="L2024" s="7">
        <v>8055.6</v>
      </c>
      <c r="M2024" s="41">
        <f t="shared" si="419"/>
        <v>18</v>
      </c>
      <c r="N2024" s="41">
        <f t="shared" si="420"/>
        <v>43</v>
      </c>
      <c r="O2024" s="41">
        <f t="shared" si="421"/>
        <v>68</v>
      </c>
      <c r="P2024" s="15"/>
      <c r="Q2024" s="15"/>
      <c r="R2024" s="167"/>
      <c r="S2024" s="15"/>
      <c r="T2024" s="15"/>
      <c r="U2024" s="4">
        <f t="shared" si="422"/>
        <v>8055.6</v>
      </c>
    </row>
    <row r="2025" spans="1:191" hidden="1">
      <c r="A2025" s="69"/>
      <c r="B2025" s="53"/>
      <c r="C2025" s="56"/>
      <c r="D2025" s="57"/>
      <c r="E2025" s="16" t="s">
        <v>436</v>
      </c>
      <c r="F2025" s="10" t="s">
        <v>264</v>
      </c>
      <c r="G2025" s="10"/>
      <c r="H2025" s="10"/>
      <c r="I2025" s="7">
        <f>ROUND(L2025*0.19,0)</f>
        <v>465</v>
      </c>
      <c r="J2025" s="7">
        <f>ROUND(L2025*0.47,0)</f>
        <v>1150</v>
      </c>
      <c r="K2025" s="7">
        <f>ROUND(L2025*0.73,0)</f>
        <v>1786</v>
      </c>
      <c r="L2025" s="7">
        <v>2447.1</v>
      </c>
      <c r="M2025" s="41">
        <f t="shared" si="419"/>
        <v>19</v>
      </c>
      <c r="N2025" s="41">
        <f t="shared" si="420"/>
        <v>47</v>
      </c>
      <c r="O2025" s="41">
        <f t="shared" si="421"/>
        <v>73</v>
      </c>
      <c r="P2025" s="15"/>
      <c r="Q2025" s="15"/>
      <c r="R2025" s="167"/>
      <c r="S2025" s="15"/>
      <c r="T2025" s="15"/>
      <c r="U2025" s="4">
        <f t="shared" si="422"/>
        <v>2447.1</v>
      </c>
    </row>
    <row r="2026" spans="1:191" hidden="1">
      <c r="A2026" s="69"/>
      <c r="B2026" s="53"/>
      <c r="C2026" s="56"/>
      <c r="D2026" s="57"/>
      <c r="E2026" s="9" t="s">
        <v>439</v>
      </c>
      <c r="F2026" s="10">
        <v>4214</v>
      </c>
      <c r="G2026" s="10"/>
      <c r="H2026" s="10"/>
      <c r="I2026" s="7">
        <f>ROUND(L2026*0.18,0)</f>
        <v>18</v>
      </c>
      <c r="J2026" s="7">
        <f>ROUND(L2026*0.43,0)</f>
        <v>43</v>
      </c>
      <c r="K2026" s="7">
        <f>ROUND(L2026*0.68,0)</f>
        <v>69</v>
      </c>
      <c r="L2026" s="7">
        <v>100.8</v>
      </c>
      <c r="M2026" s="41">
        <f t="shared" si="419"/>
        <v>17.899999999999999</v>
      </c>
      <c r="N2026" s="41">
        <f t="shared" si="420"/>
        <v>42.7</v>
      </c>
      <c r="O2026" s="41">
        <f t="shared" si="421"/>
        <v>68.5</v>
      </c>
      <c r="P2026" s="15"/>
      <c r="Q2026" s="15"/>
      <c r="R2026" s="167"/>
      <c r="S2026" s="15"/>
      <c r="T2026" s="15"/>
      <c r="U2026" s="4">
        <f t="shared" si="422"/>
        <v>100.8</v>
      </c>
    </row>
    <row r="2027" spans="1:191" hidden="1">
      <c r="A2027" s="69"/>
      <c r="B2027" s="53"/>
      <c r="C2027" s="56"/>
      <c r="D2027" s="57"/>
      <c r="E2027" s="16" t="s">
        <v>443</v>
      </c>
      <c r="F2027" s="10">
        <v>4221</v>
      </c>
      <c r="G2027" s="10"/>
      <c r="H2027" s="10"/>
      <c r="I2027" s="7">
        <f>ROUND(L2027*0.18,0)</f>
        <v>28</v>
      </c>
      <c r="J2027" s="7">
        <f>ROUND(L2027*0.43,0)</f>
        <v>67</v>
      </c>
      <c r="K2027" s="7">
        <f>ROUND(L2027*0.68,0)</f>
        <v>105</v>
      </c>
      <c r="L2027" s="7">
        <v>155.1</v>
      </c>
      <c r="M2027" s="41">
        <f t="shared" si="419"/>
        <v>18.100000000000001</v>
      </c>
      <c r="N2027" s="41">
        <f t="shared" si="420"/>
        <v>43.2</v>
      </c>
      <c r="O2027" s="41">
        <f t="shared" si="421"/>
        <v>67.7</v>
      </c>
      <c r="P2027" s="15"/>
      <c r="Q2027" s="15"/>
      <c r="R2027" s="167"/>
      <c r="S2027" s="15"/>
      <c r="T2027" s="15"/>
      <c r="U2027" s="4">
        <f t="shared" si="422"/>
        <v>155.1</v>
      </c>
    </row>
    <row r="2028" spans="1:191" ht="27" hidden="1">
      <c r="A2028" s="69"/>
      <c r="B2028" s="53"/>
      <c r="C2028" s="56"/>
      <c r="D2028" s="57"/>
      <c r="E2028" s="16" t="s">
        <v>516</v>
      </c>
      <c r="F2028" s="10" t="s">
        <v>416</v>
      </c>
      <c r="G2028" s="10"/>
      <c r="H2028" s="10"/>
      <c r="I2028" s="7">
        <f>ROUND(L2028*0.18,0)</f>
        <v>5</v>
      </c>
      <c r="J2028" s="7">
        <f>ROUND(L2028*0.43,0)</f>
        <v>13</v>
      </c>
      <c r="K2028" s="7">
        <f>ROUND(L2028*0.68,0)</f>
        <v>20</v>
      </c>
      <c r="L2028" s="7">
        <v>30</v>
      </c>
      <c r="M2028" s="41">
        <f t="shared" si="419"/>
        <v>16.7</v>
      </c>
      <c r="N2028" s="41">
        <f t="shared" si="420"/>
        <v>43.3</v>
      </c>
      <c r="O2028" s="41">
        <f t="shared" si="421"/>
        <v>66.7</v>
      </c>
      <c r="P2028" s="15"/>
      <c r="Q2028" s="15"/>
      <c r="R2028" s="167"/>
      <c r="S2028" s="15"/>
      <c r="T2028" s="15"/>
      <c r="U2028" s="4"/>
    </row>
    <row r="2029" spans="1:191" hidden="1">
      <c r="A2029" s="69"/>
      <c r="B2029" s="53"/>
      <c r="C2029" s="56"/>
      <c r="D2029" s="57"/>
      <c r="E2029" s="16" t="s">
        <v>517</v>
      </c>
      <c r="F2029" s="10">
        <v>4261</v>
      </c>
      <c r="G2029" s="10"/>
      <c r="H2029" s="10"/>
      <c r="I2029" s="7">
        <f>ROUND(L2029*0.18,0)</f>
        <v>17</v>
      </c>
      <c r="J2029" s="7">
        <f>ROUND(L2029*0.43,0)</f>
        <v>42</v>
      </c>
      <c r="K2029" s="7">
        <f>ROUND(L2029*0.68,0)</f>
        <v>66</v>
      </c>
      <c r="L2029" s="7">
        <v>97</v>
      </c>
      <c r="M2029" s="41">
        <f t="shared" si="419"/>
        <v>17.5</v>
      </c>
      <c r="N2029" s="41">
        <f t="shared" si="420"/>
        <v>43.3</v>
      </c>
      <c r="O2029" s="41">
        <f t="shared" si="421"/>
        <v>68</v>
      </c>
      <c r="P2029" s="15"/>
      <c r="Q2029" s="15"/>
      <c r="R2029" s="167"/>
      <c r="S2029" s="15"/>
      <c r="T2029" s="15"/>
      <c r="U2029" s="4">
        <f t="shared" ref="U2029:U2048" si="425">SUM(L2029-T2029)</f>
        <v>97</v>
      </c>
    </row>
    <row r="2030" spans="1:191">
      <c r="A2030" s="232"/>
      <c r="B2030" s="196"/>
      <c r="C2030" s="197" t="s">
        <v>526</v>
      </c>
      <c r="D2030" s="198" t="s">
        <v>367</v>
      </c>
      <c r="E2030" s="199" t="s">
        <v>210</v>
      </c>
      <c r="F2030" s="13"/>
      <c r="G2030" s="13"/>
      <c r="H2030" s="10" t="s">
        <v>394</v>
      </c>
      <c r="I2030" s="204">
        <f>SUM(I2031,I2042)</f>
        <v>24447</v>
      </c>
      <c r="J2030" s="204">
        <f>SUM(J2031,J2042)</f>
        <v>61897</v>
      </c>
      <c r="K2030" s="204">
        <f>SUM(K2031,K2042)</f>
        <v>99348</v>
      </c>
      <c r="L2030" s="205">
        <f>SUM(L2031,L2042)</f>
        <v>151304.20000000001</v>
      </c>
      <c r="M2030" s="41">
        <f t="shared" si="419"/>
        <v>16.2</v>
      </c>
      <c r="N2030" s="41">
        <f t="shared" si="420"/>
        <v>40.9</v>
      </c>
      <c r="O2030" s="41">
        <f t="shared" si="421"/>
        <v>65.7</v>
      </c>
      <c r="P2030" s="14"/>
      <c r="Q2030" s="14"/>
      <c r="R2030" s="167"/>
      <c r="S2030" s="14"/>
      <c r="T2030" s="14"/>
      <c r="U2030" s="4">
        <f t="shared" si="425"/>
        <v>151304.20000000001</v>
      </c>
      <c r="AA2030" s="209"/>
      <c r="AB2030" s="209"/>
      <c r="AC2030" s="209"/>
      <c r="AD2030" s="209"/>
      <c r="AE2030" s="209"/>
      <c r="AF2030" s="209"/>
      <c r="AG2030" s="209"/>
      <c r="AH2030" s="209"/>
      <c r="AI2030" s="209"/>
      <c r="AJ2030" s="209"/>
      <c r="AK2030" s="209"/>
      <c r="AL2030" s="209"/>
      <c r="AM2030" s="209"/>
      <c r="AN2030" s="209"/>
      <c r="AO2030" s="209"/>
      <c r="AP2030" s="209"/>
      <c r="AQ2030" s="209"/>
      <c r="AR2030" s="209"/>
      <c r="AS2030" s="209"/>
      <c r="AT2030" s="209"/>
      <c r="AU2030" s="209"/>
      <c r="AV2030" s="209"/>
      <c r="AW2030" s="209"/>
      <c r="AX2030" s="209"/>
      <c r="AY2030" s="209"/>
      <c r="AZ2030" s="209"/>
      <c r="BA2030" s="209"/>
      <c r="BB2030" s="209"/>
      <c r="BC2030" s="209"/>
      <c r="BD2030" s="209"/>
      <c r="BE2030" s="209"/>
      <c r="BF2030" s="209"/>
      <c r="BG2030" s="209"/>
      <c r="BH2030" s="209"/>
      <c r="BI2030" s="209"/>
      <c r="BJ2030" s="209"/>
      <c r="BK2030" s="209"/>
      <c r="BL2030" s="209"/>
      <c r="BM2030" s="209"/>
      <c r="BN2030" s="209"/>
      <c r="BO2030" s="209"/>
      <c r="BP2030" s="209"/>
      <c r="BQ2030" s="209"/>
      <c r="BR2030" s="209"/>
      <c r="BS2030" s="209"/>
      <c r="BT2030" s="209"/>
      <c r="BU2030" s="209"/>
      <c r="BV2030" s="209"/>
      <c r="BW2030" s="209"/>
      <c r="BX2030" s="209"/>
      <c r="BY2030" s="209"/>
      <c r="BZ2030" s="209"/>
      <c r="CA2030" s="209"/>
      <c r="CB2030" s="209"/>
      <c r="CC2030" s="209"/>
      <c r="CD2030" s="209"/>
      <c r="CE2030" s="209"/>
      <c r="CF2030" s="209"/>
      <c r="CG2030" s="209"/>
      <c r="CH2030" s="209"/>
      <c r="CI2030" s="209"/>
      <c r="CJ2030" s="209"/>
      <c r="CK2030" s="209"/>
      <c r="CL2030" s="209"/>
      <c r="CM2030" s="209"/>
      <c r="CN2030" s="209"/>
      <c r="CO2030" s="209"/>
      <c r="CP2030" s="209"/>
      <c r="CQ2030" s="209"/>
      <c r="CR2030" s="209"/>
      <c r="CS2030" s="209"/>
      <c r="CT2030" s="209"/>
      <c r="CU2030" s="209"/>
      <c r="CV2030" s="209"/>
      <c r="CW2030" s="209"/>
      <c r="CX2030" s="209"/>
      <c r="CY2030" s="209"/>
      <c r="CZ2030" s="209"/>
      <c r="DA2030" s="209"/>
      <c r="DB2030" s="209"/>
      <c r="DC2030" s="209"/>
      <c r="DD2030" s="209"/>
      <c r="DE2030" s="209"/>
      <c r="DF2030" s="209"/>
      <c r="DG2030" s="209"/>
      <c r="DH2030" s="209"/>
      <c r="DI2030" s="209"/>
      <c r="DJ2030" s="209"/>
      <c r="DK2030" s="209"/>
      <c r="DL2030" s="209"/>
      <c r="DM2030" s="209"/>
      <c r="DN2030" s="209"/>
      <c r="DO2030" s="209"/>
      <c r="DP2030" s="209"/>
      <c r="DQ2030" s="209"/>
      <c r="DR2030" s="209"/>
      <c r="DS2030" s="209"/>
      <c r="DT2030" s="209"/>
      <c r="DU2030" s="209"/>
      <c r="DV2030" s="209"/>
      <c r="DW2030" s="209"/>
      <c r="DX2030" s="209"/>
      <c r="DY2030" s="209"/>
      <c r="DZ2030" s="209"/>
      <c r="EA2030" s="209"/>
      <c r="EB2030" s="209"/>
      <c r="EC2030" s="209"/>
      <c r="ED2030" s="209"/>
      <c r="EE2030" s="209"/>
      <c r="EF2030" s="209"/>
      <c r="EG2030" s="209"/>
      <c r="EH2030" s="209"/>
      <c r="EI2030" s="209"/>
      <c r="EJ2030" s="209"/>
      <c r="EK2030" s="209"/>
      <c r="EL2030" s="209"/>
      <c r="EM2030" s="209"/>
      <c r="EN2030" s="209"/>
      <c r="EO2030" s="209"/>
      <c r="EP2030" s="209"/>
      <c r="EQ2030" s="209"/>
      <c r="ER2030" s="209"/>
      <c r="ES2030" s="209"/>
      <c r="ET2030" s="209"/>
      <c r="EU2030" s="209"/>
      <c r="EV2030" s="209"/>
      <c r="EW2030" s="209"/>
      <c r="EX2030" s="209"/>
      <c r="EY2030" s="209"/>
      <c r="EZ2030" s="209"/>
      <c r="FA2030" s="209"/>
      <c r="FB2030" s="209"/>
      <c r="FC2030" s="209"/>
      <c r="FD2030" s="209"/>
      <c r="FE2030" s="209"/>
      <c r="FF2030" s="209"/>
      <c r="FG2030" s="209"/>
      <c r="FH2030" s="209"/>
      <c r="FI2030" s="209"/>
      <c r="FJ2030" s="209"/>
      <c r="FK2030" s="209"/>
      <c r="FL2030" s="209"/>
      <c r="FM2030" s="209"/>
      <c r="FN2030" s="209"/>
      <c r="FO2030" s="209"/>
      <c r="FP2030" s="209"/>
      <c r="FQ2030" s="209"/>
      <c r="FR2030" s="209"/>
      <c r="FS2030" s="209"/>
      <c r="FT2030" s="209"/>
      <c r="FU2030" s="209"/>
      <c r="FV2030" s="209"/>
      <c r="FW2030" s="209"/>
      <c r="FX2030" s="209"/>
      <c r="FY2030" s="209"/>
      <c r="FZ2030" s="209"/>
      <c r="GA2030" s="209"/>
      <c r="GB2030" s="209"/>
      <c r="GC2030" s="209"/>
      <c r="GD2030" s="209"/>
      <c r="GE2030" s="209"/>
      <c r="GF2030" s="209"/>
      <c r="GG2030" s="209"/>
      <c r="GH2030" s="209"/>
      <c r="GI2030" s="209"/>
    </row>
    <row r="2031" spans="1:191">
      <c r="A2031" s="232"/>
      <c r="B2031" s="196"/>
      <c r="C2031" s="200"/>
      <c r="D2031" s="201" t="s">
        <v>280</v>
      </c>
      <c r="E2031" s="81" t="s">
        <v>211</v>
      </c>
      <c r="F2031" s="18"/>
      <c r="G2031" s="18"/>
      <c r="H2031" s="10" t="s">
        <v>394</v>
      </c>
      <c r="I2031" s="206">
        <f>SUM(I2032,I2034,I2036,I2038,I2040)</f>
        <v>24447</v>
      </c>
      <c r="J2031" s="206">
        <f>SUM(J2032,J2034,J2036,J2038,J2040)</f>
        <v>60397</v>
      </c>
      <c r="K2031" s="206">
        <f>SUM(K2032,K2034,K2036,K2038,K2040)</f>
        <v>96348</v>
      </c>
      <c r="L2031" s="207">
        <f>SUM(L2032,L2034,L2036,L2038,L2040)</f>
        <v>143804.20000000001</v>
      </c>
      <c r="M2031" s="41">
        <f t="shared" si="419"/>
        <v>17</v>
      </c>
      <c r="N2031" s="41">
        <f t="shared" si="420"/>
        <v>42</v>
      </c>
      <c r="O2031" s="41">
        <f t="shared" si="421"/>
        <v>67</v>
      </c>
      <c r="P2031" s="14"/>
      <c r="Q2031" s="14"/>
      <c r="R2031" s="167"/>
      <c r="S2031" s="14"/>
      <c r="T2031" s="14"/>
      <c r="U2031" s="4">
        <f t="shared" si="425"/>
        <v>143804.20000000001</v>
      </c>
      <c r="W2031" s="43" t="s">
        <v>394</v>
      </c>
      <c r="AA2031" s="209"/>
      <c r="AB2031" s="209"/>
      <c r="AC2031" s="209"/>
      <c r="AD2031" s="209"/>
      <c r="AE2031" s="209"/>
      <c r="AF2031" s="209"/>
      <c r="AG2031" s="209"/>
      <c r="AH2031" s="209"/>
      <c r="AI2031" s="209"/>
      <c r="AJ2031" s="209"/>
      <c r="AK2031" s="209"/>
      <c r="AL2031" s="209"/>
      <c r="AM2031" s="209"/>
      <c r="AN2031" s="209"/>
      <c r="AO2031" s="209"/>
      <c r="AP2031" s="209"/>
      <c r="AQ2031" s="209"/>
      <c r="AR2031" s="209"/>
      <c r="AS2031" s="209"/>
      <c r="AT2031" s="209"/>
      <c r="AU2031" s="209"/>
      <c r="AV2031" s="209"/>
      <c r="AW2031" s="209"/>
      <c r="AX2031" s="209"/>
      <c r="AY2031" s="209"/>
      <c r="AZ2031" s="209"/>
      <c r="BA2031" s="209"/>
      <c r="BB2031" s="209"/>
      <c r="BC2031" s="209"/>
      <c r="BD2031" s="209"/>
      <c r="BE2031" s="209"/>
      <c r="BF2031" s="209"/>
      <c r="BG2031" s="209"/>
      <c r="BH2031" s="209"/>
      <c r="BI2031" s="209"/>
      <c r="BJ2031" s="209"/>
      <c r="BK2031" s="209"/>
      <c r="BL2031" s="209"/>
      <c r="BM2031" s="209"/>
      <c r="BN2031" s="209"/>
      <c r="BO2031" s="209"/>
      <c r="BP2031" s="209"/>
      <c r="BQ2031" s="209"/>
      <c r="BR2031" s="209"/>
      <c r="BS2031" s="209"/>
      <c r="BT2031" s="209"/>
      <c r="BU2031" s="209"/>
      <c r="BV2031" s="209"/>
      <c r="BW2031" s="209"/>
      <c r="BX2031" s="209"/>
      <c r="BY2031" s="209"/>
      <c r="BZ2031" s="209"/>
      <c r="CA2031" s="209"/>
      <c r="CB2031" s="209"/>
      <c r="CC2031" s="209"/>
      <c r="CD2031" s="209"/>
      <c r="CE2031" s="209"/>
      <c r="CF2031" s="209"/>
      <c r="CG2031" s="209"/>
      <c r="CH2031" s="209"/>
      <c r="CI2031" s="209"/>
      <c r="CJ2031" s="209"/>
      <c r="CK2031" s="209"/>
      <c r="CL2031" s="209"/>
      <c r="CM2031" s="209"/>
      <c r="CN2031" s="209"/>
      <c r="CO2031" s="209"/>
      <c r="CP2031" s="209"/>
      <c r="CQ2031" s="209"/>
      <c r="CR2031" s="209"/>
      <c r="CS2031" s="209"/>
      <c r="CT2031" s="209"/>
      <c r="CU2031" s="209"/>
      <c r="CV2031" s="209"/>
      <c r="CW2031" s="209"/>
      <c r="CX2031" s="209"/>
      <c r="CY2031" s="209"/>
      <c r="CZ2031" s="209"/>
      <c r="DA2031" s="209"/>
      <c r="DB2031" s="209"/>
      <c r="DC2031" s="209"/>
      <c r="DD2031" s="209"/>
      <c r="DE2031" s="209"/>
      <c r="DF2031" s="209"/>
      <c r="DG2031" s="209"/>
      <c r="DH2031" s="209"/>
      <c r="DI2031" s="209"/>
      <c r="DJ2031" s="209"/>
      <c r="DK2031" s="209"/>
      <c r="DL2031" s="209"/>
      <c r="DM2031" s="209"/>
      <c r="DN2031" s="209"/>
      <c r="DO2031" s="209"/>
      <c r="DP2031" s="209"/>
      <c r="DQ2031" s="209"/>
      <c r="DR2031" s="209"/>
      <c r="DS2031" s="209"/>
      <c r="DT2031" s="209"/>
      <c r="DU2031" s="209"/>
      <c r="DV2031" s="209"/>
      <c r="DW2031" s="209"/>
      <c r="DX2031" s="209"/>
      <c r="DY2031" s="209"/>
      <c r="DZ2031" s="209"/>
      <c r="EA2031" s="209"/>
      <c r="EB2031" s="209"/>
      <c r="EC2031" s="209"/>
      <c r="ED2031" s="209"/>
      <c r="EE2031" s="209"/>
      <c r="EF2031" s="209"/>
      <c r="EG2031" s="209"/>
      <c r="EH2031" s="209"/>
      <c r="EI2031" s="209"/>
      <c r="EJ2031" s="209"/>
      <c r="EK2031" s="209"/>
      <c r="EL2031" s="209"/>
      <c r="EM2031" s="209"/>
      <c r="EN2031" s="209"/>
      <c r="EO2031" s="209"/>
      <c r="EP2031" s="209"/>
      <c r="EQ2031" s="209"/>
      <c r="ER2031" s="209"/>
      <c r="ES2031" s="209"/>
      <c r="ET2031" s="209"/>
      <c r="EU2031" s="209"/>
      <c r="EV2031" s="209"/>
      <c r="EW2031" s="209"/>
      <c r="EX2031" s="209"/>
      <c r="EY2031" s="209"/>
      <c r="EZ2031" s="209"/>
      <c r="FA2031" s="209"/>
      <c r="FB2031" s="209"/>
      <c r="FC2031" s="209"/>
      <c r="FD2031" s="209"/>
      <c r="FE2031" s="209"/>
      <c r="FF2031" s="209"/>
      <c r="FG2031" s="209"/>
      <c r="FH2031" s="209"/>
      <c r="FI2031" s="209"/>
      <c r="FJ2031" s="209"/>
      <c r="FK2031" s="209"/>
      <c r="FL2031" s="209"/>
      <c r="FM2031" s="209"/>
      <c r="FN2031" s="209"/>
      <c r="FO2031" s="209"/>
      <c r="FP2031" s="209"/>
      <c r="FQ2031" s="209"/>
      <c r="FR2031" s="209"/>
      <c r="FS2031" s="209"/>
      <c r="FT2031" s="209"/>
      <c r="FU2031" s="209"/>
      <c r="FV2031" s="209"/>
      <c r="FW2031" s="209"/>
      <c r="FX2031" s="209"/>
      <c r="FY2031" s="209"/>
      <c r="FZ2031" s="209"/>
      <c r="GA2031" s="209"/>
      <c r="GB2031" s="209"/>
      <c r="GC2031" s="209"/>
      <c r="GD2031" s="209"/>
      <c r="GE2031" s="209"/>
      <c r="GF2031" s="209"/>
      <c r="GG2031" s="209"/>
      <c r="GH2031" s="209"/>
      <c r="GI2031" s="209"/>
    </row>
    <row r="2032" spans="1:191" ht="45.75" customHeight="1">
      <c r="A2032" s="232"/>
      <c r="B2032" s="196"/>
      <c r="C2032" s="200"/>
      <c r="D2032" s="201"/>
      <c r="E2032" s="80" t="s">
        <v>160</v>
      </c>
      <c r="F2032" s="18" t="s">
        <v>398</v>
      </c>
      <c r="G2032" s="18"/>
      <c r="H2032" s="10" t="s">
        <v>394</v>
      </c>
      <c r="I2032" s="206">
        <f>SUM(I2033)</f>
        <v>18106</v>
      </c>
      <c r="J2032" s="206">
        <f>SUM(J2033)</f>
        <v>44731</v>
      </c>
      <c r="K2032" s="206">
        <f>SUM(K2033)</f>
        <v>71357</v>
      </c>
      <c r="L2032" s="207">
        <f>SUM(L2033)</f>
        <v>106503.2</v>
      </c>
      <c r="M2032" s="41">
        <f t="shared" si="419"/>
        <v>17</v>
      </c>
      <c r="N2032" s="41">
        <f t="shared" si="420"/>
        <v>42</v>
      </c>
      <c r="O2032" s="41">
        <f t="shared" si="421"/>
        <v>67</v>
      </c>
      <c r="P2032" s="15"/>
      <c r="Q2032" s="15"/>
      <c r="R2032" s="167"/>
      <c r="S2032" s="15"/>
      <c r="T2032" s="15"/>
      <c r="U2032" s="4">
        <f t="shared" si="425"/>
        <v>106503.2</v>
      </c>
      <c r="AA2032" s="209"/>
      <c r="AB2032" s="209"/>
      <c r="AC2032" s="209"/>
      <c r="AD2032" s="209"/>
      <c r="AE2032" s="209"/>
      <c r="AF2032" s="209"/>
      <c r="AG2032" s="209"/>
      <c r="AH2032" s="209"/>
      <c r="AI2032" s="209"/>
      <c r="AJ2032" s="209"/>
      <c r="AK2032" s="209"/>
      <c r="AL2032" s="209"/>
      <c r="AM2032" s="209"/>
      <c r="AN2032" s="209"/>
      <c r="AO2032" s="209"/>
      <c r="AP2032" s="209"/>
      <c r="AQ2032" s="209"/>
      <c r="AR2032" s="209"/>
      <c r="AS2032" s="209"/>
      <c r="AT2032" s="209"/>
      <c r="AU2032" s="209"/>
      <c r="AV2032" s="209"/>
      <c r="AW2032" s="209"/>
      <c r="AX2032" s="209"/>
      <c r="AY2032" s="209"/>
      <c r="AZ2032" s="209"/>
      <c r="BA2032" s="209"/>
      <c r="BB2032" s="209"/>
      <c r="BC2032" s="209"/>
      <c r="BD2032" s="209"/>
      <c r="BE2032" s="209"/>
      <c r="BF2032" s="209"/>
      <c r="BG2032" s="209"/>
      <c r="BH2032" s="209"/>
      <c r="BI2032" s="209"/>
      <c r="BJ2032" s="209"/>
      <c r="BK2032" s="209"/>
      <c r="BL2032" s="209"/>
      <c r="BM2032" s="209"/>
      <c r="BN2032" s="209"/>
      <c r="BO2032" s="209"/>
      <c r="BP2032" s="209"/>
      <c r="BQ2032" s="209"/>
      <c r="BR2032" s="209"/>
      <c r="BS2032" s="209"/>
      <c r="BT2032" s="209"/>
      <c r="BU2032" s="209"/>
      <c r="BV2032" s="209"/>
      <c r="BW2032" s="209"/>
      <c r="BX2032" s="209"/>
      <c r="BY2032" s="209"/>
      <c r="BZ2032" s="209"/>
      <c r="CA2032" s="209"/>
      <c r="CB2032" s="209"/>
      <c r="CC2032" s="209"/>
      <c r="CD2032" s="209"/>
      <c r="CE2032" s="209"/>
      <c r="CF2032" s="209"/>
      <c r="CG2032" s="209"/>
      <c r="CH2032" s="209"/>
      <c r="CI2032" s="209"/>
      <c r="CJ2032" s="209"/>
      <c r="CK2032" s="209"/>
      <c r="CL2032" s="209"/>
      <c r="CM2032" s="209"/>
      <c r="CN2032" s="209"/>
      <c r="CO2032" s="209"/>
      <c r="CP2032" s="209"/>
      <c r="CQ2032" s="209"/>
      <c r="CR2032" s="209"/>
      <c r="CS2032" s="209"/>
      <c r="CT2032" s="209"/>
      <c r="CU2032" s="209"/>
      <c r="CV2032" s="209"/>
      <c r="CW2032" s="209"/>
      <c r="CX2032" s="209"/>
      <c r="CY2032" s="209"/>
      <c r="CZ2032" s="209"/>
      <c r="DA2032" s="209"/>
      <c r="DB2032" s="209"/>
      <c r="DC2032" s="209"/>
      <c r="DD2032" s="209"/>
      <c r="DE2032" s="209"/>
      <c r="DF2032" s="209"/>
      <c r="DG2032" s="209"/>
      <c r="DH2032" s="209"/>
      <c r="DI2032" s="209"/>
      <c r="DJ2032" s="209"/>
      <c r="DK2032" s="209"/>
      <c r="DL2032" s="209"/>
      <c r="DM2032" s="209"/>
      <c r="DN2032" s="209"/>
      <c r="DO2032" s="209"/>
      <c r="DP2032" s="209"/>
      <c r="DQ2032" s="209"/>
      <c r="DR2032" s="209"/>
      <c r="DS2032" s="209"/>
      <c r="DT2032" s="209"/>
      <c r="DU2032" s="209"/>
      <c r="DV2032" s="209"/>
      <c r="DW2032" s="209"/>
      <c r="DX2032" s="209"/>
      <c r="DY2032" s="209"/>
      <c r="DZ2032" s="209"/>
      <c r="EA2032" s="209"/>
      <c r="EB2032" s="209"/>
      <c r="EC2032" s="209"/>
      <c r="ED2032" s="209"/>
      <c r="EE2032" s="209"/>
      <c r="EF2032" s="209"/>
      <c r="EG2032" s="209"/>
      <c r="EH2032" s="209"/>
      <c r="EI2032" s="209"/>
      <c r="EJ2032" s="209"/>
      <c r="EK2032" s="209"/>
      <c r="EL2032" s="209"/>
      <c r="EM2032" s="209"/>
      <c r="EN2032" s="209"/>
      <c r="EO2032" s="209"/>
      <c r="EP2032" s="209"/>
      <c r="EQ2032" s="209"/>
      <c r="ER2032" s="209"/>
      <c r="ES2032" s="209"/>
      <c r="ET2032" s="209"/>
      <c r="EU2032" s="209"/>
      <c r="EV2032" s="209"/>
      <c r="EW2032" s="209"/>
      <c r="EX2032" s="209"/>
      <c r="EY2032" s="209"/>
      <c r="EZ2032" s="209"/>
      <c r="FA2032" s="209"/>
      <c r="FB2032" s="209"/>
      <c r="FC2032" s="209"/>
      <c r="FD2032" s="209"/>
      <c r="FE2032" s="209"/>
      <c r="FF2032" s="209"/>
      <c r="FG2032" s="209"/>
      <c r="FH2032" s="209"/>
      <c r="FI2032" s="209"/>
      <c r="FJ2032" s="209"/>
      <c r="FK2032" s="209"/>
      <c r="FL2032" s="209"/>
      <c r="FM2032" s="209"/>
      <c r="FN2032" s="209"/>
      <c r="FO2032" s="209"/>
      <c r="FP2032" s="209"/>
      <c r="FQ2032" s="209"/>
      <c r="FR2032" s="209"/>
      <c r="FS2032" s="209"/>
      <c r="FT2032" s="209"/>
      <c r="FU2032" s="209"/>
      <c r="FV2032" s="209"/>
      <c r="FW2032" s="209"/>
      <c r="FX2032" s="209"/>
      <c r="FY2032" s="209"/>
      <c r="FZ2032" s="209"/>
      <c r="GA2032" s="209"/>
      <c r="GB2032" s="209"/>
      <c r="GC2032" s="209"/>
      <c r="GD2032" s="209"/>
      <c r="GE2032" s="209"/>
      <c r="GF2032" s="209"/>
      <c r="GG2032" s="209"/>
      <c r="GH2032" s="209"/>
      <c r="GI2032" s="209"/>
    </row>
    <row r="2033" spans="1:191" ht="27" hidden="1">
      <c r="A2033" s="69"/>
      <c r="B2033" s="53"/>
      <c r="C2033" s="56"/>
      <c r="D2033" s="57"/>
      <c r="E2033" s="16" t="s">
        <v>524</v>
      </c>
      <c r="F2033" s="10">
        <v>4511</v>
      </c>
      <c r="G2033" s="10"/>
      <c r="H2033" s="10"/>
      <c r="I2033" s="7">
        <f>ROUND(L2033*0.17,0)</f>
        <v>18106</v>
      </c>
      <c r="J2033" s="7">
        <f>ROUND(L2033*0.42,0)</f>
        <v>44731</v>
      </c>
      <c r="K2033" s="7">
        <f>ROUND(L2033*0.67,0)</f>
        <v>71357</v>
      </c>
      <c r="L2033" s="7">
        <v>106503.2</v>
      </c>
      <c r="M2033" s="41">
        <f t="shared" si="419"/>
        <v>17</v>
      </c>
      <c r="N2033" s="41">
        <f t="shared" si="420"/>
        <v>42</v>
      </c>
      <c r="O2033" s="41">
        <f t="shared" si="421"/>
        <v>67</v>
      </c>
      <c r="P2033" s="15"/>
      <c r="Q2033" s="15"/>
      <c r="R2033" s="167"/>
      <c r="S2033" s="15"/>
      <c r="T2033" s="15"/>
      <c r="U2033" s="4">
        <f t="shared" si="425"/>
        <v>106503.2</v>
      </c>
    </row>
    <row r="2034" spans="1:191">
      <c r="A2034" s="232"/>
      <c r="B2034" s="196"/>
      <c r="C2034" s="200"/>
      <c r="D2034" s="201"/>
      <c r="E2034" s="80" t="s">
        <v>571</v>
      </c>
      <c r="F2034" s="18" t="s">
        <v>398</v>
      </c>
      <c r="G2034" s="18"/>
      <c r="H2034" s="10" t="s">
        <v>394</v>
      </c>
      <c r="I2034" s="206">
        <f>SUM(I2035)</f>
        <v>2106</v>
      </c>
      <c r="J2034" s="206">
        <f>SUM(J2035)</f>
        <v>5204</v>
      </c>
      <c r="K2034" s="206">
        <f>SUM(K2035)</f>
        <v>8301</v>
      </c>
      <c r="L2034" s="207">
        <f>SUM(L2035)</f>
        <v>12389.8</v>
      </c>
      <c r="M2034" s="41">
        <f t="shared" si="419"/>
        <v>17</v>
      </c>
      <c r="N2034" s="41">
        <f t="shared" si="420"/>
        <v>42</v>
      </c>
      <c r="O2034" s="41">
        <f t="shared" si="421"/>
        <v>67</v>
      </c>
      <c r="P2034" s="15"/>
      <c r="Q2034" s="15"/>
      <c r="R2034" s="167"/>
      <c r="S2034" s="15"/>
      <c r="T2034" s="15"/>
      <c r="U2034" s="4">
        <f t="shared" si="425"/>
        <v>12389.8</v>
      </c>
      <c r="AA2034" s="209"/>
      <c r="AB2034" s="209"/>
      <c r="AC2034" s="209"/>
      <c r="AD2034" s="209"/>
      <c r="AE2034" s="209"/>
      <c r="AF2034" s="209"/>
      <c r="AG2034" s="209"/>
      <c r="AH2034" s="209"/>
      <c r="AI2034" s="209"/>
      <c r="AJ2034" s="209"/>
      <c r="AK2034" s="209"/>
      <c r="AL2034" s="209"/>
      <c r="AM2034" s="209"/>
      <c r="AN2034" s="209"/>
      <c r="AO2034" s="209"/>
      <c r="AP2034" s="209"/>
      <c r="AQ2034" s="209"/>
      <c r="AR2034" s="209"/>
      <c r="AS2034" s="209"/>
      <c r="AT2034" s="209"/>
      <c r="AU2034" s="209"/>
      <c r="AV2034" s="209"/>
      <c r="AW2034" s="209"/>
      <c r="AX2034" s="209"/>
      <c r="AY2034" s="209"/>
      <c r="AZ2034" s="209"/>
      <c r="BA2034" s="209"/>
      <c r="BB2034" s="209"/>
      <c r="BC2034" s="209"/>
      <c r="BD2034" s="209"/>
      <c r="BE2034" s="209"/>
      <c r="BF2034" s="209"/>
      <c r="BG2034" s="209"/>
      <c r="BH2034" s="209"/>
      <c r="BI2034" s="209"/>
      <c r="BJ2034" s="209"/>
      <c r="BK2034" s="209"/>
      <c r="BL2034" s="209"/>
      <c r="BM2034" s="209"/>
      <c r="BN2034" s="209"/>
      <c r="BO2034" s="209"/>
      <c r="BP2034" s="209"/>
      <c r="BQ2034" s="209"/>
      <c r="BR2034" s="209"/>
      <c r="BS2034" s="209"/>
      <c r="BT2034" s="209"/>
      <c r="BU2034" s="209"/>
      <c r="BV2034" s="209"/>
      <c r="BW2034" s="209"/>
      <c r="BX2034" s="209"/>
      <c r="BY2034" s="209"/>
      <c r="BZ2034" s="209"/>
      <c r="CA2034" s="209"/>
      <c r="CB2034" s="209"/>
      <c r="CC2034" s="209"/>
      <c r="CD2034" s="209"/>
      <c r="CE2034" s="209"/>
      <c r="CF2034" s="209"/>
      <c r="CG2034" s="209"/>
      <c r="CH2034" s="209"/>
      <c r="CI2034" s="209"/>
      <c r="CJ2034" s="209"/>
      <c r="CK2034" s="209"/>
      <c r="CL2034" s="209"/>
      <c r="CM2034" s="209"/>
      <c r="CN2034" s="209"/>
      <c r="CO2034" s="209"/>
      <c r="CP2034" s="209"/>
      <c r="CQ2034" s="209"/>
      <c r="CR2034" s="209"/>
      <c r="CS2034" s="209"/>
      <c r="CT2034" s="209"/>
      <c r="CU2034" s="209"/>
      <c r="CV2034" s="209"/>
      <c r="CW2034" s="209"/>
      <c r="CX2034" s="209"/>
      <c r="CY2034" s="209"/>
      <c r="CZ2034" s="209"/>
      <c r="DA2034" s="209"/>
      <c r="DB2034" s="209"/>
      <c r="DC2034" s="209"/>
      <c r="DD2034" s="209"/>
      <c r="DE2034" s="209"/>
      <c r="DF2034" s="209"/>
      <c r="DG2034" s="209"/>
      <c r="DH2034" s="209"/>
      <c r="DI2034" s="209"/>
      <c r="DJ2034" s="209"/>
      <c r="DK2034" s="209"/>
      <c r="DL2034" s="209"/>
      <c r="DM2034" s="209"/>
      <c r="DN2034" s="209"/>
      <c r="DO2034" s="209"/>
      <c r="DP2034" s="209"/>
      <c r="DQ2034" s="209"/>
      <c r="DR2034" s="209"/>
      <c r="DS2034" s="209"/>
      <c r="DT2034" s="209"/>
      <c r="DU2034" s="209"/>
      <c r="DV2034" s="209"/>
      <c r="DW2034" s="209"/>
      <c r="DX2034" s="209"/>
      <c r="DY2034" s="209"/>
      <c r="DZ2034" s="209"/>
      <c r="EA2034" s="209"/>
      <c r="EB2034" s="209"/>
      <c r="EC2034" s="209"/>
      <c r="ED2034" s="209"/>
      <c r="EE2034" s="209"/>
      <c r="EF2034" s="209"/>
      <c r="EG2034" s="209"/>
      <c r="EH2034" s="209"/>
      <c r="EI2034" s="209"/>
      <c r="EJ2034" s="209"/>
      <c r="EK2034" s="209"/>
      <c r="EL2034" s="209"/>
      <c r="EM2034" s="209"/>
      <c r="EN2034" s="209"/>
      <c r="EO2034" s="209"/>
      <c r="EP2034" s="209"/>
      <c r="EQ2034" s="209"/>
      <c r="ER2034" s="209"/>
      <c r="ES2034" s="209"/>
      <c r="ET2034" s="209"/>
      <c r="EU2034" s="209"/>
      <c r="EV2034" s="209"/>
      <c r="EW2034" s="209"/>
      <c r="EX2034" s="209"/>
      <c r="EY2034" s="209"/>
      <c r="EZ2034" s="209"/>
      <c r="FA2034" s="209"/>
      <c r="FB2034" s="209"/>
      <c r="FC2034" s="209"/>
      <c r="FD2034" s="209"/>
      <c r="FE2034" s="209"/>
      <c r="FF2034" s="209"/>
      <c r="FG2034" s="209"/>
      <c r="FH2034" s="209"/>
      <c r="FI2034" s="209"/>
      <c r="FJ2034" s="209"/>
      <c r="FK2034" s="209"/>
      <c r="FL2034" s="209"/>
      <c r="FM2034" s="209"/>
      <c r="FN2034" s="209"/>
      <c r="FO2034" s="209"/>
      <c r="FP2034" s="209"/>
      <c r="FQ2034" s="209"/>
      <c r="FR2034" s="209"/>
      <c r="FS2034" s="209"/>
      <c r="FT2034" s="209"/>
      <c r="FU2034" s="209"/>
      <c r="FV2034" s="209"/>
      <c r="FW2034" s="209"/>
      <c r="FX2034" s="209"/>
      <c r="FY2034" s="209"/>
      <c r="FZ2034" s="209"/>
      <c r="GA2034" s="209"/>
      <c r="GB2034" s="209"/>
      <c r="GC2034" s="209"/>
      <c r="GD2034" s="209"/>
      <c r="GE2034" s="209"/>
      <c r="GF2034" s="209"/>
      <c r="GG2034" s="209"/>
      <c r="GH2034" s="209"/>
      <c r="GI2034" s="209"/>
    </row>
    <row r="2035" spans="1:191" ht="27" hidden="1">
      <c r="A2035" s="69"/>
      <c r="B2035" s="53"/>
      <c r="C2035" s="56"/>
      <c r="D2035" s="57"/>
      <c r="E2035" s="16" t="s">
        <v>524</v>
      </c>
      <c r="F2035" s="10">
        <v>4511</v>
      </c>
      <c r="G2035" s="10"/>
      <c r="H2035" s="10"/>
      <c r="I2035" s="7">
        <f>ROUND(L2035*0.17,0)</f>
        <v>2106</v>
      </c>
      <c r="J2035" s="7">
        <f>ROUND(L2035*0.42,0)</f>
        <v>5204</v>
      </c>
      <c r="K2035" s="7">
        <f>ROUND(L2035*0.67,0)</f>
        <v>8301</v>
      </c>
      <c r="L2035" s="7">
        <v>12389.8</v>
      </c>
      <c r="M2035" s="41">
        <f t="shared" si="419"/>
        <v>17</v>
      </c>
      <c r="N2035" s="41">
        <f t="shared" si="420"/>
        <v>42</v>
      </c>
      <c r="O2035" s="41">
        <f t="shared" si="421"/>
        <v>67</v>
      </c>
      <c r="P2035" s="15"/>
      <c r="Q2035" s="15"/>
      <c r="R2035" s="167"/>
      <c r="S2035" s="15"/>
      <c r="T2035" s="15"/>
      <c r="U2035" s="4">
        <f t="shared" si="425"/>
        <v>12389.8</v>
      </c>
    </row>
    <row r="2036" spans="1:191">
      <c r="A2036" s="232"/>
      <c r="B2036" s="196"/>
      <c r="C2036" s="200"/>
      <c r="D2036" s="201"/>
      <c r="E2036" s="80" t="s">
        <v>572</v>
      </c>
      <c r="F2036" s="18" t="s">
        <v>398</v>
      </c>
      <c r="G2036" s="18"/>
      <c r="H2036" s="10" t="s">
        <v>394</v>
      </c>
      <c r="I2036" s="206">
        <f>SUM(I2037)</f>
        <v>1474</v>
      </c>
      <c r="J2036" s="206">
        <f>SUM(J2037)</f>
        <v>3642</v>
      </c>
      <c r="K2036" s="206">
        <f>SUM(K2037)</f>
        <v>5810</v>
      </c>
      <c r="L2036" s="207">
        <f>SUM(L2037)</f>
        <v>8672</v>
      </c>
      <c r="M2036" s="41">
        <f t="shared" si="419"/>
        <v>17</v>
      </c>
      <c r="N2036" s="41">
        <f t="shared" si="420"/>
        <v>42</v>
      </c>
      <c r="O2036" s="41">
        <f t="shared" si="421"/>
        <v>67</v>
      </c>
      <c r="P2036" s="15"/>
      <c r="Q2036" s="15"/>
      <c r="R2036" s="167"/>
      <c r="S2036" s="15"/>
      <c r="T2036" s="15"/>
      <c r="U2036" s="4">
        <f t="shared" si="425"/>
        <v>8672</v>
      </c>
      <c r="AA2036" s="209"/>
      <c r="AB2036" s="209"/>
      <c r="AC2036" s="209"/>
      <c r="AD2036" s="209"/>
      <c r="AE2036" s="209"/>
      <c r="AF2036" s="209"/>
      <c r="AG2036" s="209"/>
      <c r="AH2036" s="209"/>
      <c r="AI2036" s="209"/>
      <c r="AJ2036" s="209"/>
      <c r="AK2036" s="209"/>
      <c r="AL2036" s="209"/>
      <c r="AM2036" s="209"/>
      <c r="AN2036" s="209"/>
      <c r="AO2036" s="209"/>
      <c r="AP2036" s="209"/>
      <c r="AQ2036" s="209"/>
      <c r="AR2036" s="209"/>
      <c r="AS2036" s="209"/>
      <c r="AT2036" s="209"/>
      <c r="AU2036" s="209"/>
      <c r="AV2036" s="209"/>
      <c r="AW2036" s="209"/>
      <c r="AX2036" s="209"/>
      <c r="AY2036" s="209"/>
      <c r="AZ2036" s="209"/>
      <c r="BA2036" s="209"/>
      <c r="BB2036" s="209"/>
      <c r="BC2036" s="209"/>
      <c r="BD2036" s="209"/>
      <c r="BE2036" s="209"/>
      <c r="BF2036" s="209"/>
      <c r="BG2036" s="209"/>
      <c r="BH2036" s="209"/>
      <c r="BI2036" s="209"/>
      <c r="BJ2036" s="209"/>
      <c r="BK2036" s="209"/>
      <c r="BL2036" s="209"/>
      <c r="BM2036" s="209"/>
      <c r="BN2036" s="209"/>
      <c r="BO2036" s="209"/>
      <c r="BP2036" s="209"/>
      <c r="BQ2036" s="209"/>
      <c r="BR2036" s="209"/>
      <c r="BS2036" s="209"/>
      <c r="BT2036" s="209"/>
      <c r="BU2036" s="209"/>
      <c r="BV2036" s="209"/>
      <c r="BW2036" s="209"/>
      <c r="BX2036" s="209"/>
      <c r="BY2036" s="209"/>
      <c r="BZ2036" s="209"/>
      <c r="CA2036" s="209"/>
      <c r="CB2036" s="209"/>
      <c r="CC2036" s="209"/>
      <c r="CD2036" s="209"/>
      <c r="CE2036" s="209"/>
      <c r="CF2036" s="209"/>
      <c r="CG2036" s="209"/>
      <c r="CH2036" s="209"/>
      <c r="CI2036" s="209"/>
      <c r="CJ2036" s="209"/>
      <c r="CK2036" s="209"/>
      <c r="CL2036" s="209"/>
      <c r="CM2036" s="209"/>
      <c r="CN2036" s="209"/>
      <c r="CO2036" s="209"/>
      <c r="CP2036" s="209"/>
      <c r="CQ2036" s="209"/>
      <c r="CR2036" s="209"/>
      <c r="CS2036" s="209"/>
      <c r="CT2036" s="209"/>
      <c r="CU2036" s="209"/>
      <c r="CV2036" s="209"/>
      <c r="CW2036" s="209"/>
      <c r="CX2036" s="209"/>
      <c r="CY2036" s="209"/>
      <c r="CZ2036" s="209"/>
      <c r="DA2036" s="209"/>
      <c r="DB2036" s="209"/>
      <c r="DC2036" s="209"/>
      <c r="DD2036" s="209"/>
      <c r="DE2036" s="209"/>
      <c r="DF2036" s="209"/>
      <c r="DG2036" s="209"/>
      <c r="DH2036" s="209"/>
      <c r="DI2036" s="209"/>
      <c r="DJ2036" s="209"/>
      <c r="DK2036" s="209"/>
      <c r="DL2036" s="209"/>
      <c r="DM2036" s="209"/>
      <c r="DN2036" s="209"/>
      <c r="DO2036" s="209"/>
      <c r="DP2036" s="209"/>
      <c r="DQ2036" s="209"/>
      <c r="DR2036" s="209"/>
      <c r="DS2036" s="209"/>
      <c r="DT2036" s="209"/>
      <c r="DU2036" s="209"/>
      <c r="DV2036" s="209"/>
      <c r="DW2036" s="209"/>
      <c r="DX2036" s="209"/>
      <c r="DY2036" s="209"/>
      <c r="DZ2036" s="209"/>
      <c r="EA2036" s="209"/>
      <c r="EB2036" s="209"/>
      <c r="EC2036" s="209"/>
      <c r="ED2036" s="209"/>
      <c r="EE2036" s="209"/>
      <c r="EF2036" s="209"/>
      <c r="EG2036" s="209"/>
      <c r="EH2036" s="209"/>
      <c r="EI2036" s="209"/>
      <c r="EJ2036" s="209"/>
      <c r="EK2036" s="209"/>
      <c r="EL2036" s="209"/>
      <c r="EM2036" s="209"/>
      <c r="EN2036" s="209"/>
      <c r="EO2036" s="209"/>
      <c r="EP2036" s="209"/>
      <c r="EQ2036" s="209"/>
      <c r="ER2036" s="209"/>
      <c r="ES2036" s="209"/>
      <c r="ET2036" s="209"/>
      <c r="EU2036" s="209"/>
      <c r="EV2036" s="209"/>
      <c r="EW2036" s="209"/>
      <c r="EX2036" s="209"/>
      <c r="EY2036" s="209"/>
      <c r="EZ2036" s="209"/>
      <c r="FA2036" s="209"/>
      <c r="FB2036" s="209"/>
      <c r="FC2036" s="209"/>
      <c r="FD2036" s="209"/>
      <c r="FE2036" s="209"/>
      <c r="FF2036" s="209"/>
      <c r="FG2036" s="209"/>
      <c r="FH2036" s="209"/>
      <c r="FI2036" s="209"/>
      <c r="FJ2036" s="209"/>
      <c r="FK2036" s="209"/>
      <c r="FL2036" s="209"/>
      <c r="FM2036" s="209"/>
      <c r="FN2036" s="209"/>
      <c r="FO2036" s="209"/>
      <c r="FP2036" s="209"/>
      <c r="FQ2036" s="209"/>
      <c r="FR2036" s="209"/>
      <c r="FS2036" s="209"/>
      <c r="FT2036" s="209"/>
      <c r="FU2036" s="209"/>
      <c r="FV2036" s="209"/>
      <c r="FW2036" s="209"/>
      <c r="FX2036" s="209"/>
      <c r="FY2036" s="209"/>
      <c r="FZ2036" s="209"/>
      <c r="GA2036" s="209"/>
      <c r="GB2036" s="209"/>
      <c r="GC2036" s="209"/>
      <c r="GD2036" s="209"/>
      <c r="GE2036" s="209"/>
      <c r="GF2036" s="209"/>
      <c r="GG2036" s="209"/>
      <c r="GH2036" s="209"/>
      <c r="GI2036" s="209"/>
    </row>
    <row r="2037" spans="1:191" ht="27" hidden="1">
      <c r="A2037" s="69"/>
      <c r="B2037" s="53"/>
      <c r="C2037" s="56"/>
      <c r="D2037" s="57"/>
      <c r="E2037" s="16" t="s">
        <v>524</v>
      </c>
      <c r="F2037" s="10">
        <v>4511</v>
      </c>
      <c r="G2037" s="10"/>
      <c r="H2037" s="10"/>
      <c r="I2037" s="7">
        <f>ROUND(L2037*0.17,0)</f>
        <v>1474</v>
      </c>
      <c r="J2037" s="7">
        <f>ROUND(L2037*0.42,0)</f>
        <v>3642</v>
      </c>
      <c r="K2037" s="7">
        <f>ROUND(L2037*0.67,0)</f>
        <v>5810</v>
      </c>
      <c r="L2037" s="7">
        <v>8672</v>
      </c>
      <c r="M2037" s="41">
        <f t="shared" si="419"/>
        <v>17</v>
      </c>
      <c r="N2037" s="41">
        <f t="shared" si="420"/>
        <v>42</v>
      </c>
      <c r="O2037" s="41">
        <f t="shared" si="421"/>
        <v>67</v>
      </c>
      <c r="P2037" s="15"/>
      <c r="Q2037" s="15"/>
      <c r="R2037" s="167"/>
      <c r="S2037" s="15"/>
      <c r="T2037" s="15"/>
      <c r="U2037" s="4">
        <f t="shared" si="425"/>
        <v>8672</v>
      </c>
    </row>
    <row r="2038" spans="1:191" ht="19.5" customHeight="1">
      <c r="A2038" s="232"/>
      <c r="B2038" s="196"/>
      <c r="C2038" s="200"/>
      <c r="D2038" s="201"/>
      <c r="E2038" s="80" t="s">
        <v>574</v>
      </c>
      <c r="F2038" s="18" t="s">
        <v>398</v>
      </c>
      <c r="G2038" s="18"/>
      <c r="H2038" s="10" t="s">
        <v>394</v>
      </c>
      <c r="I2038" s="206">
        <f>SUM(I2039)</f>
        <v>1298</v>
      </c>
      <c r="J2038" s="206">
        <f>SUM(J2039)</f>
        <v>3207</v>
      </c>
      <c r="K2038" s="206">
        <f>SUM(K2039)</f>
        <v>5116</v>
      </c>
      <c r="L2038" s="207">
        <f>SUM(L2039)</f>
        <v>7635.7</v>
      </c>
      <c r="M2038" s="41">
        <f t="shared" si="419"/>
        <v>17</v>
      </c>
      <c r="N2038" s="41">
        <f t="shared" si="420"/>
        <v>42</v>
      </c>
      <c r="O2038" s="41">
        <f t="shared" si="421"/>
        <v>67</v>
      </c>
      <c r="P2038" s="15"/>
      <c r="Q2038" s="15"/>
      <c r="R2038" s="167"/>
      <c r="S2038" s="15"/>
      <c r="T2038" s="15"/>
      <c r="U2038" s="4">
        <f t="shared" si="425"/>
        <v>7635.7</v>
      </c>
      <c r="AA2038" s="209"/>
      <c r="AB2038" s="209"/>
      <c r="AC2038" s="209"/>
      <c r="AD2038" s="209"/>
      <c r="AE2038" s="209"/>
      <c r="AF2038" s="209"/>
      <c r="AG2038" s="209"/>
      <c r="AH2038" s="209"/>
      <c r="AI2038" s="209"/>
      <c r="AJ2038" s="209"/>
      <c r="AK2038" s="209"/>
      <c r="AL2038" s="209"/>
      <c r="AM2038" s="209"/>
      <c r="AN2038" s="209"/>
      <c r="AO2038" s="209"/>
      <c r="AP2038" s="209"/>
      <c r="AQ2038" s="209"/>
      <c r="AR2038" s="209"/>
      <c r="AS2038" s="209"/>
      <c r="AT2038" s="209"/>
      <c r="AU2038" s="209"/>
      <c r="AV2038" s="209"/>
      <c r="AW2038" s="209"/>
      <c r="AX2038" s="209"/>
      <c r="AY2038" s="209"/>
      <c r="AZ2038" s="209"/>
      <c r="BA2038" s="209"/>
      <c r="BB2038" s="209"/>
      <c r="BC2038" s="209"/>
      <c r="BD2038" s="209"/>
      <c r="BE2038" s="209"/>
      <c r="BF2038" s="209"/>
      <c r="BG2038" s="209"/>
      <c r="BH2038" s="209"/>
      <c r="BI2038" s="209"/>
      <c r="BJ2038" s="209"/>
      <c r="BK2038" s="209"/>
      <c r="BL2038" s="209"/>
      <c r="BM2038" s="209"/>
      <c r="BN2038" s="209"/>
      <c r="BO2038" s="209"/>
      <c r="BP2038" s="209"/>
      <c r="BQ2038" s="209"/>
      <c r="BR2038" s="209"/>
      <c r="BS2038" s="209"/>
      <c r="BT2038" s="209"/>
      <c r="BU2038" s="209"/>
      <c r="BV2038" s="209"/>
      <c r="BW2038" s="209"/>
      <c r="BX2038" s="209"/>
      <c r="BY2038" s="209"/>
      <c r="BZ2038" s="209"/>
      <c r="CA2038" s="209"/>
      <c r="CB2038" s="209"/>
      <c r="CC2038" s="209"/>
      <c r="CD2038" s="209"/>
      <c r="CE2038" s="209"/>
      <c r="CF2038" s="209"/>
      <c r="CG2038" s="209"/>
      <c r="CH2038" s="209"/>
      <c r="CI2038" s="209"/>
      <c r="CJ2038" s="209"/>
      <c r="CK2038" s="209"/>
      <c r="CL2038" s="209"/>
      <c r="CM2038" s="209"/>
      <c r="CN2038" s="209"/>
      <c r="CO2038" s="209"/>
      <c r="CP2038" s="209"/>
      <c r="CQ2038" s="209"/>
      <c r="CR2038" s="209"/>
      <c r="CS2038" s="209"/>
      <c r="CT2038" s="209"/>
      <c r="CU2038" s="209"/>
      <c r="CV2038" s="209"/>
      <c r="CW2038" s="209"/>
      <c r="CX2038" s="209"/>
      <c r="CY2038" s="209"/>
      <c r="CZ2038" s="209"/>
      <c r="DA2038" s="209"/>
      <c r="DB2038" s="209"/>
      <c r="DC2038" s="209"/>
      <c r="DD2038" s="209"/>
      <c r="DE2038" s="209"/>
      <c r="DF2038" s="209"/>
      <c r="DG2038" s="209"/>
      <c r="DH2038" s="209"/>
      <c r="DI2038" s="209"/>
      <c r="DJ2038" s="209"/>
      <c r="DK2038" s="209"/>
      <c r="DL2038" s="209"/>
      <c r="DM2038" s="209"/>
      <c r="DN2038" s="209"/>
      <c r="DO2038" s="209"/>
      <c r="DP2038" s="209"/>
      <c r="DQ2038" s="209"/>
      <c r="DR2038" s="209"/>
      <c r="DS2038" s="209"/>
      <c r="DT2038" s="209"/>
      <c r="DU2038" s="209"/>
      <c r="DV2038" s="209"/>
      <c r="DW2038" s="209"/>
      <c r="DX2038" s="209"/>
      <c r="DY2038" s="209"/>
      <c r="DZ2038" s="209"/>
      <c r="EA2038" s="209"/>
      <c r="EB2038" s="209"/>
      <c r="EC2038" s="209"/>
      <c r="ED2038" s="209"/>
      <c r="EE2038" s="209"/>
      <c r="EF2038" s="209"/>
      <c r="EG2038" s="209"/>
      <c r="EH2038" s="209"/>
      <c r="EI2038" s="209"/>
      <c r="EJ2038" s="209"/>
      <c r="EK2038" s="209"/>
      <c r="EL2038" s="209"/>
      <c r="EM2038" s="209"/>
      <c r="EN2038" s="209"/>
      <c r="EO2038" s="209"/>
      <c r="EP2038" s="209"/>
      <c r="EQ2038" s="209"/>
      <c r="ER2038" s="209"/>
      <c r="ES2038" s="209"/>
      <c r="ET2038" s="209"/>
      <c r="EU2038" s="209"/>
      <c r="EV2038" s="209"/>
      <c r="EW2038" s="209"/>
      <c r="EX2038" s="209"/>
      <c r="EY2038" s="209"/>
      <c r="EZ2038" s="209"/>
      <c r="FA2038" s="209"/>
      <c r="FB2038" s="209"/>
      <c r="FC2038" s="209"/>
      <c r="FD2038" s="209"/>
      <c r="FE2038" s="209"/>
      <c r="FF2038" s="209"/>
      <c r="FG2038" s="209"/>
      <c r="FH2038" s="209"/>
      <c r="FI2038" s="209"/>
      <c r="FJ2038" s="209"/>
      <c r="FK2038" s="209"/>
      <c r="FL2038" s="209"/>
      <c r="FM2038" s="209"/>
      <c r="FN2038" s="209"/>
      <c r="FO2038" s="209"/>
      <c r="FP2038" s="209"/>
      <c r="FQ2038" s="209"/>
      <c r="FR2038" s="209"/>
      <c r="FS2038" s="209"/>
      <c r="FT2038" s="209"/>
      <c r="FU2038" s="209"/>
      <c r="FV2038" s="209"/>
      <c r="FW2038" s="209"/>
      <c r="FX2038" s="209"/>
      <c r="FY2038" s="209"/>
      <c r="FZ2038" s="209"/>
      <c r="GA2038" s="209"/>
      <c r="GB2038" s="209"/>
      <c r="GC2038" s="209"/>
      <c r="GD2038" s="209"/>
      <c r="GE2038" s="209"/>
      <c r="GF2038" s="209"/>
      <c r="GG2038" s="209"/>
      <c r="GH2038" s="209"/>
      <c r="GI2038" s="209"/>
    </row>
    <row r="2039" spans="1:191" ht="27" hidden="1">
      <c r="A2039" s="69"/>
      <c r="B2039" s="53"/>
      <c r="C2039" s="56"/>
      <c r="D2039" s="57"/>
      <c r="E2039" s="16" t="s">
        <v>524</v>
      </c>
      <c r="F2039" s="10">
        <v>4511</v>
      </c>
      <c r="G2039" s="10"/>
      <c r="H2039" s="10"/>
      <c r="I2039" s="7">
        <f>ROUND(L2039*0.17,0)</f>
        <v>1298</v>
      </c>
      <c r="J2039" s="7">
        <f>ROUND(L2039*0.42,0)</f>
        <v>3207</v>
      </c>
      <c r="K2039" s="7">
        <f>ROUND(L2039*0.67,0)</f>
        <v>5116</v>
      </c>
      <c r="L2039" s="7">
        <v>7635.7</v>
      </c>
      <c r="M2039" s="41">
        <f t="shared" si="419"/>
        <v>17</v>
      </c>
      <c r="N2039" s="41">
        <f t="shared" si="420"/>
        <v>42</v>
      </c>
      <c r="O2039" s="41">
        <f t="shared" si="421"/>
        <v>67</v>
      </c>
      <c r="P2039" s="15"/>
      <c r="Q2039" s="15"/>
      <c r="R2039" s="167"/>
      <c r="S2039" s="15"/>
      <c r="T2039" s="15"/>
      <c r="U2039" s="4">
        <f t="shared" si="425"/>
        <v>7635.7</v>
      </c>
    </row>
    <row r="2040" spans="1:191">
      <c r="A2040" s="232"/>
      <c r="B2040" s="196"/>
      <c r="C2040" s="200"/>
      <c r="D2040" s="201"/>
      <c r="E2040" s="80" t="s">
        <v>575</v>
      </c>
      <c r="F2040" s="18" t="s">
        <v>398</v>
      </c>
      <c r="G2040" s="18"/>
      <c r="H2040" s="10" t="s">
        <v>394</v>
      </c>
      <c r="I2040" s="206">
        <f>SUM(I2041)</f>
        <v>1463</v>
      </c>
      <c r="J2040" s="206">
        <f>SUM(J2041)</f>
        <v>3613</v>
      </c>
      <c r="K2040" s="206">
        <f>SUM(K2041)</f>
        <v>5764</v>
      </c>
      <c r="L2040" s="207">
        <f>SUM(L2041)</f>
        <v>8603.5</v>
      </c>
      <c r="M2040" s="41">
        <f t="shared" si="419"/>
        <v>17</v>
      </c>
      <c r="N2040" s="41">
        <f t="shared" si="420"/>
        <v>42</v>
      </c>
      <c r="O2040" s="41">
        <f t="shared" si="421"/>
        <v>67</v>
      </c>
      <c r="P2040" s="15"/>
      <c r="Q2040" s="15"/>
      <c r="R2040" s="167"/>
      <c r="S2040" s="15"/>
      <c r="T2040" s="15"/>
      <c r="U2040" s="4">
        <f t="shared" si="425"/>
        <v>8603.5</v>
      </c>
      <c r="AA2040" s="209"/>
      <c r="AB2040" s="209"/>
      <c r="AC2040" s="209"/>
      <c r="AD2040" s="209"/>
      <c r="AE2040" s="209"/>
      <c r="AF2040" s="209"/>
      <c r="AG2040" s="209"/>
      <c r="AH2040" s="209"/>
      <c r="AI2040" s="209"/>
      <c r="AJ2040" s="209"/>
      <c r="AK2040" s="209"/>
      <c r="AL2040" s="209"/>
      <c r="AM2040" s="209"/>
      <c r="AN2040" s="209"/>
      <c r="AO2040" s="209"/>
      <c r="AP2040" s="209"/>
      <c r="AQ2040" s="209"/>
      <c r="AR2040" s="209"/>
      <c r="AS2040" s="209"/>
      <c r="AT2040" s="209"/>
      <c r="AU2040" s="209"/>
      <c r="AV2040" s="209"/>
      <c r="AW2040" s="209"/>
      <c r="AX2040" s="209"/>
      <c r="AY2040" s="209"/>
      <c r="AZ2040" s="209"/>
      <c r="BA2040" s="209"/>
      <c r="BB2040" s="209"/>
      <c r="BC2040" s="209"/>
      <c r="BD2040" s="209"/>
      <c r="BE2040" s="209"/>
      <c r="BF2040" s="209"/>
      <c r="BG2040" s="209"/>
      <c r="BH2040" s="209"/>
      <c r="BI2040" s="209"/>
      <c r="BJ2040" s="209"/>
      <c r="BK2040" s="209"/>
      <c r="BL2040" s="209"/>
      <c r="BM2040" s="209"/>
      <c r="BN2040" s="209"/>
      <c r="BO2040" s="209"/>
      <c r="BP2040" s="209"/>
      <c r="BQ2040" s="209"/>
      <c r="BR2040" s="209"/>
      <c r="BS2040" s="209"/>
      <c r="BT2040" s="209"/>
      <c r="BU2040" s="209"/>
      <c r="BV2040" s="209"/>
      <c r="BW2040" s="209"/>
      <c r="BX2040" s="209"/>
      <c r="BY2040" s="209"/>
      <c r="BZ2040" s="209"/>
      <c r="CA2040" s="209"/>
      <c r="CB2040" s="209"/>
      <c r="CC2040" s="209"/>
      <c r="CD2040" s="209"/>
      <c r="CE2040" s="209"/>
      <c r="CF2040" s="209"/>
      <c r="CG2040" s="209"/>
      <c r="CH2040" s="209"/>
      <c r="CI2040" s="209"/>
      <c r="CJ2040" s="209"/>
      <c r="CK2040" s="209"/>
      <c r="CL2040" s="209"/>
      <c r="CM2040" s="209"/>
      <c r="CN2040" s="209"/>
      <c r="CO2040" s="209"/>
      <c r="CP2040" s="209"/>
      <c r="CQ2040" s="209"/>
      <c r="CR2040" s="209"/>
      <c r="CS2040" s="209"/>
      <c r="CT2040" s="209"/>
      <c r="CU2040" s="209"/>
      <c r="CV2040" s="209"/>
      <c r="CW2040" s="209"/>
      <c r="CX2040" s="209"/>
      <c r="CY2040" s="209"/>
      <c r="CZ2040" s="209"/>
      <c r="DA2040" s="209"/>
      <c r="DB2040" s="209"/>
      <c r="DC2040" s="209"/>
      <c r="DD2040" s="209"/>
      <c r="DE2040" s="209"/>
      <c r="DF2040" s="209"/>
      <c r="DG2040" s="209"/>
      <c r="DH2040" s="209"/>
      <c r="DI2040" s="209"/>
      <c r="DJ2040" s="209"/>
      <c r="DK2040" s="209"/>
      <c r="DL2040" s="209"/>
      <c r="DM2040" s="209"/>
      <c r="DN2040" s="209"/>
      <c r="DO2040" s="209"/>
      <c r="DP2040" s="209"/>
      <c r="DQ2040" s="209"/>
      <c r="DR2040" s="209"/>
      <c r="DS2040" s="209"/>
      <c r="DT2040" s="209"/>
      <c r="DU2040" s="209"/>
      <c r="DV2040" s="209"/>
      <c r="DW2040" s="209"/>
      <c r="DX2040" s="209"/>
      <c r="DY2040" s="209"/>
      <c r="DZ2040" s="209"/>
      <c r="EA2040" s="209"/>
      <c r="EB2040" s="209"/>
      <c r="EC2040" s="209"/>
      <c r="ED2040" s="209"/>
      <c r="EE2040" s="209"/>
      <c r="EF2040" s="209"/>
      <c r="EG2040" s="209"/>
      <c r="EH2040" s="209"/>
      <c r="EI2040" s="209"/>
      <c r="EJ2040" s="209"/>
      <c r="EK2040" s="209"/>
      <c r="EL2040" s="209"/>
      <c r="EM2040" s="209"/>
      <c r="EN2040" s="209"/>
      <c r="EO2040" s="209"/>
      <c r="EP2040" s="209"/>
      <c r="EQ2040" s="209"/>
      <c r="ER2040" s="209"/>
      <c r="ES2040" s="209"/>
      <c r="ET2040" s="209"/>
      <c r="EU2040" s="209"/>
      <c r="EV2040" s="209"/>
      <c r="EW2040" s="209"/>
      <c r="EX2040" s="209"/>
      <c r="EY2040" s="209"/>
      <c r="EZ2040" s="209"/>
      <c r="FA2040" s="209"/>
      <c r="FB2040" s="209"/>
      <c r="FC2040" s="209"/>
      <c r="FD2040" s="209"/>
      <c r="FE2040" s="209"/>
      <c r="FF2040" s="209"/>
      <c r="FG2040" s="209"/>
      <c r="FH2040" s="209"/>
      <c r="FI2040" s="209"/>
      <c r="FJ2040" s="209"/>
      <c r="FK2040" s="209"/>
      <c r="FL2040" s="209"/>
      <c r="FM2040" s="209"/>
      <c r="FN2040" s="209"/>
      <c r="FO2040" s="209"/>
      <c r="FP2040" s="209"/>
      <c r="FQ2040" s="209"/>
      <c r="FR2040" s="209"/>
      <c r="FS2040" s="209"/>
      <c r="FT2040" s="209"/>
      <c r="FU2040" s="209"/>
      <c r="FV2040" s="209"/>
      <c r="FW2040" s="209"/>
      <c r="FX2040" s="209"/>
      <c r="FY2040" s="209"/>
      <c r="FZ2040" s="209"/>
      <c r="GA2040" s="209"/>
      <c r="GB2040" s="209"/>
      <c r="GC2040" s="209"/>
      <c r="GD2040" s="209"/>
      <c r="GE2040" s="209"/>
      <c r="GF2040" s="209"/>
      <c r="GG2040" s="209"/>
      <c r="GH2040" s="209"/>
      <c r="GI2040" s="209"/>
    </row>
    <row r="2041" spans="1:191" ht="27" hidden="1">
      <c r="A2041" s="69"/>
      <c r="B2041" s="53"/>
      <c r="C2041" s="56"/>
      <c r="D2041" s="57"/>
      <c r="E2041" s="16" t="s">
        <v>524</v>
      </c>
      <c r="F2041" s="10">
        <v>4511</v>
      </c>
      <c r="G2041" s="10"/>
      <c r="H2041" s="10"/>
      <c r="I2041" s="7">
        <f>ROUND(L2041*0.17,0)</f>
        <v>1463</v>
      </c>
      <c r="J2041" s="7">
        <f>ROUND(L2041*0.42,0)</f>
        <v>3613</v>
      </c>
      <c r="K2041" s="7">
        <f>ROUND(L2041*0.67,0)</f>
        <v>5764</v>
      </c>
      <c r="L2041" s="7">
        <v>8603.5</v>
      </c>
      <c r="M2041" s="41">
        <f t="shared" si="419"/>
        <v>17</v>
      </c>
      <c r="N2041" s="41">
        <f t="shared" si="420"/>
        <v>42</v>
      </c>
      <c r="O2041" s="41">
        <f t="shared" si="421"/>
        <v>67</v>
      </c>
      <c r="P2041" s="15"/>
      <c r="Q2041" s="15"/>
      <c r="R2041" s="167"/>
      <c r="S2041" s="15"/>
      <c r="T2041" s="15"/>
      <c r="U2041" s="4">
        <f t="shared" si="425"/>
        <v>8603.5</v>
      </c>
    </row>
    <row r="2042" spans="1:191">
      <c r="A2042" s="232"/>
      <c r="B2042" s="196"/>
      <c r="C2042" s="200"/>
      <c r="D2042" s="201" t="s">
        <v>284</v>
      </c>
      <c r="E2042" s="81" t="s">
        <v>629</v>
      </c>
      <c r="F2042" s="19"/>
      <c r="G2042" s="19"/>
      <c r="H2042" s="10" t="s">
        <v>394</v>
      </c>
      <c r="I2042" s="204">
        <f t="shared" ref="I2042:L2043" si="426">SUM(I2043)</f>
        <v>0</v>
      </c>
      <c r="J2042" s="204">
        <f t="shared" si="426"/>
        <v>1500</v>
      </c>
      <c r="K2042" s="204">
        <f t="shared" si="426"/>
        <v>3000</v>
      </c>
      <c r="L2042" s="205">
        <f t="shared" si="426"/>
        <v>7500</v>
      </c>
      <c r="M2042" s="41">
        <f t="shared" ref="M2042:M2079" si="427">ROUND(I2042/L2042*100,1)</f>
        <v>0</v>
      </c>
      <c r="N2042" s="41">
        <f t="shared" ref="N2042:N2079" si="428">ROUND(J2042/L2042*100,1)</f>
        <v>20</v>
      </c>
      <c r="O2042" s="41">
        <f t="shared" ref="O2042:O2079" si="429">ROUND(K2042/L2042*100,1)</f>
        <v>40</v>
      </c>
      <c r="P2042" s="14"/>
      <c r="Q2042" s="14"/>
      <c r="R2042" s="167"/>
      <c r="S2042" s="14"/>
      <c r="T2042" s="14"/>
      <c r="U2042" s="4">
        <f t="shared" si="425"/>
        <v>7500</v>
      </c>
      <c r="W2042" s="43" t="s">
        <v>394</v>
      </c>
      <c r="AA2042" s="209"/>
      <c r="AB2042" s="209"/>
      <c r="AC2042" s="209"/>
      <c r="AD2042" s="209"/>
      <c r="AE2042" s="209"/>
      <c r="AF2042" s="209"/>
      <c r="AG2042" s="209"/>
      <c r="AH2042" s="209"/>
      <c r="AI2042" s="209"/>
      <c r="AJ2042" s="209"/>
      <c r="AK2042" s="209"/>
      <c r="AL2042" s="209"/>
      <c r="AM2042" s="209"/>
      <c r="AN2042" s="209"/>
      <c r="AO2042" s="209"/>
      <c r="AP2042" s="209"/>
      <c r="AQ2042" s="209"/>
      <c r="AR2042" s="209"/>
      <c r="AS2042" s="209"/>
      <c r="AT2042" s="209"/>
      <c r="AU2042" s="209"/>
      <c r="AV2042" s="209"/>
      <c r="AW2042" s="209"/>
      <c r="AX2042" s="209"/>
      <c r="AY2042" s="209"/>
      <c r="AZ2042" s="209"/>
      <c r="BA2042" s="209"/>
      <c r="BB2042" s="209"/>
      <c r="BC2042" s="209"/>
      <c r="BD2042" s="209"/>
      <c r="BE2042" s="209"/>
      <c r="BF2042" s="209"/>
      <c r="BG2042" s="209"/>
      <c r="BH2042" s="209"/>
      <c r="BI2042" s="209"/>
      <c r="BJ2042" s="209"/>
      <c r="BK2042" s="209"/>
      <c r="BL2042" s="209"/>
      <c r="BM2042" s="209"/>
      <c r="BN2042" s="209"/>
      <c r="BO2042" s="209"/>
      <c r="BP2042" s="209"/>
      <c r="BQ2042" s="209"/>
      <c r="BR2042" s="209"/>
      <c r="BS2042" s="209"/>
      <c r="BT2042" s="209"/>
      <c r="BU2042" s="209"/>
      <c r="BV2042" s="209"/>
      <c r="BW2042" s="209"/>
      <c r="BX2042" s="209"/>
      <c r="BY2042" s="209"/>
      <c r="BZ2042" s="209"/>
      <c r="CA2042" s="209"/>
      <c r="CB2042" s="209"/>
      <c r="CC2042" s="209"/>
      <c r="CD2042" s="209"/>
      <c r="CE2042" s="209"/>
      <c r="CF2042" s="209"/>
      <c r="CG2042" s="209"/>
      <c r="CH2042" s="209"/>
      <c r="CI2042" s="209"/>
      <c r="CJ2042" s="209"/>
      <c r="CK2042" s="209"/>
      <c r="CL2042" s="209"/>
      <c r="CM2042" s="209"/>
      <c r="CN2042" s="209"/>
      <c r="CO2042" s="209"/>
      <c r="CP2042" s="209"/>
      <c r="CQ2042" s="209"/>
      <c r="CR2042" s="209"/>
      <c r="CS2042" s="209"/>
      <c r="CT2042" s="209"/>
      <c r="CU2042" s="209"/>
      <c r="CV2042" s="209"/>
      <c r="CW2042" s="209"/>
      <c r="CX2042" s="209"/>
      <c r="CY2042" s="209"/>
      <c r="CZ2042" s="209"/>
      <c r="DA2042" s="209"/>
      <c r="DB2042" s="209"/>
      <c r="DC2042" s="209"/>
      <c r="DD2042" s="209"/>
      <c r="DE2042" s="209"/>
      <c r="DF2042" s="209"/>
      <c r="DG2042" s="209"/>
      <c r="DH2042" s="209"/>
      <c r="DI2042" s="209"/>
      <c r="DJ2042" s="209"/>
      <c r="DK2042" s="209"/>
      <c r="DL2042" s="209"/>
      <c r="DM2042" s="209"/>
      <c r="DN2042" s="209"/>
      <c r="DO2042" s="209"/>
      <c r="DP2042" s="209"/>
      <c r="DQ2042" s="209"/>
      <c r="DR2042" s="209"/>
      <c r="DS2042" s="209"/>
      <c r="DT2042" s="209"/>
      <c r="DU2042" s="209"/>
      <c r="DV2042" s="209"/>
      <c r="DW2042" s="209"/>
      <c r="DX2042" s="209"/>
      <c r="DY2042" s="209"/>
      <c r="DZ2042" s="209"/>
      <c r="EA2042" s="209"/>
      <c r="EB2042" s="209"/>
      <c r="EC2042" s="209"/>
      <c r="ED2042" s="209"/>
      <c r="EE2042" s="209"/>
      <c r="EF2042" s="209"/>
      <c r="EG2042" s="209"/>
      <c r="EH2042" s="209"/>
      <c r="EI2042" s="209"/>
      <c r="EJ2042" s="209"/>
      <c r="EK2042" s="209"/>
      <c r="EL2042" s="209"/>
      <c r="EM2042" s="209"/>
      <c r="EN2042" s="209"/>
      <c r="EO2042" s="209"/>
      <c r="EP2042" s="209"/>
      <c r="EQ2042" s="209"/>
      <c r="ER2042" s="209"/>
      <c r="ES2042" s="209"/>
      <c r="ET2042" s="209"/>
      <c r="EU2042" s="209"/>
      <c r="EV2042" s="209"/>
      <c r="EW2042" s="209"/>
      <c r="EX2042" s="209"/>
      <c r="EY2042" s="209"/>
      <c r="EZ2042" s="209"/>
      <c r="FA2042" s="209"/>
      <c r="FB2042" s="209"/>
      <c r="FC2042" s="209"/>
      <c r="FD2042" s="209"/>
      <c r="FE2042" s="209"/>
      <c r="FF2042" s="209"/>
      <c r="FG2042" s="209"/>
      <c r="FH2042" s="209"/>
      <c r="FI2042" s="209"/>
      <c r="FJ2042" s="209"/>
      <c r="FK2042" s="209"/>
      <c r="FL2042" s="209"/>
      <c r="FM2042" s="209"/>
      <c r="FN2042" s="209"/>
      <c r="FO2042" s="209"/>
      <c r="FP2042" s="209"/>
      <c r="FQ2042" s="209"/>
      <c r="FR2042" s="209"/>
      <c r="FS2042" s="209"/>
      <c r="FT2042" s="209"/>
      <c r="FU2042" s="209"/>
      <c r="FV2042" s="209"/>
      <c r="FW2042" s="209"/>
      <c r="FX2042" s="209"/>
      <c r="FY2042" s="209"/>
      <c r="FZ2042" s="209"/>
      <c r="GA2042" s="209"/>
      <c r="GB2042" s="209"/>
      <c r="GC2042" s="209"/>
      <c r="GD2042" s="209"/>
      <c r="GE2042" s="209"/>
      <c r="GF2042" s="209"/>
      <c r="GG2042" s="209"/>
      <c r="GH2042" s="209"/>
      <c r="GI2042" s="209"/>
    </row>
    <row r="2043" spans="1:191" ht="31.5" customHeight="1">
      <c r="A2043" s="232"/>
      <c r="B2043" s="196"/>
      <c r="C2043" s="200"/>
      <c r="D2043" s="201"/>
      <c r="E2043" s="80" t="s">
        <v>40</v>
      </c>
      <c r="F2043" s="18" t="s">
        <v>398</v>
      </c>
      <c r="G2043" s="18"/>
      <c r="H2043" s="10" t="s">
        <v>394</v>
      </c>
      <c r="I2043" s="206">
        <f t="shared" si="426"/>
        <v>0</v>
      </c>
      <c r="J2043" s="206">
        <f t="shared" si="426"/>
        <v>1500</v>
      </c>
      <c r="K2043" s="206">
        <f t="shared" si="426"/>
        <v>3000</v>
      </c>
      <c r="L2043" s="207">
        <f t="shared" si="426"/>
        <v>7500</v>
      </c>
      <c r="M2043" s="41">
        <f t="shared" si="427"/>
        <v>0</v>
      </c>
      <c r="N2043" s="41">
        <f t="shared" si="428"/>
        <v>20</v>
      </c>
      <c r="O2043" s="41">
        <f t="shared" si="429"/>
        <v>40</v>
      </c>
      <c r="P2043" s="15"/>
      <c r="Q2043" s="15"/>
      <c r="R2043" s="167"/>
      <c r="S2043" s="15"/>
      <c r="T2043" s="15"/>
      <c r="U2043" s="4">
        <f t="shared" si="425"/>
        <v>7500</v>
      </c>
      <c r="AA2043" s="209"/>
      <c r="AB2043" s="209"/>
      <c r="AC2043" s="209"/>
      <c r="AD2043" s="209"/>
      <c r="AE2043" s="209"/>
      <c r="AF2043" s="209"/>
      <c r="AG2043" s="209"/>
      <c r="AH2043" s="209"/>
      <c r="AI2043" s="209"/>
      <c r="AJ2043" s="209"/>
      <c r="AK2043" s="209"/>
      <c r="AL2043" s="209"/>
      <c r="AM2043" s="209"/>
      <c r="AN2043" s="209"/>
      <c r="AO2043" s="209"/>
      <c r="AP2043" s="209"/>
      <c r="AQ2043" s="209"/>
      <c r="AR2043" s="209"/>
      <c r="AS2043" s="209"/>
      <c r="AT2043" s="209"/>
      <c r="AU2043" s="209"/>
      <c r="AV2043" s="209"/>
      <c r="AW2043" s="209"/>
      <c r="AX2043" s="209"/>
      <c r="AY2043" s="209"/>
      <c r="AZ2043" s="209"/>
      <c r="BA2043" s="209"/>
      <c r="BB2043" s="209"/>
      <c r="BC2043" s="209"/>
      <c r="BD2043" s="209"/>
      <c r="BE2043" s="209"/>
      <c r="BF2043" s="209"/>
      <c r="BG2043" s="209"/>
      <c r="BH2043" s="209"/>
      <c r="BI2043" s="209"/>
      <c r="BJ2043" s="209"/>
      <c r="BK2043" s="209"/>
      <c r="BL2043" s="209"/>
      <c r="BM2043" s="209"/>
      <c r="BN2043" s="209"/>
      <c r="BO2043" s="209"/>
      <c r="BP2043" s="209"/>
      <c r="BQ2043" s="209"/>
      <c r="BR2043" s="209"/>
      <c r="BS2043" s="209"/>
      <c r="BT2043" s="209"/>
      <c r="BU2043" s="209"/>
      <c r="BV2043" s="209"/>
      <c r="BW2043" s="209"/>
      <c r="BX2043" s="209"/>
      <c r="BY2043" s="209"/>
      <c r="BZ2043" s="209"/>
      <c r="CA2043" s="209"/>
      <c r="CB2043" s="209"/>
      <c r="CC2043" s="209"/>
      <c r="CD2043" s="209"/>
      <c r="CE2043" s="209"/>
      <c r="CF2043" s="209"/>
      <c r="CG2043" s="209"/>
      <c r="CH2043" s="209"/>
      <c r="CI2043" s="209"/>
      <c r="CJ2043" s="209"/>
      <c r="CK2043" s="209"/>
      <c r="CL2043" s="209"/>
      <c r="CM2043" s="209"/>
      <c r="CN2043" s="209"/>
      <c r="CO2043" s="209"/>
      <c r="CP2043" s="209"/>
      <c r="CQ2043" s="209"/>
      <c r="CR2043" s="209"/>
      <c r="CS2043" s="209"/>
      <c r="CT2043" s="209"/>
      <c r="CU2043" s="209"/>
      <c r="CV2043" s="209"/>
      <c r="CW2043" s="209"/>
      <c r="CX2043" s="209"/>
      <c r="CY2043" s="209"/>
      <c r="CZ2043" s="209"/>
      <c r="DA2043" s="209"/>
      <c r="DB2043" s="209"/>
      <c r="DC2043" s="209"/>
      <c r="DD2043" s="209"/>
      <c r="DE2043" s="209"/>
      <c r="DF2043" s="209"/>
      <c r="DG2043" s="209"/>
      <c r="DH2043" s="209"/>
      <c r="DI2043" s="209"/>
      <c r="DJ2043" s="209"/>
      <c r="DK2043" s="209"/>
      <c r="DL2043" s="209"/>
      <c r="DM2043" s="209"/>
      <c r="DN2043" s="209"/>
      <c r="DO2043" s="209"/>
      <c r="DP2043" s="209"/>
      <c r="DQ2043" s="209"/>
      <c r="DR2043" s="209"/>
      <c r="DS2043" s="209"/>
      <c r="DT2043" s="209"/>
      <c r="DU2043" s="209"/>
      <c r="DV2043" s="209"/>
      <c r="DW2043" s="209"/>
      <c r="DX2043" s="209"/>
      <c r="DY2043" s="209"/>
      <c r="DZ2043" s="209"/>
      <c r="EA2043" s="209"/>
      <c r="EB2043" s="209"/>
      <c r="EC2043" s="209"/>
      <c r="ED2043" s="209"/>
      <c r="EE2043" s="209"/>
      <c r="EF2043" s="209"/>
      <c r="EG2043" s="209"/>
      <c r="EH2043" s="209"/>
      <c r="EI2043" s="209"/>
      <c r="EJ2043" s="209"/>
      <c r="EK2043" s="209"/>
      <c r="EL2043" s="209"/>
      <c r="EM2043" s="209"/>
      <c r="EN2043" s="209"/>
      <c r="EO2043" s="209"/>
      <c r="EP2043" s="209"/>
      <c r="EQ2043" s="209"/>
      <c r="ER2043" s="209"/>
      <c r="ES2043" s="209"/>
      <c r="ET2043" s="209"/>
      <c r="EU2043" s="209"/>
      <c r="EV2043" s="209"/>
      <c r="EW2043" s="209"/>
      <c r="EX2043" s="209"/>
      <c r="EY2043" s="209"/>
      <c r="EZ2043" s="209"/>
      <c r="FA2043" s="209"/>
      <c r="FB2043" s="209"/>
      <c r="FC2043" s="209"/>
      <c r="FD2043" s="209"/>
      <c r="FE2043" s="209"/>
      <c r="FF2043" s="209"/>
      <c r="FG2043" s="209"/>
      <c r="FH2043" s="209"/>
      <c r="FI2043" s="209"/>
      <c r="FJ2043" s="209"/>
      <c r="FK2043" s="209"/>
      <c r="FL2043" s="209"/>
      <c r="FM2043" s="209"/>
      <c r="FN2043" s="209"/>
      <c r="FO2043" s="209"/>
      <c r="FP2043" s="209"/>
      <c r="FQ2043" s="209"/>
      <c r="FR2043" s="209"/>
      <c r="FS2043" s="209"/>
      <c r="FT2043" s="209"/>
      <c r="FU2043" s="209"/>
      <c r="FV2043" s="209"/>
      <c r="FW2043" s="209"/>
      <c r="FX2043" s="209"/>
      <c r="FY2043" s="209"/>
      <c r="FZ2043" s="209"/>
      <c r="GA2043" s="209"/>
      <c r="GB2043" s="209"/>
      <c r="GC2043" s="209"/>
      <c r="GD2043" s="209"/>
      <c r="GE2043" s="209"/>
      <c r="GF2043" s="209"/>
      <c r="GG2043" s="209"/>
      <c r="GH2043" s="209"/>
      <c r="GI2043" s="209"/>
    </row>
    <row r="2044" spans="1:191" hidden="1">
      <c r="A2044" s="69"/>
      <c r="B2044" s="53"/>
      <c r="C2044" s="56"/>
      <c r="D2044" s="57"/>
      <c r="E2044" s="16" t="s">
        <v>459</v>
      </c>
      <c r="F2044" s="10">
        <v>4234</v>
      </c>
      <c r="G2044" s="10"/>
      <c r="H2044" s="10"/>
      <c r="I2044" s="7"/>
      <c r="J2044" s="7">
        <v>1500</v>
      </c>
      <c r="K2044" s="7">
        <v>3000</v>
      </c>
      <c r="L2044" s="7">
        <v>7500</v>
      </c>
      <c r="M2044" s="41">
        <f t="shared" si="427"/>
        <v>0</v>
      </c>
      <c r="N2044" s="41">
        <f t="shared" si="428"/>
        <v>20</v>
      </c>
      <c r="O2044" s="41">
        <f t="shared" si="429"/>
        <v>40</v>
      </c>
      <c r="P2044" s="15"/>
      <c r="Q2044" s="15"/>
      <c r="R2044" s="167"/>
      <c r="S2044" s="15"/>
      <c r="T2044" s="15"/>
      <c r="U2044" s="4">
        <f t="shared" si="425"/>
        <v>7500</v>
      </c>
    </row>
    <row r="2045" spans="1:191" ht="33">
      <c r="A2045" s="192"/>
      <c r="B2045" s="193" t="s">
        <v>527</v>
      </c>
      <c r="C2045" s="200"/>
      <c r="D2045" s="239" t="s">
        <v>368</v>
      </c>
      <c r="E2045" s="194" t="s">
        <v>143</v>
      </c>
      <c r="F2045" s="89"/>
      <c r="G2045" s="89"/>
      <c r="H2045" s="10" t="s">
        <v>394</v>
      </c>
      <c r="I2045" s="202">
        <f>SUM(I2046,I2061,I2068)</f>
        <v>55885.2</v>
      </c>
      <c r="J2045" s="202">
        <f>SUM(J2046,J2061,J2068)</f>
        <v>119720.8</v>
      </c>
      <c r="K2045" s="202">
        <f>SUM(K2046,K2061,K2068)</f>
        <v>180373.6</v>
      </c>
      <c r="L2045" s="203">
        <f>SUM(L2046,L2061,L2068)</f>
        <v>241800</v>
      </c>
      <c r="M2045" s="41">
        <f t="shared" si="427"/>
        <v>23.1</v>
      </c>
      <c r="N2045" s="41">
        <f t="shared" si="428"/>
        <v>49.5</v>
      </c>
      <c r="O2045" s="41">
        <f t="shared" si="429"/>
        <v>74.599999999999994</v>
      </c>
      <c r="P2045" s="120"/>
      <c r="Q2045" s="120"/>
      <c r="R2045" s="167"/>
      <c r="S2045" s="120"/>
      <c r="T2045" s="120"/>
      <c r="U2045" s="4">
        <f t="shared" si="425"/>
        <v>241800</v>
      </c>
      <c r="W2045" s="43" t="s">
        <v>394</v>
      </c>
      <c r="AA2045" s="209"/>
      <c r="AB2045" s="209"/>
      <c r="AC2045" s="209"/>
      <c r="AD2045" s="209"/>
      <c r="AE2045" s="209"/>
      <c r="AF2045" s="209"/>
      <c r="AG2045" s="209"/>
      <c r="AH2045" s="209"/>
      <c r="AI2045" s="209"/>
      <c r="AJ2045" s="209"/>
      <c r="AK2045" s="209"/>
      <c r="AL2045" s="209"/>
      <c r="AM2045" s="209"/>
      <c r="AN2045" s="209"/>
      <c r="AO2045" s="209"/>
      <c r="AP2045" s="209"/>
      <c r="AQ2045" s="209"/>
      <c r="AR2045" s="209"/>
      <c r="AS2045" s="209"/>
      <c r="AT2045" s="209"/>
      <c r="AU2045" s="209"/>
      <c r="AV2045" s="209"/>
      <c r="AW2045" s="209"/>
      <c r="AX2045" s="209"/>
      <c r="AY2045" s="209"/>
      <c r="AZ2045" s="209"/>
      <c r="BA2045" s="209"/>
      <c r="BB2045" s="209"/>
      <c r="BC2045" s="209"/>
      <c r="BD2045" s="209"/>
      <c r="BE2045" s="209"/>
      <c r="BF2045" s="209"/>
      <c r="BG2045" s="209"/>
      <c r="BH2045" s="209"/>
      <c r="BI2045" s="209"/>
      <c r="BJ2045" s="209"/>
      <c r="BK2045" s="209"/>
      <c r="BL2045" s="209"/>
      <c r="BM2045" s="209"/>
      <c r="BN2045" s="209"/>
      <c r="BO2045" s="209"/>
      <c r="BP2045" s="209"/>
      <c r="BQ2045" s="209"/>
      <c r="BR2045" s="209"/>
      <c r="BS2045" s="209"/>
      <c r="BT2045" s="209"/>
      <c r="BU2045" s="209"/>
      <c r="BV2045" s="209"/>
      <c r="BW2045" s="209"/>
      <c r="BX2045" s="209"/>
      <c r="BY2045" s="209"/>
      <c r="BZ2045" s="209"/>
      <c r="CA2045" s="209"/>
      <c r="CB2045" s="209"/>
      <c r="CC2045" s="209"/>
      <c r="CD2045" s="209"/>
      <c r="CE2045" s="209"/>
      <c r="CF2045" s="209"/>
      <c r="CG2045" s="209"/>
      <c r="CH2045" s="209"/>
      <c r="CI2045" s="209"/>
      <c r="CJ2045" s="209"/>
      <c r="CK2045" s="209"/>
      <c r="CL2045" s="209"/>
      <c r="CM2045" s="209"/>
      <c r="CN2045" s="209"/>
      <c r="CO2045" s="209"/>
      <c r="CP2045" s="209"/>
      <c r="CQ2045" s="209"/>
      <c r="CR2045" s="209"/>
      <c r="CS2045" s="209"/>
      <c r="CT2045" s="209"/>
      <c r="CU2045" s="209"/>
      <c r="CV2045" s="209"/>
      <c r="CW2045" s="209"/>
      <c r="CX2045" s="209"/>
      <c r="CY2045" s="209"/>
      <c r="CZ2045" s="209"/>
      <c r="DA2045" s="209"/>
      <c r="DB2045" s="209"/>
      <c r="DC2045" s="209"/>
      <c r="DD2045" s="209"/>
      <c r="DE2045" s="209"/>
      <c r="DF2045" s="209"/>
      <c r="DG2045" s="209"/>
      <c r="DH2045" s="209"/>
      <c r="DI2045" s="209"/>
      <c r="DJ2045" s="209"/>
      <c r="DK2045" s="209"/>
      <c r="DL2045" s="209"/>
      <c r="DM2045" s="209"/>
      <c r="DN2045" s="209"/>
      <c r="DO2045" s="209"/>
      <c r="DP2045" s="209"/>
      <c r="DQ2045" s="209"/>
      <c r="DR2045" s="209"/>
      <c r="DS2045" s="209"/>
      <c r="DT2045" s="209"/>
      <c r="DU2045" s="209"/>
      <c r="DV2045" s="209"/>
      <c r="DW2045" s="209"/>
      <c r="DX2045" s="209"/>
      <c r="DY2045" s="209"/>
      <c r="DZ2045" s="209"/>
      <c r="EA2045" s="209"/>
      <c r="EB2045" s="209"/>
      <c r="EC2045" s="209"/>
      <c r="ED2045" s="209"/>
      <c r="EE2045" s="209"/>
      <c r="EF2045" s="209"/>
      <c r="EG2045" s="209"/>
      <c r="EH2045" s="209"/>
      <c r="EI2045" s="209"/>
      <c r="EJ2045" s="209"/>
      <c r="EK2045" s="209"/>
      <c r="EL2045" s="209"/>
      <c r="EM2045" s="209"/>
      <c r="EN2045" s="209"/>
      <c r="EO2045" s="209"/>
      <c r="EP2045" s="209"/>
      <c r="EQ2045" s="209"/>
      <c r="ER2045" s="209"/>
      <c r="ES2045" s="209"/>
      <c r="ET2045" s="209"/>
      <c r="EU2045" s="209"/>
      <c r="EV2045" s="209"/>
      <c r="EW2045" s="209"/>
      <c r="EX2045" s="209"/>
      <c r="EY2045" s="209"/>
      <c r="EZ2045" s="209"/>
      <c r="FA2045" s="209"/>
      <c r="FB2045" s="209"/>
      <c r="FC2045" s="209"/>
      <c r="FD2045" s="209"/>
      <c r="FE2045" s="209"/>
      <c r="FF2045" s="209"/>
      <c r="FG2045" s="209"/>
      <c r="FH2045" s="209"/>
      <c r="FI2045" s="209"/>
      <c r="FJ2045" s="209"/>
      <c r="FK2045" s="209"/>
      <c r="FL2045" s="209"/>
      <c r="FM2045" s="209"/>
      <c r="FN2045" s="209"/>
      <c r="FO2045" s="209"/>
      <c r="FP2045" s="209"/>
      <c r="FQ2045" s="209"/>
      <c r="FR2045" s="209"/>
      <c r="FS2045" s="209"/>
      <c r="FT2045" s="209"/>
      <c r="FU2045" s="209"/>
      <c r="FV2045" s="209"/>
      <c r="FW2045" s="209"/>
      <c r="FX2045" s="209"/>
      <c r="FY2045" s="209"/>
      <c r="FZ2045" s="209"/>
      <c r="GA2045" s="209"/>
      <c r="GB2045" s="209"/>
      <c r="GC2045" s="209"/>
      <c r="GD2045" s="209"/>
      <c r="GE2045" s="209"/>
      <c r="GF2045" s="209"/>
      <c r="GG2045" s="209"/>
      <c r="GH2045" s="209"/>
      <c r="GI2045" s="209"/>
    </row>
    <row r="2046" spans="1:191">
      <c r="A2046" s="232"/>
      <c r="B2046" s="196"/>
      <c r="C2046" s="197" t="s">
        <v>525</v>
      </c>
      <c r="D2046" s="198" t="s">
        <v>369</v>
      </c>
      <c r="E2046" s="199" t="s">
        <v>213</v>
      </c>
      <c r="F2046" s="13"/>
      <c r="G2046" s="13"/>
      <c r="H2046" s="10" t="s">
        <v>394</v>
      </c>
      <c r="I2046" s="205">
        <f t="shared" ref="I2046:K2047" si="430">SUM(I2047)</f>
        <v>2305.1999999999998</v>
      </c>
      <c r="J2046" s="205">
        <f t="shared" si="430"/>
        <v>7715.8</v>
      </c>
      <c r="K2046" s="205">
        <f t="shared" si="430"/>
        <v>10298.600000000002</v>
      </c>
      <c r="L2046" s="205">
        <f>SUM(L2047)</f>
        <v>11999.999999999998</v>
      </c>
      <c r="M2046" s="41">
        <f t="shared" si="427"/>
        <v>19.2</v>
      </c>
      <c r="N2046" s="41">
        <f t="shared" si="428"/>
        <v>64.3</v>
      </c>
      <c r="O2046" s="41">
        <f t="shared" si="429"/>
        <v>85.8</v>
      </c>
      <c r="P2046" s="14"/>
      <c r="Q2046" s="14"/>
      <c r="R2046" s="167"/>
      <c r="S2046" s="14"/>
      <c r="T2046" s="14"/>
      <c r="U2046" s="4">
        <f t="shared" si="425"/>
        <v>11999.999999999998</v>
      </c>
      <c r="AA2046" s="209"/>
      <c r="AB2046" s="209"/>
      <c r="AC2046" s="209"/>
      <c r="AD2046" s="209"/>
      <c r="AE2046" s="209"/>
      <c r="AF2046" s="209"/>
      <c r="AG2046" s="209"/>
      <c r="AH2046" s="209"/>
      <c r="AI2046" s="209"/>
      <c r="AJ2046" s="209"/>
      <c r="AK2046" s="209"/>
      <c r="AL2046" s="209"/>
      <c r="AM2046" s="209"/>
      <c r="AN2046" s="209"/>
      <c r="AO2046" s="209"/>
      <c r="AP2046" s="209"/>
      <c r="AQ2046" s="209"/>
      <c r="AR2046" s="209"/>
      <c r="AS2046" s="209"/>
      <c r="AT2046" s="209"/>
      <c r="AU2046" s="209"/>
      <c r="AV2046" s="209"/>
      <c r="AW2046" s="209"/>
      <c r="AX2046" s="209"/>
      <c r="AY2046" s="209"/>
      <c r="AZ2046" s="209"/>
      <c r="BA2046" s="209"/>
      <c r="BB2046" s="209"/>
      <c r="BC2046" s="209"/>
      <c r="BD2046" s="209"/>
      <c r="BE2046" s="209"/>
      <c r="BF2046" s="209"/>
      <c r="BG2046" s="209"/>
      <c r="BH2046" s="209"/>
      <c r="BI2046" s="209"/>
      <c r="BJ2046" s="209"/>
      <c r="BK2046" s="209"/>
      <c r="BL2046" s="209"/>
      <c r="BM2046" s="209"/>
      <c r="BN2046" s="209"/>
      <c r="BO2046" s="209"/>
      <c r="BP2046" s="209"/>
      <c r="BQ2046" s="209"/>
      <c r="BR2046" s="209"/>
      <c r="BS2046" s="209"/>
      <c r="BT2046" s="209"/>
      <c r="BU2046" s="209"/>
      <c r="BV2046" s="209"/>
      <c r="BW2046" s="209"/>
      <c r="BX2046" s="209"/>
      <c r="BY2046" s="209"/>
      <c r="BZ2046" s="209"/>
      <c r="CA2046" s="209"/>
      <c r="CB2046" s="209"/>
      <c r="CC2046" s="209"/>
      <c r="CD2046" s="209"/>
      <c r="CE2046" s="209"/>
      <c r="CF2046" s="209"/>
      <c r="CG2046" s="209"/>
      <c r="CH2046" s="209"/>
      <c r="CI2046" s="209"/>
      <c r="CJ2046" s="209"/>
      <c r="CK2046" s="209"/>
      <c r="CL2046" s="209"/>
      <c r="CM2046" s="209"/>
      <c r="CN2046" s="209"/>
      <c r="CO2046" s="209"/>
      <c r="CP2046" s="209"/>
      <c r="CQ2046" s="209"/>
      <c r="CR2046" s="209"/>
      <c r="CS2046" s="209"/>
      <c r="CT2046" s="209"/>
      <c r="CU2046" s="209"/>
      <c r="CV2046" s="209"/>
      <c r="CW2046" s="209"/>
      <c r="CX2046" s="209"/>
      <c r="CY2046" s="209"/>
      <c r="CZ2046" s="209"/>
      <c r="DA2046" s="209"/>
      <c r="DB2046" s="209"/>
      <c r="DC2046" s="209"/>
      <c r="DD2046" s="209"/>
      <c r="DE2046" s="209"/>
      <c r="DF2046" s="209"/>
      <c r="DG2046" s="209"/>
      <c r="DH2046" s="209"/>
      <c r="DI2046" s="209"/>
      <c r="DJ2046" s="209"/>
      <c r="DK2046" s="209"/>
      <c r="DL2046" s="209"/>
      <c r="DM2046" s="209"/>
      <c r="DN2046" s="209"/>
      <c r="DO2046" s="209"/>
      <c r="DP2046" s="209"/>
      <c r="DQ2046" s="209"/>
      <c r="DR2046" s="209"/>
      <c r="DS2046" s="209"/>
      <c r="DT2046" s="209"/>
      <c r="DU2046" s="209"/>
      <c r="DV2046" s="209"/>
      <c r="DW2046" s="209"/>
      <c r="DX2046" s="209"/>
      <c r="DY2046" s="209"/>
      <c r="DZ2046" s="209"/>
      <c r="EA2046" s="209"/>
      <c r="EB2046" s="209"/>
      <c r="EC2046" s="209"/>
      <c r="ED2046" s="209"/>
      <c r="EE2046" s="209"/>
      <c r="EF2046" s="209"/>
      <c r="EG2046" s="209"/>
      <c r="EH2046" s="209"/>
      <c r="EI2046" s="209"/>
      <c r="EJ2046" s="209"/>
      <c r="EK2046" s="209"/>
      <c r="EL2046" s="209"/>
      <c r="EM2046" s="209"/>
      <c r="EN2046" s="209"/>
      <c r="EO2046" s="209"/>
      <c r="EP2046" s="209"/>
      <c r="EQ2046" s="209"/>
      <c r="ER2046" s="209"/>
      <c r="ES2046" s="209"/>
      <c r="ET2046" s="209"/>
      <c r="EU2046" s="209"/>
      <c r="EV2046" s="209"/>
      <c r="EW2046" s="209"/>
      <c r="EX2046" s="209"/>
      <c r="EY2046" s="209"/>
      <c r="EZ2046" s="209"/>
      <c r="FA2046" s="209"/>
      <c r="FB2046" s="209"/>
      <c r="FC2046" s="209"/>
      <c r="FD2046" s="209"/>
      <c r="FE2046" s="209"/>
      <c r="FF2046" s="209"/>
      <c r="FG2046" s="209"/>
      <c r="FH2046" s="209"/>
      <c r="FI2046" s="209"/>
      <c r="FJ2046" s="209"/>
      <c r="FK2046" s="209"/>
      <c r="FL2046" s="209"/>
      <c r="FM2046" s="209"/>
      <c r="FN2046" s="209"/>
      <c r="FO2046" s="209"/>
      <c r="FP2046" s="209"/>
      <c r="FQ2046" s="209"/>
      <c r="FR2046" s="209"/>
      <c r="FS2046" s="209"/>
      <c r="FT2046" s="209"/>
      <c r="FU2046" s="209"/>
      <c r="FV2046" s="209"/>
      <c r="FW2046" s="209"/>
      <c r="FX2046" s="209"/>
      <c r="FY2046" s="209"/>
      <c r="FZ2046" s="209"/>
      <c r="GA2046" s="209"/>
      <c r="GB2046" s="209"/>
      <c r="GC2046" s="209"/>
      <c r="GD2046" s="209"/>
      <c r="GE2046" s="209"/>
      <c r="GF2046" s="209"/>
      <c r="GG2046" s="209"/>
      <c r="GH2046" s="209"/>
      <c r="GI2046" s="209"/>
    </row>
    <row r="2047" spans="1:191">
      <c r="A2047" s="232"/>
      <c r="B2047" s="196"/>
      <c r="C2047" s="200"/>
      <c r="D2047" s="201" t="s">
        <v>280</v>
      </c>
      <c r="E2047" s="81" t="s">
        <v>214</v>
      </c>
      <c r="F2047" s="19"/>
      <c r="G2047" s="19"/>
      <c r="H2047" s="10" t="s">
        <v>394</v>
      </c>
      <c r="I2047" s="204">
        <f t="shared" si="430"/>
        <v>2305.1999999999998</v>
      </c>
      <c r="J2047" s="204">
        <f t="shared" si="430"/>
        <v>7715.8</v>
      </c>
      <c r="K2047" s="204">
        <f t="shared" si="430"/>
        <v>10298.600000000002</v>
      </c>
      <c r="L2047" s="205">
        <f>SUM(L2048)</f>
        <v>11999.999999999998</v>
      </c>
      <c r="M2047" s="41">
        <f t="shared" si="427"/>
        <v>19.2</v>
      </c>
      <c r="N2047" s="41">
        <f t="shared" si="428"/>
        <v>64.3</v>
      </c>
      <c r="O2047" s="41">
        <f t="shared" si="429"/>
        <v>85.8</v>
      </c>
      <c r="P2047" s="14"/>
      <c r="Q2047" s="14"/>
      <c r="R2047" s="167"/>
      <c r="S2047" s="14"/>
      <c r="T2047" s="14"/>
      <c r="U2047" s="4">
        <f t="shared" si="425"/>
        <v>11999.999999999998</v>
      </c>
      <c r="W2047" s="43" t="s">
        <v>394</v>
      </c>
      <c r="AA2047" s="209"/>
      <c r="AB2047" s="209"/>
      <c r="AC2047" s="209"/>
      <c r="AD2047" s="209"/>
      <c r="AE2047" s="209"/>
      <c r="AF2047" s="209"/>
      <c r="AG2047" s="209"/>
      <c r="AH2047" s="209"/>
      <c r="AI2047" s="209"/>
      <c r="AJ2047" s="209"/>
      <c r="AK2047" s="209"/>
      <c r="AL2047" s="209"/>
      <c r="AM2047" s="209"/>
      <c r="AN2047" s="209"/>
      <c r="AO2047" s="209"/>
      <c r="AP2047" s="209"/>
      <c r="AQ2047" s="209"/>
      <c r="AR2047" s="209"/>
      <c r="AS2047" s="209"/>
      <c r="AT2047" s="209"/>
      <c r="AU2047" s="209"/>
      <c r="AV2047" s="209"/>
      <c r="AW2047" s="209"/>
      <c r="AX2047" s="209"/>
      <c r="AY2047" s="209"/>
      <c r="AZ2047" s="209"/>
      <c r="BA2047" s="209"/>
      <c r="BB2047" s="209"/>
      <c r="BC2047" s="209"/>
      <c r="BD2047" s="209"/>
      <c r="BE2047" s="209"/>
      <c r="BF2047" s="209"/>
      <c r="BG2047" s="209"/>
      <c r="BH2047" s="209"/>
      <c r="BI2047" s="209"/>
      <c r="BJ2047" s="209"/>
      <c r="BK2047" s="209"/>
      <c r="BL2047" s="209"/>
      <c r="BM2047" s="209"/>
      <c r="BN2047" s="209"/>
      <c r="BO2047" s="209"/>
      <c r="BP2047" s="209"/>
      <c r="BQ2047" s="209"/>
      <c r="BR2047" s="209"/>
      <c r="BS2047" s="209"/>
      <c r="BT2047" s="209"/>
      <c r="BU2047" s="209"/>
      <c r="BV2047" s="209"/>
      <c r="BW2047" s="209"/>
      <c r="BX2047" s="209"/>
      <c r="BY2047" s="209"/>
      <c r="BZ2047" s="209"/>
      <c r="CA2047" s="209"/>
      <c r="CB2047" s="209"/>
      <c r="CC2047" s="209"/>
      <c r="CD2047" s="209"/>
      <c r="CE2047" s="209"/>
      <c r="CF2047" s="209"/>
      <c r="CG2047" s="209"/>
      <c r="CH2047" s="209"/>
      <c r="CI2047" s="209"/>
      <c r="CJ2047" s="209"/>
      <c r="CK2047" s="209"/>
      <c r="CL2047" s="209"/>
      <c r="CM2047" s="209"/>
      <c r="CN2047" s="209"/>
      <c r="CO2047" s="209"/>
      <c r="CP2047" s="209"/>
      <c r="CQ2047" s="209"/>
      <c r="CR2047" s="209"/>
      <c r="CS2047" s="209"/>
      <c r="CT2047" s="209"/>
      <c r="CU2047" s="209"/>
      <c r="CV2047" s="209"/>
      <c r="CW2047" s="209"/>
      <c r="CX2047" s="209"/>
      <c r="CY2047" s="209"/>
      <c r="CZ2047" s="209"/>
      <c r="DA2047" s="209"/>
      <c r="DB2047" s="209"/>
      <c r="DC2047" s="209"/>
      <c r="DD2047" s="209"/>
      <c r="DE2047" s="209"/>
      <c r="DF2047" s="209"/>
      <c r="DG2047" s="209"/>
      <c r="DH2047" s="209"/>
      <c r="DI2047" s="209"/>
      <c r="DJ2047" s="209"/>
      <c r="DK2047" s="209"/>
      <c r="DL2047" s="209"/>
      <c r="DM2047" s="209"/>
      <c r="DN2047" s="209"/>
      <c r="DO2047" s="209"/>
      <c r="DP2047" s="209"/>
      <c r="DQ2047" s="209"/>
      <c r="DR2047" s="209"/>
      <c r="DS2047" s="209"/>
      <c r="DT2047" s="209"/>
      <c r="DU2047" s="209"/>
      <c r="DV2047" s="209"/>
      <c r="DW2047" s="209"/>
      <c r="DX2047" s="209"/>
      <c r="DY2047" s="209"/>
      <c r="DZ2047" s="209"/>
      <c r="EA2047" s="209"/>
      <c r="EB2047" s="209"/>
      <c r="EC2047" s="209"/>
      <c r="ED2047" s="209"/>
      <c r="EE2047" s="209"/>
      <c r="EF2047" s="209"/>
      <c r="EG2047" s="209"/>
      <c r="EH2047" s="209"/>
      <c r="EI2047" s="209"/>
      <c r="EJ2047" s="209"/>
      <c r="EK2047" s="209"/>
      <c r="EL2047" s="209"/>
      <c r="EM2047" s="209"/>
      <c r="EN2047" s="209"/>
      <c r="EO2047" s="209"/>
      <c r="EP2047" s="209"/>
      <c r="EQ2047" s="209"/>
      <c r="ER2047" s="209"/>
      <c r="ES2047" s="209"/>
      <c r="ET2047" s="209"/>
      <c r="EU2047" s="209"/>
      <c r="EV2047" s="209"/>
      <c r="EW2047" s="209"/>
      <c r="EX2047" s="209"/>
      <c r="EY2047" s="209"/>
      <c r="EZ2047" s="209"/>
      <c r="FA2047" s="209"/>
      <c r="FB2047" s="209"/>
      <c r="FC2047" s="209"/>
      <c r="FD2047" s="209"/>
      <c r="FE2047" s="209"/>
      <c r="FF2047" s="209"/>
      <c r="FG2047" s="209"/>
      <c r="FH2047" s="209"/>
      <c r="FI2047" s="209"/>
      <c r="FJ2047" s="209"/>
      <c r="FK2047" s="209"/>
      <c r="FL2047" s="209"/>
      <c r="FM2047" s="209"/>
      <c r="FN2047" s="209"/>
      <c r="FO2047" s="209"/>
      <c r="FP2047" s="209"/>
      <c r="FQ2047" s="209"/>
      <c r="FR2047" s="209"/>
      <c r="FS2047" s="209"/>
      <c r="FT2047" s="209"/>
      <c r="FU2047" s="209"/>
      <c r="FV2047" s="209"/>
      <c r="FW2047" s="209"/>
      <c r="FX2047" s="209"/>
      <c r="FY2047" s="209"/>
      <c r="FZ2047" s="209"/>
      <c r="GA2047" s="209"/>
      <c r="GB2047" s="209"/>
      <c r="GC2047" s="209"/>
      <c r="GD2047" s="209"/>
      <c r="GE2047" s="209"/>
      <c r="GF2047" s="209"/>
      <c r="GG2047" s="209"/>
      <c r="GH2047" s="209"/>
      <c r="GI2047" s="209"/>
    </row>
    <row r="2048" spans="1:191" ht="28.5" customHeight="1">
      <c r="A2048" s="232"/>
      <c r="B2048" s="196"/>
      <c r="C2048" s="200"/>
      <c r="D2048" s="201"/>
      <c r="E2048" s="80" t="s">
        <v>40</v>
      </c>
      <c r="F2048" s="18" t="s">
        <v>398</v>
      </c>
      <c r="G2048" s="18"/>
      <c r="H2048" s="10" t="s">
        <v>394</v>
      </c>
      <c r="I2048" s="206">
        <f>SUM(I2049:I2060)</f>
        <v>2305.1999999999998</v>
      </c>
      <c r="J2048" s="206">
        <f>SUM(J2049:J2060)</f>
        <v>7715.8</v>
      </c>
      <c r="K2048" s="206">
        <f>SUM(K2049:K2060)</f>
        <v>10298.600000000002</v>
      </c>
      <c r="L2048" s="207">
        <f>SUM(L2049:L2060)</f>
        <v>11999.999999999998</v>
      </c>
      <c r="M2048" s="41">
        <f t="shared" si="427"/>
        <v>19.2</v>
      </c>
      <c r="N2048" s="41">
        <f t="shared" si="428"/>
        <v>64.3</v>
      </c>
      <c r="O2048" s="41">
        <f t="shared" si="429"/>
        <v>85.8</v>
      </c>
      <c r="P2048" s="15"/>
      <c r="Q2048" s="15"/>
      <c r="R2048" s="167"/>
      <c r="S2048" s="15"/>
      <c r="T2048" s="15"/>
      <c r="U2048" s="4">
        <f t="shared" si="425"/>
        <v>11999.999999999998</v>
      </c>
      <c r="AA2048" s="209"/>
      <c r="AB2048" s="209"/>
      <c r="AC2048" s="209"/>
      <c r="AD2048" s="209"/>
      <c r="AE2048" s="209"/>
      <c r="AF2048" s="209"/>
      <c r="AG2048" s="209"/>
      <c r="AH2048" s="209"/>
      <c r="AI2048" s="209"/>
      <c r="AJ2048" s="209"/>
      <c r="AK2048" s="209"/>
      <c r="AL2048" s="209"/>
      <c r="AM2048" s="209"/>
      <c r="AN2048" s="209"/>
      <c r="AO2048" s="209"/>
      <c r="AP2048" s="209"/>
      <c r="AQ2048" s="209"/>
      <c r="AR2048" s="209"/>
      <c r="AS2048" s="209"/>
      <c r="AT2048" s="209"/>
      <c r="AU2048" s="209"/>
      <c r="AV2048" s="209"/>
      <c r="AW2048" s="209"/>
      <c r="AX2048" s="209"/>
      <c r="AY2048" s="209"/>
      <c r="AZ2048" s="209"/>
      <c r="BA2048" s="209"/>
      <c r="BB2048" s="209"/>
      <c r="BC2048" s="209"/>
      <c r="BD2048" s="209"/>
      <c r="BE2048" s="209"/>
      <c r="BF2048" s="209"/>
      <c r="BG2048" s="209"/>
      <c r="BH2048" s="209"/>
      <c r="BI2048" s="209"/>
      <c r="BJ2048" s="209"/>
      <c r="BK2048" s="209"/>
      <c r="BL2048" s="209"/>
      <c r="BM2048" s="209"/>
      <c r="BN2048" s="209"/>
      <c r="BO2048" s="209"/>
      <c r="BP2048" s="209"/>
      <c r="BQ2048" s="209"/>
      <c r="BR2048" s="209"/>
      <c r="BS2048" s="209"/>
      <c r="BT2048" s="209"/>
      <c r="BU2048" s="209"/>
      <c r="BV2048" s="209"/>
      <c r="BW2048" s="209"/>
      <c r="BX2048" s="209"/>
      <c r="BY2048" s="209"/>
      <c r="BZ2048" s="209"/>
      <c r="CA2048" s="209"/>
      <c r="CB2048" s="209"/>
      <c r="CC2048" s="209"/>
      <c r="CD2048" s="209"/>
      <c r="CE2048" s="209"/>
      <c r="CF2048" s="209"/>
      <c r="CG2048" s="209"/>
      <c r="CH2048" s="209"/>
      <c r="CI2048" s="209"/>
      <c r="CJ2048" s="209"/>
      <c r="CK2048" s="209"/>
      <c r="CL2048" s="209"/>
      <c r="CM2048" s="209"/>
      <c r="CN2048" s="209"/>
      <c r="CO2048" s="209"/>
      <c r="CP2048" s="209"/>
      <c r="CQ2048" s="209"/>
      <c r="CR2048" s="209"/>
      <c r="CS2048" s="209"/>
      <c r="CT2048" s="209"/>
      <c r="CU2048" s="209"/>
      <c r="CV2048" s="209"/>
      <c r="CW2048" s="209"/>
      <c r="CX2048" s="209"/>
      <c r="CY2048" s="209"/>
      <c r="CZ2048" s="209"/>
      <c r="DA2048" s="209"/>
      <c r="DB2048" s="209"/>
      <c r="DC2048" s="209"/>
      <c r="DD2048" s="209"/>
      <c r="DE2048" s="209"/>
      <c r="DF2048" s="209"/>
      <c r="DG2048" s="209"/>
      <c r="DH2048" s="209"/>
      <c r="DI2048" s="209"/>
      <c r="DJ2048" s="209"/>
      <c r="DK2048" s="209"/>
      <c r="DL2048" s="209"/>
      <c r="DM2048" s="209"/>
      <c r="DN2048" s="209"/>
      <c r="DO2048" s="209"/>
      <c r="DP2048" s="209"/>
      <c r="DQ2048" s="209"/>
      <c r="DR2048" s="209"/>
      <c r="DS2048" s="209"/>
      <c r="DT2048" s="209"/>
      <c r="DU2048" s="209"/>
      <c r="DV2048" s="209"/>
      <c r="DW2048" s="209"/>
      <c r="DX2048" s="209"/>
      <c r="DY2048" s="209"/>
      <c r="DZ2048" s="209"/>
      <c r="EA2048" s="209"/>
      <c r="EB2048" s="209"/>
      <c r="EC2048" s="209"/>
      <c r="ED2048" s="209"/>
      <c r="EE2048" s="209"/>
      <c r="EF2048" s="209"/>
      <c r="EG2048" s="209"/>
      <c r="EH2048" s="209"/>
      <c r="EI2048" s="209"/>
      <c r="EJ2048" s="209"/>
      <c r="EK2048" s="209"/>
      <c r="EL2048" s="209"/>
      <c r="EM2048" s="209"/>
      <c r="EN2048" s="209"/>
      <c r="EO2048" s="209"/>
      <c r="EP2048" s="209"/>
      <c r="EQ2048" s="209"/>
      <c r="ER2048" s="209"/>
      <c r="ES2048" s="209"/>
      <c r="ET2048" s="209"/>
      <c r="EU2048" s="209"/>
      <c r="EV2048" s="209"/>
      <c r="EW2048" s="209"/>
      <c r="EX2048" s="209"/>
      <c r="EY2048" s="209"/>
      <c r="EZ2048" s="209"/>
      <c r="FA2048" s="209"/>
      <c r="FB2048" s="209"/>
      <c r="FC2048" s="209"/>
      <c r="FD2048" s="209"/>
      <c r="FE2048" s="209"/>
      <c r="FF2048" s="209"/>
      <c r="FG2048" s="209"/>
      <c r="FH2048" s="209"/>
      <c r="FI2048" s="209"/>
      <c r="FJ2048" s="209"/>
      <c r="FK2048" s="209"/>
      <c r="FL2048" s="209"/>
      <c r="FM2048" s="209"/>
      <c r="FN2048" s="209"/>
      <c r="FO2048" s="209"/>
      <c r="FP2048" s="209"/>
      <c r="FQ2048" s="209"/>
      <c r="FR2048" s="209"/>
      <c r="FS2048" s="209"/>
      <c r="FT2048" s="209"/>
      <c r="FU2048" s="209"/>
      <c r="FV2048" s="209"/>
      <c r="FW2048" s="209"/>
      <c r="FX2048" s="209"/>
      <c r="FY2048" s="209"/>
      <c r="FZ2048" s="209"/>
      <c r="GA2048" s="209"/>
      <c r="GB2048" s="209"/>
      <c r="GC2048" s="209"/>
      <c r="GD2048" s="209"/>
      <c r="GE2048" s="209"/>
      <c r="GF2048" s="209"/>
      <c r="GG2048" s="209"/>
      <c r="GH2048" s="209"/>
      <c r="GI2048" s="209"/>
    </row>
    <row r="2049" spans="1:191" hidden="1">
      <c r="A2049" s="69"/>
      <c r="B2049" s="53"/>
      <c r="C2049" s="56"/>
      <c r="D2049" s="57"/>
      <c r="E2049" s="16" t="s">
        <v>436</v>
      </c>
      <c r="F2049" s="10">
        <v>4115</v>
      </c>
      <c r="G2049" s="10"/>
      <c r="H2049" s="10"/>
      <c r="I2049" s="7">
        <v>730.3</v>
      </c>
      <c r="J2049" s="7">
        <v>1980</v>
      </c>
      <c r="K2049" s="7">
        <v>2710.3</v>
      </c>
      <c r="L2049" s="151">
        <v>3356.2</v>
      </c>
      <c r="M2049" s="41">
        <f t="shared" si="427"/>
        <v>21.8</v>
      </c>
      <c r="N2049" s="41">
        <f t="shared" si="428"/>
        <v>59</v>
      </c>
      <c r="O2049" s="41">
        <f t="shared" si="429"/>
        <v>80.8</v>
      </c>
      <c r="P2049" s="15"/>
      <c r="Q2049" s="15"/>
      <c r="R2049" s="167"/>
      <c r="S2049" s="15"/>
      <c r="T2049" s="15"/>
      <c r="U2049" s="4"/>
    </row>
    <row r="2050" spans="1:191" hidden="1">
      <c r="A2050" s="69"/>
      <c r="B2050" s="53"/>
      <c r="C2050" s="56"/>
      <c r="D2050" s="57"/>
      <c r="E2050" s="9" t="s">
        <v>439</v>
      </c>
      <c r="F2050" s="10" t="s">
        <v>396</v>
      </c>
      <c r="G2050" s="10"/>
      <c r="H2050" s="10"/>
      <c r="I2050" s="7">
        <v>294</v>
      </c>
      <c r="J2050" s="7">
        <v>384</v>
      </c>
      <c r="K2050" s="7">
        <v>474</v>
      </c>
      <c r="L2050" s="151">
        <v>564</v>
      </c>
      <c r="M2050" s="41">
        <f t="shared" si="427"/>
        <v>52.1</v>
      </c>
      <c r="N2050" s="41">
        <f t="shared" si="428"/>
        <v>68.099999999999994</v>
      </c>
      <c r="O2050" s="41">
        <f t="shared" si="429"/>
        <v>84</v>
      </c>
      <c r="P2050" s="15"/>
      <c r="Q2050" s="15"/>
      <c r="R2050" s="167"/>
      <c r="S2050" s="15"/>
      <c r="T2050" s="15"/>
      <c r="U2050" s="4"/>
    </row>
    <row r="2051" spans="1:191" hidden="1">
      <c r="A2051" s="69"/>
      <c r="B2051" s="53"/>
      <c r="C2051" s="56"/>
      <c r="D2051" s="57"/>
      <c r="E2051" s="16" t="s">
        <v>441</v>
      </c>
      <c r="F2051" s="10" t="s">
        <v>407</v>
      </c>
      <c r="G2051" s="10"/>
      <c r="H2051" s="10"/>
      <c r="I2051" s="7"/>
      <c r="J2051" s="7">
        <v>262.39999999999998</v>
      </c>
      <c r="K2051" s="7">
        <v>262.39999999999998</v>
      </c>
      <c r="L2051" s="151">
        <v>262.39999999999998</v>
      </c>
      <c r="M2051" s="41">
        <f t="shared" si="427"/>
        <v>0</v>
      </c>
      <c r="N2051" s="41">
        <f t="shared" si="428"/>
        <v>100</v>
      </c>
      <c r="O2051" s="41">
        <f t="shared" si="429"/>
        <v>100</v>
      </c>
      <c r="P2051" s="15"/>
      <c r="Q2051" s="15"/>
      <c r="R2051" s="167"/>
      <c r="S2051" s="15"/>
      <c r="T2051" s="15"/>
      <c r="U2051" s="4"/>
    </row>
    <row r="2052" spans="1:191" hidden="1">
      <c r="A2052" s="69"/>
      <c r="B2052" s="53"/>
      <c r="C2052" s="56"/>
      <c r="D2052" s="57"/>
      <c r="E2052" s="16" t="s">
        <v>443</v>
      </c>
      <c r="F2052" s="10">
        <v>4221</v>
      </c>
      <c r="G2052" s="10"/>
      <c r="H2052" s="10"/>
      <c r="I2052" s="7">
        <v>510</v>
      </c>
      <c r="J2052" s="7">
        <v>1122</v>
      </c>
      <c r="K2052" s="7">
        <v>1632</v>
      </c>
      <c r="L2052" s="151">
        <v>2040</v>
      </c>
      <c r="M2052" s="41">
        <f t="shared" si="427"/>
        <v>25</v>
      </c>
      <c r="N2052" s="41">
        <f t="shared" si="428"/>
        <v>55</v>
      </c>
      <c r="O2052" s="41">
        <f t="shared" si="429"/>
        <v>80</v>
      </c>
      <c r="P2052" s="15"/>
      <c r="Q2052" s="15"/>
      <c r="R2052" s="167"/>
      <c r="S2052" s="15"/>
      <c r="T2052" s="15"/>
      <c r="U2052" s="4">
        <f>SUM(L2052-T2052)</f>
        <v>2040</v>
      </c>
    </row>
    <row r="2053" spans="1:191" hidden="1">
      <c r="A2053" s="69"/>
      <c r="B2053" s="53"/>
      <c r="C2053" s="56"/>
      <c r="D2053" s="57"/>
      <c r="E2053" s="16" t="s">
        <v>459</v>
      </c>
      <c r="F2053" s="10" t="s">
        <v>266</v>
      </c>
      <c r="G2053" s="10"/>
      <c r="H2053" s="10"/>
      <c r="I2053" s="7"/>
      <c r="J2053" s="7">
        <v>410</v>
      </c>
      <c r="K2053" s="7">
        <v>410</v>
      </c>
      <c r="L2053" s="151">
        <v>410</v>
      </c>
      <c r="M2053" s="41">
        <f t="shared" si="427"/>
        <v>0</v>
      </c>
      <c r="N2053" s="41">
        <f t="shared" si="428"/>
        <v>100</v>
      </c>
      <c r="O2053" s="41">
        <f t="shared" si="429"/>
        <v>100</v>
      </c>
      <c r="P2053" s="15"/>
      <c r="Q2053" s="15"/>
      <c r="R2053" s="167"/>
      <c r="S2053" s="15"/>
      <c r="T2053" s="15"/>
      <c r="U2053" s="4"/>
    </row>
    <row r="2054" spans="1:191" hidden="1">
      <c r="A2054" s="69"/>
      <c r="B2054" s="53"/>
      <c r="C2054" s="56"/>
      <c r="D2054" s="57"/>
      <c r="E2054" s="16" t="s">
        <v>512</v>
      </c>
      <c r="F2054" s="10">
        <v>4237</v>
      </c>
      <c r="G2054" s="10"/>
      <c r="H2054" s="10"/>
      <c r="I2054" s="7">
        <v>37.5</v>
      </c>
      <c r="J2054" s="7">
        <v>795</v>
      </c>
      <c r="K2054" s="7">
        <v>832.5</v>
      </c>
      <c r="L2054" s="151">
        <v>870</v>
      </c>
      <c r="M2054" s="41">
        <f t="shared" si="427"/>
        <v>4.3</v>
      </c>
      <c r="N2054" s="41">
        <f t="shared" si="428"/>
        <v>91.4</v>
      </c>
      <c r="O2054" s="41">
        <f t="shared" si="429"/>
        <v>95.7</v>
      </c>
      <c r="P2054" s="15"/>
      <c r="Q2054" s="15"/>
      <c r="R2054" s="167"/>
      <c r="S2054" s="15"/>
      <c r="T2054" s="15"/>
      <c r="U2054" s="4">
        <f>SUM(L2054-T2054)</f>
        <v>870</v>
      </c>
    </row>
    <row r="2055" spans="1:191" hidden="1">
      <c r="A2055" s="69"/>
      <c r="B2055" s="53"/>
      <c r="C2055" s="56"/>
      <c r="D2055" s="57"/>
      <c r="E2055" s="16" t="s">
        <v>513</v>
      </c>
      <c r="F2055" s="10">
        <v>4239</v>
      </c>
      <c r="G2055" s="10"/>
      <c r="H2055" s="10"/>
      <c r="I2055" s="7">
        <v>140</v>
      </c>
      <c r="J2055" s="7">
        <v>920.6</v>
      </c>
      <c r="K2055" s="7">
        <v>1060.5999999999999</v>
      </c>
      <c r="L2055" s="151">
        <v>1060.5999999999999</v>
      </c>
      <c r="M2055" s="41">
        <f t="shared" si="427"/>
        <v>13.2</v>
      </c>
      <c r="N2055" s="41">
        <f t="shared" si="428"/>
        <v>86.8</v>
      </c>
      <c r="O2055" s="41">
        <f t="shared" si="429"/>
        <v>100</v>
      </c>
      <c r="P2055" s="15"/>
      <c r="Q2055" s="15"/>
      <c r="R2055" s="167"/>
      <c r="S2055" s="15"/>
      <c r="T2055" s="15"/>
      <c r="U2055" s="4">
        <f>SUM(L2055-T2055)</f>
        <v>1060.5999999999999</v>
      </c>
    </row>
    <row r="2056" spans="1:191" ht="27" hidden="1">
      <c r="A2056" s="69"/>
      <c r="B2056" s="53"/>
      <c r="C2056" s="56"/>
      <c r="D2056" s="57"/>
      <c r="E2056" s="16" t="s">
        <v>516</v>
      </c>
      <c r="F2056" s="10">
        <v>4252</v>
      </c>
      <c r="G2056" s="10"/>
      <c r="H2056" s="10"/>
      <c r="I2056" s="7">
        <v>30</v>
      </c>
      <c r="J2056" s="7">
        <v>30</v>
      </c>
      <c r="K2056" s="7">
        <v>60</v>
      </c>
      <c r="L2056" s="151">
        <v>60</v>
      </c>
      <c r="M2056" s="41">
        <f t="shared" si="427"/>
        <v>50</v>
      </c>
      <c r="N2056" s="41">
        <f t="shared" si="428"/>
        <v>50</v>
      </c>
      <c r="O2056" s="41">
        <f t="shared" si="429"/>
        <v>100</v>
      </c>
      <c r="P2056" s="15"/>
      <c r="Q2056" s="15"/>
      <c r="R2056" s="167"/>
      <c r="S2056" s="15"/>
      <c r="T2056" s="15"/>
      <c r="U2056" s="4"/>
    </row>
    <row r="2057" spans="1:191" hidden="1">
      <c r="A2057" s="69"/>
      <c r="B2057" s="53"/>
      <c r="C2057" s="56"/>
      <c r="D2057" s="57"/>
      <c r="E2057" s="16" t="s">
        <v>517</v>
      </c>
      <c r="F2057" s="10">
        <v>4261</v>
      </c>
      <c r="G2057" s="10"/>
      <c r="H2057" s="10"/>
      <c r="I2057" s="7">
        <v>30</v>
      </c>
      <c r="J2057" s="7">
        <v>120</v>
      </c>
      <c r="K2057" s="7">
        <v>150</v>
      </c>
      <c r="L2057" s="151">
        <v>160</v>
      </c>
      <c r="M2057" s="41">
        <f t="shared" si="427"/>
        <v>18.8</v>
      </c>
      <c r="N2057" s="41">
        <f t="shared" si="428"/>
        <v>75</v>
      </c>
      <c r="O2057" s="41">
        <f t="shared" si="429"/>
        <v>93.8</v>
      </c>
      <c r="P2057" s="15"/>
      <c r="Q2057" s="15"/>
      <c r="R2057" s="167"/>
      <c r="S2057" s="15"/>
      <c r="T2057" s="15"/>
      <c r="U2057" s="4"/>
    </row>
    <row r="2058" spans="1:191" hidden="1">
      <c r="A2058" s="69"/>
      <c r="B2058" s="53"/>
      <c r="C2058" s="56"/>
      <c r="D2058" s="57"/>
      <c r="E2058" s="16" t="s">
        <v>519</v>
      </c>
      <c r="F2058" s="10">
        <v>4264</v>
      </c>
      <c r="G2058" s="10"/>
      <c r="H2058" s="10"/>
      <c r="I2058" s="7">
        <v>18.399999999999999</v>
      </c>
      <c r="J2058" s="7">
        <v>86.8</v>
      </c>
      <c r="K2058" s="7">
        <v>86.8</v>
      </c>
      <c r="L2058" s="151">
        <v>86.8</v>
      </c>
      <c r="M2058" s="41">
        <f t="shared" si="427"/>
        <v>21.2</v>
      </c>
      <c r="N2058" s="41">
        <f t="shared" si="428"/>
        <v>100</v>
      </c>
      <c r="O2058" s="41">
        <f t="shared" si="429"/>
        <v>100</v>
      </c>
      <c r="P2058" s="15"/>
      <c r="Q2058" s="15"/>
      <c r="R2058" s="167"/>
      <c r="S2058" s="15"/>
      <c r="T2058" s="15"/>
      <c r="U2058" s="4"/>
    </row>
    <row r="2059" spans="1:191" hidden="1">
      <c r="A2059" s="69"/>
      <c r="B2059" s="53"/>
      <c r="C2059" s="56"/>
      <c r="D2059" s="57"/>
      <c r="E2059" s="9" t="s">
        <v>522</v>
      </c>
      <c r="F2059" s="10">
        <v>4269</v>
      </c>
      <c r="G2059" s="10"/>
      <c r="H2059" s="10"/>
      <c r="I2059" s="7">
        <v>15</v>
      </c>
      <c r="J2059" s="7">
        <v>105</v>
      </c>
      <c r="K2059" s="7">
        <v>120</v>
      </c>
      <c r="L2059" s="151">
        <v>130</v>
      </c>
      <c r="M2059" s="41">
        <f t="shared" si="427"/>
        <v>11.5</v>
      </c>
      <c r="N2059" s="41">
        <f t="shared" si="428"/>
        <v>80.8</v>
      </c>
      <c r="O2059" s="41">
        <f t="shared" si="429"/>
        <v>92.3</v>
      </c>
      <c r="P2059" s="15"/>
      <c r="Q2059" s="15"/>
      <c r="R2059" s="167"/>
      <c r="S2059" s="15"/>
      <c r="T2059" s="15"/>
      <c r="U2059" s="4">
        <f>SUM(L2059-T2059)</f>
        <v>130</v>
      </c>
    </row>
    <row r="2060" spans="1:191" ht="27" hidden="1">
      <c r="A2060" s="69"/>
      <c r="B2060" s="53"/>
      <c r="C2060" s="56"/>
      <c r="D2060" s="57"/>
      <c r="E2060" s="9" t="s">
        <v>551</v>
      </c>
      <c r="F2060" s="10" t="s">
        <v>275</v>
      </c>
      <c r="G2060" s="10"/>
      <c r="H2060" s="10"/>
      <c r="I2060" s="7">
        <v>500</v>
      </c>
      <c r="J2060" s="7">
        <v>1500</v>
      </c>
      <c r="K2060" s="7">
        <v>2500</v>
      </c>
      <c r="L2060" s="151">
        <v>3000</v>
      </c>
      <c r="M2060" s="41">
        <f t="shared" si="427"/>
        <v>16.7</v>
      </c>
      <c r="N2060" s="41">
        <f t="shared" si="428"/>
        <v>50</v>
      </c>
      <c r="O2060" s="41">
        <f t="shared" si="429"/>
        <v>83.3</v>
      </c>
      <c r="P2060" s="15"/>
      <c r="Q2060" s="15"/>
      <c r="R2060" s="167"/>
      <c r="S2060" s="15"/>
      <c r="T2060" s="15"/>
      <c r="U2060" s="4"/>
    </row>
    <row r="2061" spans="1:191" ht="33">
      <c r="A2061" s="232"/>
      <c r="B2061" s="196"/>
      <c r="C2061" s="197" t="s">
        <v>526</v>
      </c>
      <c r="D2061" s="198" t="s">
        <v>370</v>
      </c>
      <c r="E2061" s="199" t="s">
        <v>215</v>
      </c>
      <c r="F2061" s="13"/>
      <c r="G2061" s="13"/>
      <c r="H2061" s="10" t="s">
        <v>394</v>
      </c>
      <c r="I2061" s="205">
        <f>SUM(I2062+I2065)</f>
        <v>25750</v>
      </c>
      <c r="J2061" s="205">
        <f>SUM(J2062+J2065)</f>
        <v>56500</v>
      </c>
      <c r="K2061" s="205">
        <f>SUM(K2062+K2065)</f>
        <v>86750</v>
      </c>
      <c r="L2061" s="205">
        <f>SUM(L2062+L2065)</f>
        <v>118800</v>
      </c>
      <c r="M2061" s="41">
        <f t="shared" si="427"/>
        <v>21.7</v>
      </c>
      <c r="N2061" s="41">
        <f t="shared" si="428"/>
        <v>47.6</v>
      </c>
      <c r="O2061" s="41">
        <f t="shared" si="429"/>
        <v>73</v>
      </c>
      <c r="P2061" s="14"/>
      <c r="Q2061" s="14"/>
      <c r="R2061" s="167"/>
      <c r="S2061" s="14"/>
      <c r="T2061" s="14"/>
      <c r="U2061" s="4">
        <f t="shared" ref="U2061:U2073" si="431">SUM(L2061-T2061)</f>
        <v>118800</v>
      </c>
      <c r="AA2061" s="209"/>
      <c r="AB2061" s="209"/>
      <c r="AC2061" s="209"/>
      <c r="AD2061" s="209"/>
      <c r="AE2061" s="209"/>
      <c r="AF2061" s="209"/>
      <c r="AG2061" s="209"/>
      <c r="AH2061" s="209"/>
      <c r="AI2061" s="209"/>
      <c r="AJ2061" s="209"/>
      <c r="AK2061" s="209"/>
      <c r="AL2061" s="209"/>
      <c r="AM2061" s="209"/>
      <c r="AN2061" s="209"/>
      <c r="AO2061" s="209"/>
      <c r="AP2061" s="209"/>
      <c r="AQ2061" s="209"/>
      <c r="AR2061" s="209"/>
      <c r="AS2061" s="209"/>
      <c r="AT2061" s="209"/>
      <c r="AU2061" s="209"/>
      <c r="AV2061" s="209"/>
      <c r="AW2061" s="209"/>
      <c r="AX2061" s="209"/>
      <c r="AY2061" s="209"/>
      <c r="AZ2061" s="209"/>
      <c r="BA2061" s="209"/>
      <c r="BB2061" s="209"/>
      <c r="BC2061" s="209"/>
      <c r="BD2061" s="209"/>
      <c r="BE2061" s="209"/>
      <c r="BF2061" s="209"/>
      <c r="BG2061" s="209"/>
      <c r="BH2061" s="209"/>
      <c r="BI2061" s="209"/>
      <c r="BJ2061" s="209"/>
      <c r="BK2061" s="209"/>
      <c r="BL2061" s="209"/>
      <c r="BM2061" s="209"/>
      <c r="BN2061" s="209"/>
      <c r="BO2061" s="209"/>
      <c r="BP2061" s="209"/>
      <c r="BQ2061" s="209"/>
      <c r="BR2061" s="209"/>
      <c r="BS2061" s="209"/>
      <c r="BT2061" s="209"/>
      <c r="BU2061" s="209"/>
      <c r="BV2061" s="209"/>
      <c r="BW2061" s="209"/>
      <c r="BX2061" s="209"/>
      <c r="BY2061" s="209"/>
      <c r="BZ2061" s="209"/>
      <c r="CA2061" s="209"/>
      <c r="CB2061" s="209"/>
      <c r="CC2061" s="209"/>
      <c r="CD2061" s="209"/>
      <c r="CE2061" s="209"/>
      <c r="CF2061" s="209"/>
      <c r="CG2061" s="209"/>
      <c r="CH2061" s="209"/>
      <c r="CI2061" s="209"/>
      <c r="CJ2061" s="209"/>
      <c r="CK2061" s="209"/>
      <c r="CL2061" s="209"/>
      <c r="CM2061" s="209"/>
      <c r="CN2061" s="209"/>
      <c r="CO2061" s="209"/>
      <c r="CP2061" s="209"/>
      <c r="CQ2061" s="209"/>
      <c r="CR2061" s="209"/>
      <c r="CS2061" s="209"/>
      <c r="CT2061" s="209"/>
      <c r="CU2061" s="209"/>
      <c r="CV2061" s="209"/>
      <c r="CW2061" s="209"/>
      <c r="CX2061" s="209"/>
      <c r="CY2061" s="209"/>
      <c r="CZ2061" s="209"/>
      <c r="DA2061" s="209"/>
      <c r="DB2061" s="209"/>
      <c r="DC2061" s="209"/>
      <c r="DD2061" s="209"/>
      <c r="DE2061" s="209"/>
      <c r="DF2061" s="209"/>
      <c r="DG2061" s="209"/>
      <c r="DH2061" s="209"/>
      <c r="DI2061" s="209"/>
      <c r="DJ2061" s="209"/>
      <c r="DK2061" s="209"/>
      <c r="DL2061" s="209"/>
      <c r="DM2061" s="209"/>
      <c r="DN2061" s="209"/>
      <c r="DO2061" s="209"/>
      <c r="DP2061" s="209"/>
      <c r="DQ2061" s="209"/>
      <c r="DR2061" s="209"/>
      <c r="DS2061" s="209"/>
      <c r="DT2061" s="209"/>
      <c r="DU2061" s="209"/>
      <c r="DV2061" s="209"/>
      <c r="DW2061" s="209"/>
      <c r="DX2061" s="209"/>
      <c r="DY2061" s="209"/>
      <c r="DZ2061" s="209"/>
      <c r="EA2061" s="209"/>
      <c r="EB2061" s="209"/>
      <c r="EC2061" s="209"/>
      <c r="ED2061" s="209"/>
      <c r="EE2061" s="209"/>
      <c r="EF2061" s="209"/>
      <c r="EG2061" s="209"/>
      <c r="EH2061" s="209"/>
      <c r="EI2061" s="209"/>
      <c r="EJ2061" s="209"/>
      <c r="EK2061" s="209"/>
      <c r="EL2061" s="209"/>
      <c r="EM2061" s="209"/>
      <c r="EN2061" s="209"/>
      <c r="EO2061" s="209"/>
      <c r="EP2061" s="209"/>
      <c r="EQ2061" s="209"/>
      <c r="ER2061" s="209"/>
      <c r="ES2061" s="209"/>
      <c r="ET2061" s="209"/>
      <c r="EU2061" s="209"/>
      <c r="EV2061" s="209"/>
      <c r="EW2061" s="209"/>
      <c r="EX2061" s="209"/>
      <c r="EY2061" s="209"/>
      <c r="EZ2061" s="209"/>
      <c r="FA2061" s="209"/>
      <c r="FB2061" s="209"/>
      <c r="FC2061" s="209"/>
      <c r="FD2061" s="209"/>
      <c r="FE2061" s="209"/>
      <c r="FF2061" s="209"/>
      <c r="FG2061" s="209"/>
      <c r="FH2061" s="209"/>
      <c r="FI2061" s="209"/>
      <c r="FJ2061" s="209"/>
      <c r="FK2061" s="209"/>
      <c r="FL2061" s="209"/>
      <c r="FM2061" s="209"/>
      <c r="FN2061" s="209"/>
      <c r="FO2061" s="209"/>
      <c r="FP2061" s="209"/>
      <c r="FQ2061" s="209"/>
      <c r="FR2061" s="209"/>
      <c r="FS2061" s="209"/>
      <c r="FT2061" s="209"/>
      <c r="FU2061" s="209"/>
      <c r="FV2061" s="209"/>
      <c r="FW2061" s="209"/>
      <c r="FX2061" s="209"/>
      <c r="FY2061" s="209"/>
      <c r="FZ2061" s="209"/>
      <c r="GA2061" s="209"/>
      <c r="GB2061" s="209"/>
      <c r="GC2061" s="209"/>
      <c r="GD2061" s="209"/>
      <c r="GE2061" s="209"/>
      <c r="GF2061" s="209"/>
      <c r="GG2061" s="209"/>
      <c r="GH2061" s="209"/>
      <c r="GI2061" s="209"/>
    </row>
    <row r="2062" spans="1:191" ht="69" customHeight="1">
      <c r="A2062" s="232"/>
      <c r="B2062" s="196"/>
      <c r="C2062" s="200"/>
      <c r="D2062" s="201" t="s">
        <v>280</v>
      </c>
      <c r="E2062" s="81" t="s">
        <v>673</v>
      </c>
      <c r="F2062" s="19"/>
      <c r="G2062" s="19"/>
      <c r="H2062" s="10" t="s">
        <v>394</v>
      </c>
      <c r="I2062" s="205">
        <f t="shared" ref="I2062:K2063" si="432">SUM(I2063)</f>
        <v>11250</v>
      </c>
      <c r="J2062" s="205">
        <f t="shared" si="432"/>
        <v>22500</v>
      </c>
      <c r="K2062" s="205">
        <f t="shared" si="432"/>
        <v>33750</v>
      </c>
      <c r="L2062" s="205">
        <f>SUM(L2063)</f>
        <v>45000</v>
      </c>
      <c r="M2062" s="41">
        <f t="shared" si="427"/>
        <v>25</v>
      </c>
      <c r="N2062" s="41">
        <f t="shared" si="428"/>
        <v>50</v>
      </c>
      <c r="O2062" s="41">
        <f t="shared" si="429"/>
        <v>75</v>
      </c>
      <c r="P2062" s="14"/>
      <c r="Q2062" s="14"/>
      <c r="R2062" s="167"/>
      <c r="S2062" s="14"/>
      <c r="T2062" s="14"/>
      <c r="U2062" s="4">
        <f t="shared" si="431"/>
        <v>45000</v>
      </c>
      <c r="W2062" s="43" t="s">
        <v>394</v>
      </c>
      <c r="AA2062" s="209"/>
      <c r="AB2062" s="209"/>
      <c r="AC2062" s="209"/>
      <c r="AD2062" s="209"/>
      <c r="AE2062" s="209"/>
      <c r="AF2062" s="209"/>
      <c r="AG2062" s="209"/>
      <c r="AH2062" s="209"/>
      <c r="AI2062" s="209"/>
      <c r="AJ2062" s="209"/>
      <c r="AK2062" s="209"/>
      <c r="AL2062" s="209"/>
      <c r="AM2062" s="209"/>
      <c r="AN2062" s="209"/>
      <c r="AO2062" s="209"/>
      <c r="AP2062" s="209"/>
      <c r="AQ2062" s="209"/>
      <c r="AR2062" s="209"/>
      <c r="AS2062" s="209"/>
      <c r="AT2062" s="209"/>
      <c r="AU2062" s="209"/>
      <c r="AV2062" s="209"/>
      <c r="AW2062" s="209"/>
      <c r="AX2062" s="209"/>
      <c r="AY2062" s="209"/>
      <c r="AZ2062" s="209"/>
      <c r="BA2062" s="209"/>
      <c r="BB2062" s="209"/>
      <c r="BC2062" s="209"/>
      <c r="BD2062" s="209"/>
      <c r="BE2062" s="209"/>
      <c r="BF2062" s="209"/>
      <c r="BG2062" s="209"/>
      <c r="BH2062" s="209"/>
      <c r="BI2062" s="209"/>
      <c r="BJ2062" s="209"/>
      <c r="BK2062" s="209"/>
      <c r="BL2062" s="209"/>
      <c r="BM2062" s="209"/>
      <c r="BN2062" s="209"/>
      <c r="BO2062" s="209"/>
      <c r="BP2062" s="209"/>
      <c r="BQ2062" s="209"/>
      <c r="BR2062" s="209"/>
      <c r="BS2062" s="209"/>
      <c r="BT2062" s="209"/>
      <c r="BU2062" s="209"/>
      <c r="BV2062" s="209"/>
      <c r="BW2062" s="209"/>
      <c r="BX2062" s="209"/>
      <c r="BY2062" s="209"/>
      <c r="BZ2062" s="209"/>
      <c r="CA2062" s="209"/>
      <c r="CB2062" s="209"/>
      <c r="CC2062" s="209"/>
      <c r="CD2062" s="209"/>
      <c r="CE2062" s="209"/>
      <c r="CF2062" s="209"/>
      <c r="CG2062" s="209"/>
      <c r="CH2062" s="209"/>
      <c r="CI2062" s="209"/>
      <c r="CJ2062" s="209"/>
      <c r="CK2062" s="209"/>
      <c r="CL2062" s="209"/>
      <c r="CM2062" s="209"/>
      <c r="CN2062" s="209"/>
      <c r="CO2062" s="209"/>
      <c r="CP2062" s="209"/>
      <c r="CQ2062" s="209"/>
      <c r="CR2062" s="209"/>
      <c r="CS2062" s="209"/>
      <c r="CT2062" s="209"/>
      <c r="CU2062" s="209"/>
      <c r="CV2062" s="209"/>
      <c r="CW2062" s="209"/>
      <c r="CX2062" s="209"/>
      <c r="CY2062" s="209"/>
      <c r="CZ2062" s="209"/>
      <c r="DA2062" s="209"/>
      <c r="DB2062" s="209"/>
      <c r="DC2062" s="209"/>
      <c r="DD2062" s="209"/>
      <c r="DE2062" s="209"/>
      <c r="DF2062" s="209"/>
      <c r="DG2062" s="209"/>
      <c r="DH2062" s="209"/>
      <c r="DI2062" s="209"/>
      <c r="DJ2062" s="209"/>
      <c r="DK2062" s="209"/>
      <c r="DL2062" s="209"/>
      <c r="DM2062" s="209"/>
      <c r="DN2062" s="209"/>
      <c r="DO2062" s="209"/>
      <c r="DP2062" s="209"/>
      <c r="DQ2062" s="209"/>
      <c r="DR2062" s="209"/>
      <c r="DS2062" s="209"/>
      <c r="DT2062" s="209"/>
      <c r="DU2062" s="209"/>
      <c r="DV2062" s="209"/>
      <c r="DW2062" s="209"/>
      <c r="DX2062" s="209"/>
      <c r="DY2062" s="209"/>
      <c r="DZ2062" s="209"/>
      <c r="EA2062" s="209"/>
      <c r="EB2062" s="209"/>
      <c r="EC2062" s="209"/>
      <c r="ED2062" s="209"/>
      <c r="EE2062" s="209"/>
      <c r="EF2062" s="209"/>
      <c r="EG2062" s="209"/>
      <c r="EH2062" s="209"/>
      <c r="EI2062" s="209"/>
      <c r="EJ2062" s="209"/>
      <c r="EK2062" s="209"/>
      <c r="EL2062" s="209"/>
      <c r="EM2062" s="209"/>
      <c r="EN2062" s="209"/>
      <c r="EO2062" s="209"/>
      <c r="EP2062" s="209"/>
      <c r="EQ2062" s="209"/>
      <c r="ER2062" s="209"/>
      <c r="ES2062" s="209"/>
      <c r="ET2062" s="209"/>
      <c r="EU2062" s="209"/>
      <c r="EV2062" s="209"/>
      <c r="EW2062" s="209"/>
      <c r="EX2062" s="209"/>
      <c r="EY2062" s="209"/>
      <c r="EZ2062" s="209"/>
      <c r="FA2062" s="209"/>
      <c r="FB2062" s="209"/>
      <c r="FC2062" s="209"/>
      <c r="FD2062" s="209"/>
      <c r="FE2062" s="209"/>
      <c r="FF2062" s="209"/>
      <c r="FG2062" s="209"/>
      <c r="FH2062" s="209"/>
      <c r="FI2062" s="209"/>
      <c r="FJ2062" s="209"/>
      <c r="FK2062" s="209"/>
      <c r="FL2062" s="209"/>
      <c r="FM2062" s="209"/>
      <c r="FN2062" s="209"/>
      <c r="FO2062" s="209"/>
      <c r="FP2062" s="209"/>
      <c r="FQ2062" s="209"/>
      <c r="FR2062" s="209"/>
      <c r="FS2062" s="209"/>
      <c r="FT2062" s="209"/>
      <c r="FU2062" s="209"/>
      <c r="FV2062" s="209"/>
      <c r="FW2062" s="209"/>
      <c r="FX2062" s="209"/>
      <c r="FY2062" s="209"/>
      <c r="FZ2062" s="209"/>
      <c r="GA2062" s="209"/>
      <c r="GB2062" s="209"/>
      <c r="GC2062" s="209"/>
      <c r="GD2062" s="209"/>
      <c r="GE2062" s="209"/>
      <c r="GF2062" s="209"/>
      <c r="GG2062" s="209"/>
      <c r="GH2062" s="209"/>
      <c r="GI2062" s="209"/>
    </row>
    <row r="2063" spans="1:191">
      <c r="A2063" s="232"/>
      <c r="B2063" s="196"/>
      <c r="C2063" s="200"/>
      <c r="D2063" s="201"/>
      <c r="E2063" s="80" t="s">
        <v>84</v>
      </c>
      <c r="F2063" s="18" t="s">
        <v>398</v>
      </c>
      <c r="G2063" s="18"/>
      <c r="H2063" s="10" t="s">
        <v>394</v>
      </c>
      <c r="I2063" s="206">
        <f t="shared" si="432"/>
        <v>11250</v>
      </c>
      <c r="J2063" s="206">
        <f t="shared" si="432"/>
        <v>22500</v>
      </c>
      <c r="K2063" s="206">
        <f t="shared" si="432"/>
        <v>33750</v>
      </c>
      <c r="L2063" s="207">
        <f>SUM(L2064)</f>
        <v>45000</v>
      </c>
      <c r="M2063" s="41">
        <f t="shared" si="427"/>
        <v>25</v>
      </c>
      <c r="N2063" s="41">
        <f t="shared" si="428"/>
        <v>50</v>
      </c>
      <c r="O2063" s="41">
        <f t="shared" si="429"/>
        <v>75</v>
      </c>
      <c r="P2063" s="15"/>
      <c r="Q2063" s="15"/>
      <c r="R2063" s="167"/>
      <c r="S2063" s="15"/>
      <c r="T2063" s="15"/>
      <c r="U2063" s="4">
        <f t="shared" si="431"/>
        <v>45000</v>
      </c>
      <c r="AA2063" s="209"/>
      <c r="AB2063" s="209"/>
      <c r="AC2063" s="209"/>
      <c r="AD2063" s="209"/>
      <c r="AE2063" s="209"/>
      <c r="AF2063" s="209"/>
      <c r="AG2063" s="209"/>
      <c r="AH2063" s="209"/>
      <c r="AI2063" s="209"/>
      <c r="AJ2063" s="209"/>
      <c r="AK2063" s="209"/>
      <c r="AL2063" s="209"/>
      <c r="AM2063" s="209"/>
      <c r="AN2063" s="209"/>
      <c r="AO2063" s="209"/>
      <c r="AP2063" s="209"/>
      <c r="AQ2063" s="209"/>
      <c r="AR2063" s="209"/>
      <c r="AS2063" s="209"/>
      <c r="AT2063" s="209"/>
      <c r="AU2063" s="209"/>
      <c r="AV2063" s="209"/>
      <c r="AW2063" s="209"/>
      <c r="AX2063" s="209"/>
      <c r="AY2063" s="209"/>
      <c r="AZ2063" s="209"/>
      <c r="BA2063" s="209"/>
      <c r="BB2063" s="209"/>
      <c r="BC2063" s="209"/>
      <c r="BD2063" s="209"/>
      <c r="BE2063" s="209"/>
      <c r="BF2063" s="209"/>
      <c r="BG2063" s="209"/>
      <c r="BH2063" s="209"/>
      <c r="BI2063" s="209"/>
      <c r="BJ2063" s="209"/>
      <c r="BK2063" s="209"/>
      <c r="BL2063" s="209"/>
      <c r="BM2063" s="209"/>
      <c r="BN2063" s="209"/>
      <c r="BO2063" s="209"/>
      <c r="BP2063" s="209"/>
      <c r="BQ2063" s="209"/>
      <c r="BR2063" s="209"/>
      <c r="BS2063" s="209"/>
      <c r="BT2063" s="209"/>
      <c r="BU2063" s="209"/>
      <c r="BV2063" s="209"/>
      <c r="BW2063" s="209"/>
      <c r="BX2063" s="209"/>
      <c r="BY2063" s="209"/>
      <c r="BZ2063" s="209"/>
      <c r="CA2063" s="209"/>
      <c r="CB2063" s="209"/>
      <c r="CC2063" s="209"/>
      <c r="CD2063" s="209"/>
      <c r="CE2063" s="209"/>
      <c r="CF2063" s="209"/>
      <c r="CG2063" s="209"/>
      <c r="CH2063" s="209"/>
      <c r="CI2063" s="209"/>
      <c r="CJ2063" s="209"/>
      <c r="CK2063" s="209"/>
      <c r="CL2063" s="209"/>
      <c r="CM2063" s="209"/>
      <c r="CN2063" s="209"/>
      <c r="CO2063" s="209"/>
      <c r="CP2063" s="209"/>
      <c r="CQ2063" s="209"/>
      <c r="CR2063" s="209"/>
      <c r="CS2063" s="209"/>
      <c r="CT2063" s="209"/>
      <c r="CU2063" s="209"/>
      <c r="CV2063" s="209"/>
      <c r="CW2063" s="209"/>
      <c r="CX2063" s="209"/>
      <c r="CY2063" s="209"/>
      <c r="CZ2063" s="209"/>
      <c r="DA2063" s="209"/>
      <c r="DB2063" s="209"/>
      <c r="DC2063" s="209"/>
      <c r="DD2063" s="209"/>
      <c r="DE2063" s="209"/>
      <c r="DF2063" s="209"/>
      <c r="DG2063" s="209"/>
      <c r="DH2063" s="209"/>
      <c r="DI2063" s="209"/>
      <c r="DJ2063" s="209"/>
      <c r="DK2063" s="209"/>
      <c r="DL2063" s="209"/>
      <c r="DM2063" s="209"/>
      <c r="DN2063" s="209"/>
      <c r="DO2063" s="209"/>
      <c r="DP2063" s="209"/>
      <c r="DQ2063" s="209"/>
      <c r="DR2063" s="209"/>
      <c r="DS2063" s="209"/>
      <c r="DT2063" s="209"/>
      <c r="DU2063" s="209"/>
      <c r="DV2063" s="209"/>
      <c r="DW2063" s="209"/>
      <c r="DX2063" s="209"/>
      <c r="DY2063" s="209"/>
      <c r="DZ2063" s="209"/>
      <c r="EA2063" s="209"/>
      <c r="EB2063" s="209"/>
      <c r="EC2063" s="209"/>
      <c r="ED2063" s="209"/>
      <c r="EE2063" s="209"/>
      <c r="EF2063" s="209"/>
      <c r="EG2063" s="209"/>
      <c r="EH2063" s="209"/>
      <c r="EI2063" s="209"/>
      <c r="EJ2063" s="209"/>
      <c r="EK2063" s="209"/>
      <c r="EL2063" s="209"/>
      <c r="EM2063" s="209"/>
      <c r="EN2063" s="209"/>
      <c r="EO2063" s="209"/>
      <c r="EP2063" s="209"/>
      <c r="EQ2063" s="209"/>
      <c r="ER2063" s="209"/>
      <c r="ES2063" s="209"/>
      <c r="ET2063" s="209"/>
      <c r="EU2063" s="209"/>
      <c r="EV2063" s="209"/>
      <c r="EW2063" s="209"/>
      <c r="EX2063" s="209"/>
      <c r="EY2063" s="209"/>
      <c r="EZ2063" s="209"/>
      <c r="FA2063" s="209"/>
      <c r="FB2063" s="209"/>
      <c r="FC2063" s="209"/>
      <c r="FD2063" s="209"/>
      <c r="FE2063" s="209"/>
      <c r="FF2063" s="209"/>
      <c r="FG2063" s="209"/>
      <c r="FH2063" s="209"/>
      <c r="FI2063" s="209"/>
      <c r="FJ2063" s="209"/>
      <c r="FK2063" s="209"/>
      <c r="FL2063" s="209"/>
      <c r="FM2063" s="209"/>
      <c r="FN2063" s="209"/>
      <c r="FO2063" s="209"/>
      <c r="FP2063" s="209"/>
      <c r="FQ2063" s="209"/>
      <c r="FR2063" s="209"/>
      <c r="FS2063" s="209"/>
      <c r="FT2063" s="209"/>
      <c r="FU2063" s="209"/>
      <c r="FV2063" s="209"/>
      <c r="FW2063" s="209"/>
      <c r="FX2063" s="209"/>
      <c r="FY2063" s="209"/>
      <c r="FZ2063" s="209"/>
      <c r="GA2063" s="209"/>
      <c r="GB2063" s="209"/>
      <c r="GC2063" s="209"/>
      <c r="GD2063" s="209"/>
      <c r="GE2063" s="209"/>
      <c r="GF2063" s="209"/>
      <c r="GG2063" s="209"/>
      <c r="GH2063" s="209"/>
      <c r="GI2063" s="209"/>
    </row>
    <row r="2064" spans="1:191" ht="27" hidden="1">
      <c r="A2064" s="69"/>
      <c r="B2064" s="53"/>
      <c r="C2064" s="56"/>
      <c r="D2064" s="57"/>
      <c r="E2064" s="9" t="s">
        <v>551</v>
      </c>
      <c r="F2064" s="10" t="s">
        <v>275</v>
      </c>
      <c r="G2064" s="10"/>
      <c r="H2064" s="10"/>
      <c r="I2064" s="7">
        <f>ROUND(L2064*0.25,1)</f>
        <v>11250</v>
      </c>
      <c r="J2064" s="7">
        <f>ROUND(L2064*0.5,1)</f>
        <v>22500</v>
      </c>
      <c r="K2064" s="7">
        <f>ROUND(L2064*0.75,1)</f>
        <v>33750</v>
      </c>
      <c r="L2064" s="151">
        <v>45000</v>
      </c>
      <c r="M2064" s="41">
        <f t="shared" si="427"/>
        <v>25</v>
      </c>
      <c r="N2064" s="41">
        <f t="shared" si="428"/>
        <v>50</v>
      </c>
      <c r="O2064" s="41">
        <f t="shared" si="429"/>
        <v>75</v>
      </c>
      <c r="P2064" s="15"/>
      <c r="Q2064" s="15"/>
      <c r="R2064" s="167"/>
      <c r="S2064" s="15"/>
      <c r="T2064" s="15"/>
      <c r="U2064" s="4">
        <f t="shared" si="431"/>
        <v>45000</v>
      </c>
    </row>
    <row r="2065" spans="1:191" ht="33">
      <c r="A2065" s="232"/>
      <c r="B2065" s="196"/>
      <c r="C2065" s="200"/>
      <c r="D2065" s="201" t="s">
        <v>284</v>
      </c>
      <c r="E2065" s="81" t="s">
        <v>663</v>
      </c>
      <c r="F2065" s="19"/>
      <c r="G2065" s="19"/>
      <c r="H2065" s="10" t="s">
        <v>394</v>
      </c>
      <c r="I2065" s="205">
        <f t="shared" ref="I2065:K2066" si="433">SUM(I2066)</f>
        <v>14500</v>
      </c>
      <c r="J2065" s="205">
        <f t="shared" si="433"/>
        <v>34000</v>
      </c>
      <c r="K2065" s="205">
        <f t="shared" si="433"/>
        <v>53000</v>
      </c>
      <c r="L2065" s="205">
        <f>SUM(L2066)</f>
        <v>73800</v>
      </c>
      <c r="M2065" s="41">
        <f t="shared" si="427"/>
        <v>19.600000000000001</v>
      </c>
      <c r="N2065" s="41">
        <f t="shared" si="428"/>
        <v>46.1</v>
      </c>
      <c r="O2065" s="41">
        <f t="shared" si="429"/>
        <v>71.8</v>
      </c>
      <c r="P2065" s="14"/>
      <c r="Q2065" s="14"/>
      <c r="R2065" s="167"/>
      <c r="S2065" s="14"/>
      <c r="T2065" s="14"/>
      <c r="U2065" s="4">
        <f t="shared" si="431"/>
        <v>73800</v>
      </c>
      <c r="W2065" s="43" t="s">
        <v>394</v>
      </c>
      <c r="AA2065" s="209"/>
      <c r="AB2065" s="209"/>
      <c r="AC2065" s="209"/>
      <c r="AD2065" s="209"/>
      <c r="AE2065" s="209"/>
      <c r="AF2065" s="209"/>
      <c r="AG2065" s="209"/>
      <c r="AH2065" s="209"/>
      <c r="AI2065" s="209"/>
      <c r="AJ2065" s="209"/>
      <c r="AK2065" s="209"/>
      <c r="AL2065" s="209"/>
      <c r="AM2065" s="209"/>
      <c r="AN2065" s="209"/>
      <c r="AO2065" s="209"/>
      <c r="AP2065" s="209"/>
      <c r="AQ2065" s="209"/>
      <c r="AR2065" s="209"/>
      <c r="AS2065" s="209"/>
      <c r="AT2065" s="209"/>
      <c r="AU2065" s="209"/>
      <c r="AV2065" s="209"/>
      <c r="AW2065" s="209"/>
      <c r="AX2065" s="209"/>
      <c r="AY2065" s="209"/>
      <c r="AZ2065" s="209"/>
      <c r="BA2065" s="209"/>
      <c r="BB2065" s="209"/>
      <c r="BC2065" s="209"/>
      <c r="BD2065" s="209"/>
      <c r="BE2065" s="209"/>
      <c r="BF2065" s="209"/>
      <c r="BG2065" s="209"/>
      <c r="BH2065" s="209"/>
      <c r="BI2065" s="209"/>
      <c r="BJ2065" s="209"/>
      <c r="BK2065" s="209"/>
      <c r="BL2065" s="209"/>
      <c r="BM2065" s="209"/>
      <c r="BN2065" s="209"/>
      <c r="BO2065" s="209"/>
      <c r="BP2065" s="209"/>
      <c r="BQ2065" s="209"/>
      <c r="BR2065" s="209"/>
      <c r="BS2065" s="209"/>
      <c r="BT2065" s="209"/>
      <c r="BU2065" s="209"/>
      <c r="BV2065" s="209"/>
      <c r="BW2065" s="209"/>
      <c r="BX2065" s="209"/>
      <c r="BY2065" s="209"/>
      <c r="BZ2065" s="209"/>
      <c r="CA2065" s="209"/>
      <c r="CB2065" s="209"/>
      <c r="CC2065" s="209"/>
      <c r="CD2065" s="209"/>
      <c r="CE2065" s="209"/>
      <c r="CF2065" s="209"/>
      <c r="CG2065" s="209"/>
      <c r="CH2065" s="209"/>
      <c r="CI2065" s="209"/>
      <c r="CJ2065" s="209"/>
      <c r="CK2065" s="209"/>
      <c r="CL2065" s="209"/>
      <c r="CM2065" s="209"/>
      <c r="CN2065" s="209"/>
      <c r="CO2065" s="209"/>
      <c r="CP2065" s="209"/>
      <c r="CQ2065" s="209"/>
      <c r="CR2065" s="209"/>
      <c r="CS2065" s="209"/>
      <c r="CT2065" s="209"/>
      <c r="CU2065" s="209"/>
      <c r="CV2065" s="209"/>
      <c r="CW2065" s="209"/>
      <c r="CX2065" s="209"/>
      <c r="CY2065" s="209"/>
      <c r="CZ2065" s="209"/>
      <c r="DA2065" s="209"/>
      <c r="DB2065" s="209"/>
      <c r="DC2065" s="209"/>
      <c r="DD2065" s="209"/>
      <c r="DE2065" s="209"/>
      <c r="DF2065" s="209"/>
      <c r="DG2065" s="209"/>
      <c r="DH2065" s="209"/>
      <c r="DI2065" s="209"/>
      <c r="DJ2065" s="209"/>
      <c r="DK2065" s="209"/>
      <c r="DL2065" s="209"/>
      <c r="DM2065" s="209"/>
      <c r="DN2065" s="209"/>
      <c r="DO2065" s="209"/>
      <c r="DP2065" s="209"/>
      <c r="DQ2065" s="209"/>
      <c r="DR2065" s="209"/>
      <c r="DS2065" s="209"/>
      <c r="DT2065" s="209"/>
      <c r="DU2065" s="209"/>
      <c r="DV2065" s="209"/>
      <c r="DW2065" s="209"/>
      <c r="DX2065" s="209"/>
      <c r="DY2065" s="209"/>
      <c r="DZ2065" s="209"/>
      <c r="EA2065" s="209"/>
      <c r="EB2065" s="209"/>
      <c r="EC2065" s="209"/>
      <c r="ED2065" s="209"/>
      <c r="EE2065" s="209"/>
      <c r="EF2065" s="209"/>
      <c r="EG2065" s="209"/>
      <c r="EH2065" s="209"/>
      <c r="EI2065" s="209"/>
      <c r="EJ2065" s="209"/>
      <c r="EK2065" s="209"/>
      <c r="EL2065" s="209"/>
      <c r="EM2065" s="209"/>
      <c r="EN2065" s="209"/>
      <c r="EO2065" s="209"/>
      <c r="EP2065" s="209"/>
      <c r="EQ2065" s="209"/>
      <c r="ER2065" s="209"/>
      <c r="ES2065" s="209"/>
      <c r="ET2065" s="209"/>
      <c r="EU2065" s="209"/>
      <c r="EV2065" s="209"/>
      <c r="EW2065" s="209"/>
      <c r="EX2065" s="209"/>
      <c r="EY2065" s="209"/>
      <c r="EZ2065" s="209"/>
      <c r="FA2065" s="209"/>
      <c r="FB2065" s="209"/>
      <c r="FC2065" s="209"/>
      <c r="FD2065" s="209"/>
      <c r="FE2065" s="209"/>
      <c r="FF2065" s="209"/>
      <c r="FG2065" s="209"/>
      <c r="FH2065" s="209"/>
      <c r="FI2065" s="209"/>
      <c r="FJ2065" s="209"/>
      <c r="FK2065" s="209"/>
      <c r="FL2065" s="209"/>
      <c r="FM2065" s="209"/>
      <c r="FN2065" s="209"/>
      <c r="FO2065" s="209"/>
      <c r="FP2065" s="209"/>
      <c r="FQ2065" s="209"/>
      <c r="FR2065" s="209"/>
      <c r="FS2065" s="209"/>
      <c r="FT2065" s="209"/>
      <c r="FU2065" s="209"/>
      <c r="FV2065" s="209"/>
      <c r="FW2065" s="209"/>
      <c r="FX2065" s="209"/>
      <c r="FY2065" s="209"/>
      <c r="FZ2065" s="209"/>
      <c r="GA2065" s="209"/>
      <c r="GB2065" s="209"/>
      <c r="GC2065" s="209"/>
      <c r="GD2065" s="209"/>
      <c r="GE2065" s="209"/>
      <c r="GF2065" s="209"/>
      <c r="GG2065" s="209"/>
      <c r="GH2065" s="209"/>
      <c r="GI2065" s="209"/>
    </row>
    <row r="2066" spans="1:191">
      <c r="A2066" s="232"/>
      <c r="B2066" s="196"/>
      <c r="C2066" s="200"/>
      <c r="D2066" s="201"/>
      <c r="E2066" s="80" t="s">
        <v>637</v>
      </c>
      <c r="F2066" s="18" t="s">
        <v>398</v>
      </c>
      <c r="G2066" s="18"/>
      <c r="H2066" s="10" t="s">
        <v>394</v>
      </c>
      <c r="I2066" s="206">
        <f t="shared" si="433"/>
        <v>14500</v>
      </c>
      <c r="J2066" s="206">
        <f t="shared" si="433"/>
        <v>34000</v>
      </c>
      <c r="K2066" s="206">
        <f t="shared" si="433"/>
        <v>53000</v>
      </c>
      <c r="L2066" s="207">
        <f>SUM(L2067)</f>
        <v>73800</v>
      </c>
      <c r="M2066" s="41">
        <f t="shared" si="427"/>
        <v>19.600000000000001</v>
      </c>
      <c r="N2066" s="41">
        <f t="shared" si="428"/>
        <v>46.1</v>
      </c>
      <c r="O2066" s="41">
        <f t="shared" si="429"/>
        <v>71.8</v>
      </c>
      <c r="P2066" s="15"/>
      <c r="Q2066" s="15"/>
      <c r="R2066" s="167"/>
      <c r="S2066" s="15"/>
      <c r="T2066" s="15"/>
      <c r="U2066" s="4">
        <f t="shared" si="431"/>
        <v>73800</v>
      </c>
      <c r="AA2066" s="209"/>
      <c r="AB2066" s="209"/>
      <c r="AC2066" s="209"/>
      <c r="AD2066" s="209"/>
      <c r="AE2066" s="209"/>
      <c r="AF2066" s="209"/>
      <c r="AG2066" s="209"/>
      <c r="AH2066" s="209"/>
      <c r="AI2066" s="209"/>
      <c r="AJ2066" s="209"/>
      <c r="AK2066" s="209"/>
      <c r="AL2066" s="209"/>
      <c r="AM2066" s="209"/>
      <c r="AN2066" s="209"/>
      <c r="AO2066" s="209"/>
      <c r="AP2066" s="209"/>
      <c r="AQ2066" s="209"/>
      <c r="AR2066" s="209"/>
      <c r="AS2066" s="209"/>
      <c r="AT2066" s="209"/>
      <c r="AU2066" s="209"/>
      <c r="AV2066" s="209"/>
      <c r="AW2066" s="209"/>
      <c r="AX2066" s="209"/>
      <c r="AY2066" s="209"/>
      <c r="AZ2066" s="209"/>
      <c r="BA2066" s="209"/>
      <c r="BB2066" s="209"/>
      <c r="BC2066" s="209"/>
      <c r="BD2066" s="209"/>
      <c r="BE2066" s="209"/>
      <c r="BF2066" s="209"/>
      <c r="BG2066" s="209"/>
      <c r="BH2066" s="209"/>
      <c r="BI2066" s="209"/>
      <c r="BJ2066" s="209"/>
      <c r="BK2066" s="209"/>
      <c r="BL2066" s="209"/>
      <c r="BM2066" s="209"/>
      <c r="BN2066" s="209"/>
      <c r="BO2066" s="209"/>
      <c r="BP2066" s="209"/>
      <c r="BQ2066" s="209"/>
      <c r="BR2066" s="209"/>
      <c r="BS2066" s="209"/>
      <c r="BT2066" s="209"/>
      <c r="BU2066" s="209"/>
      <c r="BV2066" s="209"/>
      <c r="BW2066" s="209"/>
      <c r="BX2066" s="209"/>
      <c r="BY2066" s="209"/>
      <c r="BZ2066" s="209"/>
      <c r="CA2066" s="209"/>
      <c r="CB2066" s="209"/>
      <c r="CC2066" s="209"/>
      <c r="CD2066" s="209"/>
      <c r="CE2066" s="209"/>
      <c r="CF2066" s="209"/>
      <c r="CG2066" s="209"/>
      <c r="CH2066" s="209"/>
      <c r="CI2066" s="209"/>
      <c r="CJ2066" s="209"/>
      <c r="CK2066" s="209"/>
      <c r="CL2066" s="209"/>
      <c r="CM2066" s="209"/>
      <c r="CN2066" s="209"/>
      <c r="CO2066" s="209"/>
      <c r="CP2066" s="209"/>
      <c r="CQ2066" s="209"/>
      <c r="CR2066" s="209"/>
      <c r="CS2066" s="209"/>
      <c r="CT2066" s="209"/>
      <c r="CU2066" s="209"/>
      <c r="CV2066" s="209"/>
      <c r="CW2066" s="209"/>
      <c r="CX2066" s="209"/>
      <c r="CY2066" s="209"/>
      <c r="CZ2066" s="209"/>
      <c r="DA2066" s="209"/>
      <c r="DB2066" s="209"/>
      <c r="DC2066" s="209"/>
      <c r="DD2066" s="209"/>
      <c r="DE2066" s="209"/>
      <c r="DF2066" s="209"/>
      <c r="DG2066" s="209"/>
      <c r="DH2066" s="209"/>
      <c r="DI2066" s="209"/>
      <c r="DJ2066" s="209"/>
      <c r="DK2066" s="209"/>
      <c r="DL2066" s="209"/>
      <c r="DM2066" s="209"/>
      <c r="DN2066" s="209"/>
      <c r="DO2066" s="209"/>
      <c r="DP2066" s="209"/>
      <c r="DQ2066" s="209"/>
      <c r="DR2066" s="209"/>
      <c r="DS2066" s="209"/>
      <c r="DT2066" s="209"/>
      <c r="DU2066" s="209"/>
      <c r="DV2066" s="209"/>
      <c r="DW2066" s="209"/>
      <c r="DX2066" s="209"/>
      <c r="DY2066" s="209"/>
      <c r="DZ2066" s="209"/>
      <c r="EA2066" s="209"/>
      <c r="EB2066" s="209"/>
      <c r="EC2066" s="209"/>
      <c r="ED2066" s="209"/>
      <c r="EE2066" s="209"/>
      <c r="EF2066" s="209"/>
      <c r="EG2066" s="209"/>
      <c r="EH2066" s="209"/>
      <c r="EI2066" s="209"/>
      <c r="EJ2066" s="209"/>
      <c r="EK2066" s="209"/>
      <c r="EL2066" s="209"/>
      <c r="EM2066" s="209"/>
      <c r="EN2066" s="209"/>
      <c r="EO2066" s="209"/>
      <c r="EP2066" s="209"/>
      <c r="EQ2066" s="209"/>
      <c r="ER2066" s="209"/>
      <c r="ES2066" s="209"/>
      <c r="ET2066" s="209"/>
      <c r="EU2066" s="209"/>
      <c r="EV2066" s="209"/>
      <c r="EW2066" s="209"/>
      <c r="EX2066" s="209"/>
      <c r="EY2066" s="209"/>
      <c r="EZ2066" s="209"/>
      <c r="FA2066" s="209"/>
      <c r="FB2066" s="209"/>
      <c r="FC2066" s="209"/>
      <c r="FD2066" s="209"/>
      <c r="FE2066" s="209"/>
      <c r="FF2066" s="209"/>
      <c r="FG2066" s="209"/>
      <c r="FH2066" s="209"/>
      <c r="FI2066" s="209"/>
      <c r="FJ2066" s="209"/>
      <c r="FK2066" s="209"/>
      <c r="FL2066" s="209"/>
      <c r="FM2066" s="209"/>
      <c r="FN2066" s="209"/>
      <c r="FO2066" s="209"/>
      <c r="FP2066" s="209"/>
      <c r="FQ2066" s="209"/>
      <c r="FR2066" s="209"/>
      <c r="FS2066" s="209"/>
      <c r="FT2066" s="209"/>
      <c r="FU2066" s="209"/>
      <c r="FV2066" s="209"/>
      <c r="FW2066" s="209"/>
      <c r="FX2066" s="209"/>
      <c r="FY2066" s="209"/>
      <c r="FZ2066" s="209"/>
      <c r="GA2066" s="209"/>
      <c r="GB2066" s="209"/>
      <c r="GC2066" s="209"/>
      <c r="GD2066" s="209"/>
      <c r="GE2066" s="209"/>
      <c r="GF2066" s="209"/>
      <c r="GG2066" s="209"/>
      <c r="GH2066" s="209"/>
      <c r="GI2066" s="209"/>
    </row>
    <row r="2067" spans="1:191" ht="27" hidden="1">
      <c r="A2067" s="69"/>
      <c r="B2067" s="53"/>
      <c r="C2067" s="56"/>
      <c r="D2067" s="57"/>
      <c r="E2067" s="9" t="s">
        <v>551</v>
      </c>
      <c r="F2067" s="10">
        <v>4819</v>
      </c>
      <c r="G2067" s="10"/>
      <c r="H2067" s="10"/>
      <c r="I2067" s="7">
        <v>14500</v>
      </c>
      <c r="J2067" s="7">
        <v>34000</v>
      </c>
      <c r="K2067" s="7">
        <v>53000</v>
      </c>
      <c r="L2067" s="151">
        <v>73800</v>
      </c>
      <c r="M2067" s="41">
        <f t="shared" si="427"/>
        <v>19.600000000000001</v>
      </c>
      <c r="N2067" s="41">
        <f t="shared" si="428"/>
        <v>46.1</v>
      </c>
      <c r="O2067" s="41">
        <f t="shared" si="429"/>
        <v>71.8</v>
      </c>
      <c r="P2067" s="15"/>
      <c r="Q2067" s="15"/>
      <c r="R2067" s="167"/>
      <c r="S2067" s="15"/>
      <c r="T2067" s="15"/>
      <c r="U2067" s="4">
        <f t="shared" si="431"/>
        <v>73800</v>
      </c>
    </row>
    <row r="2068" spans="1:191">
      <c r="A2068" s="232"/>
      <c r="B2068" s="196"/>
      <c r="C2068" s="197" t="s">
        <v>393</v>
      </c>
      <c r="D2068" s="198" t="s">
        <v>371</v>
      </c>
      <c r="E2068" s="199" t="s">
        <v>143</v>
      </c>
      <c r="F2068" s="13"/>
      <c r="G2068" s="13"/>
      <c r="H2068" s="10" t="s">
        <v>394</v>
      </c>
      <c r="I2068" s="204">
        <f>SUM(I2069,I2072)</f>
        <v>27830</v>
      </c>
      <c r="J2068" s="204">
        <f>SUM(J2069,J2072)</f>
        <v>55505</v>
      </c>
      <c r="K2068" s="204">
        <f>SUM(K2069,K2072)</f>
        <v>83325</v>
      </c>
      <c r="L2068" s="205">
        <f>SUM(L2069,L2072)</f>
        <v>111000</v>
      </c>
      <c r="M2068" s="41">
        <f t="shared" si="427"/>
        <v>25.1</v>
      </c>
      <c r="N2068" s="41">
        <f t="shared" si="428"/>
        <v>50</v>
      </c>
      <c r="O2068" s="41">
        <f t="shared" si="429"/>
        <v>75.099999999999994</v>
      </c>
      <c r="P2068" s="14"/>
      <c r="Q2068" s="14"/>
      <c r="R2068" s="167"/>
      <c r="S2068" s="14"/>
      <c r="T2068" s="14"/>
      <c r="U2068" s="4">
        <f t="shared" si="431"/>
        <v>111000</v>
      </c>
      <c r="AA2068" s="209"/>
      <c r="AB2068" s="209"/>
      <c r="AC2068" s="209"/>
      <c r="AD2068" s="209"/>
      <c r="AE2068" s="209"/>
      <c r="AF2068" s="209"/>
      <c r="AG2068" s="209"/>
      <c r="AH2068" s="209"/>
      <c r="AI2068" s="209"/>
      <c r="AJ2068" s="209"/>
      <c r="AK2068" s="209"/>
      <c r="AL2068" s="209"/>
      <c r="AM2068" s="209"/>
      <c r="AN2068" s="209"/>
      <c r="AO2068" s="209"/>
      <c r="AP2068" s="209"/>
      <c r="AQ2068" s="209"/>
      <c r="AR2068" s="209"/>
      <c r="AS2068" s="209"/>
      <c r="AT2068" s="209"/>
      <c r="AU2068" s="209"/>
      <c r="AV2068" s="209"/>
      <c r="AW2068" s="209"/>
      <c r="AX2068" s="209"/>
      <c r="AY2068" s="209"/>
      <c r="AZ2068" s="209"/>
      <c r="BA2068" s="209"/>
      <c r="BB2068" s="209"/>
      <c r="BC2068" s="209"/>
      <c r="BD2068" s="209"/>
      <c r="BE2068" s="209"/>
      <c r="BF2068" s="209"/>
      <c r="BG2068" s="209"/>
      <c r="BH2068" s="209"/>
      <c r="BI2068" s="209"/>
      <c r="BJ2068" s="209"/>
      <c r="BK2068" s="209"/>
      <c r="BL2068" s="209"/>
      <c r="BM2068" s="209"/>
      <c r="BN2068" s="209"/>
      <c r="BO2068" s="209"/>
      <c r="BP2068" s="209"/>
      <c r="BQ2068" s="209"/>
      <c r="BR2068" s="209"/>
      <c r="BS2068" s="209"/>
      <c r="BT2068" s="209"/>
      <c r="BU2068" s="209"/>
      <c r="BV2068" s="209"/>
      <c r="BW2068" s="209"/>
      <c r="BX2068" s="209"/>
      <c r="BY2068" s="209"/>
      <c r="BZ2068" s="209"/>
      <c r="CA2068" s="209"/>
      <c r="CB2068" s="209"/>
      <c r="CC2068" s="209"/>
      <c r="CD2068" s="209"/>
      <c r="CE2068" s="209"/>
      <c r="CF2068" s="209"/>
      <c r="CG2068" s="209"/>
      <c r="CH2068" s="209"/>
      <c r="CI2068" s="209"/>
      <c r="CJ2068" s="209"/>
      <c r="CK2068" s="209"/>
      <c r="CL2068" s="209"/>
      <c r="CM2068" s="209"/>
      <c r="CN2068" s="209"/>
      <c r="CO2068" s="209"/>
      <c r="CP2068" s="209"/>
      <c r="CQ2068" s="209"/>
      <c r="CR2068" s="209"/>
      <c r="CS2068" s="209"/>
      <c r="CT2068" s="209"/>
      <c r="CU2068" s="209"/>
      <c r="CV2068" s="209"/>
      <c r="CW2068" s="209"/>
      <c r="CX2068" s="209"/>
      <c r="CY2068" s="209"/>
      <c r="CZ2068" s="209"/>
      <c r="DA2068" s="209"/>
      <c r="DB2068" s="209"/>
      <c r="DC2068" s="209"/>
      <c r="DD2068" s="209"/>
      <c r="DE2068" s="209"/>
      <c r="DF2068" s="209"/>
      <c r="DG2068" s="209"/>
      <c r="DH2068" s="209"/>
      <c r="DI2068" s="209"/>
      <c r="DJ2068" s="209"/>
      <c r="DK2068" s="209"/>
      <c r="DL2068" s="209"/>
      <c r="DM2068" s="209"/>
      <c r="DN2068" s="209"/>
      <c r="DO2068" s="209"/>
      <c r="DP2068" s="209"/>
      <c r="DQ2068" s="209"/>
      <c r="DR2068" s="209"/>
      <c r="DS2068" s="209"/>
      <c r="DT2068" s="209"/>
      <c r="DU2068" s="209"/>
      <c r="DV2068" s="209"/>
      <c r="DW2068" s="209"/>
      <c r="DX2068" s="209"/>
      <c r="DY2068" s="209"/>
      <c r="DZ2068" s="209"/>
      <c r="EA2068" s="209"/>
      <c r="EB2068" s="209"/>
      <c r="EC2068" s="209"/>
      <c r="ED2068" s="209"/>
      <c r="EE2068" s="209"/>
      <c r="EF2068" s="209"/>
      <c r="EG2068" s="209"/>
      <c r="EH2068" s="209"/>
      <c r="EI2068" s="209"/>
      <c r="EJ2068" s="209"/>
      <c r="EK2068" s="209"/>
      <c r="EL2068" s="209"/>
      <c r="EM2068" s="209"/>
      <c r="EN2068" s="209"/>
      <c r="EO2068" s="209"/>
      <c r="EP2068" s="209"/>
      <c r="EQ2068" s="209"/>
      <c r="ER2068" s="209"/>
      <c r="ES2068" s="209"/>
      <c r="ET2068" s="209"/>
      <c r="EU2068" s="209"/>
      <c r="EV2068" s="209"/>
      <c r="EW2068" s="209"/>
      <c r="EX2068" s="209"/>
      <c r="EY2068" s="209"/>
      <c r="EZ2068" s="209"/>
      <c r="FA2068" s="209"/>
      <c r="FB2068" s="209"/>
      <c r="FC2068" s="209"/>
      <c r="FD2068" s="209"/>
      <c r="FE2068" s="209"/>
      <c r="FF2068" s="209"/>
      <c r="FG2068" s="209"/>
      <c r="FH2068" s="209"/>
      <c r="FI2068" s="209"/>
      <c r="FJ2068" s="209"/>
      <c r="FK2068" s="209"/>
      <c r="FL2068" s="209"/>
      <c r="FM2068" s="209"/>
      <c r="FN2068" s="209"/>
      <c r="FO2068" s="209"/>
      <c r="FP2068" s="209"/>
      <c r="FQ2068" s="209"/>
      <c r="FR2068" s="209"/>
      <c r="FS2068" s="209"/>
      <c r="FT2068" s="209"/>
      <c r="FU2068" s="209"/>
      <c r="FV2068" s="209"/>
      <c r="FW2068" s="209"/>
      <c r="FX2068" s="209"/>
      <c r="FY2068" s="209"/>
      <c r="FZ2068" s="209"/>
      <c r="GA2068" s="209"/>
      <c r="GB2068" s="209"/>
      <c r="GC2068" s="209"/>
      <c r="GD2068" s="209"/>
      <c r="GE2068" s="209"/>
      <c r="GF2068" s="209"/>
      <c r="GG2068" s="209"/>
      <c r="GH2068" s="209"/>
      <c r="GI2068" s="209"/>
    </row>
    <row r="2069" spans="1:191">
      <c r="A2069" s="232"/>
      <c r="B2069" s="196"/>
      <c r="C2069" s="200"/>
      <c r="D2069" s="201" t="s">
        <v>280</v>
      </c>
      <c r="E2069" s="81" t="s">
        <v>216</v>
      </c>
      <c r="F2069" s="19"/>
      <c r="G2069" s="19"/>
      <c r="H2069" s="10" t="s">
        <v>394</v>
      </c>
      <c r="I2069" s="205">
        <f t="shared" ref="I2069:K2070" si="434">SUM(I2070)</f>
        <v>27500</v>
      </c>
      <c r="J2069" s="205">
        <f t="shared" si="434"/>
        <v>55000</v>
      </c>
      <c r="K2069" s="205">
        <f t="shared" si="434"/>
        <v>82500</v>
      </c>
      <c r="L2069" s="205">
        <f>SUM(L2070)</f>
        <v>110000</v>
      </c>
      <c r="M2069" s="41">
        <f t="shared" si="427"/>
        <v>25</v>
      </c>
      <c r="N2069" s="41">
        <f t="shared" si="428"/>
        <v>50</v>
      </c>
      <c r="O2069" s="41">
        <f t="shared" si="429"/>
        <v>75</v>
      </c>
      <c r="P2069" s="14"/>
      <c r="Q2069" s="14"/>
      <c r="R2069" s="167"/>
      <c r="S2069" s="14"/>
      <c r="T2069" s="14"/>
      <c r="U2069" s="4">
        <f t="shared" si="431"/>
        <v>110000</v>
      </c>
      <c r="W2069" s="43" t="s">
        <v>394</v>
      </c>
      <c r="AA2069" s="209"/>
      <c r="AB2069" s="209"/>
      <c r="AC2069" s="209"/>
      <c r="AD2069" s="209"/>
      <c r="AE2069" s="209"/>
      <c r="AF2069" s="209"/>
      <c r="AG2069" s="209"/>
      <c r="AH2069" s="209"/>
      <c r="AI2069" s="209"/>
      <c r="AJ2069" s="209"/>
      <c r="AK2069" s="209"/>
      <c r="AL2069" s="209"/>
      <c r="AM2069" s="209"/>
      <c r="AN2069" s="209"/>
      <c r="AO2069" s="209"/>
      <c r="AP2069" s="209"/>
      <c r="AQ2069" s="209"/>
      <c r="AR2069" s="209"/>
      <c r="AS2069" s="209"/>
      <c r="AT2069" s="209"/>
      <c r="AU2069" s="209"/>
      <c r="AV2069" s="209"/>
      <c r="AW2069" s="209"/>
      <c r="AX2069" s="209"/>
      <c r="AY2069" s="209"/>
      <c r="AZ2069" s="209"/>
      <c r="BA2069" s="209"/>
      <c r="BB2069" s="209"/>
      <c r="BC2069" s="209"/>
      <c r="BD2069" s="209"/>
      <c r="BE2069" s="209"/>
      <c r="BF2069" s="209"/>
      <c r="BG2069" s="209"/>
      <c r="BH2069" s="209"/>
      <c r="BI2069" s="209"/>
      <c r="BJ2069" s="209"/>
      <c r="BK2069" s="209"/>
      <c r="BL2069" s="209"/>
      <c r="BM2069" s="209"/>
      <c r="BN2069" s="209"/>
      <c r="BO2069" s="209"/>
      <c r="BP2069" s="209"/>
      <c r="BQ2069" s="209"/>
      <c r="BR2069" s="209"/>
      <c r="BS2069" s="209"/>
      <c r="BT2069" s="209"/>
      <c r="BU2069" s="209"/>
      <c r="BV2069" s="209"/>
      <c r="BW2069" s="209"/>
      <c r="BX2069" s="209"/>
      <c r="BY2069" s="209"/>
      <c r="BZ2069" s="209"/>
      <c r="CA2069" s="209"/>
      <c r="CB2069" s="209"/>
      <c r="CC2069" s="209"/>
      <c r="CD2069" s="209"/>
      <c r="CE2069" s="209"/>
      <c r="CF2069" s="209"/>
      <c r="CG2069" s="209"/>
      <c r="CH2069" s="209"/>
      <c r="CI2069" s="209"/>
      <c r="CJ2069" s="209"/>
      <c r="CK2069" s="209"/>
      <c r="CL2069" s="209"/>
      <c r="CM2069" s="209"/>
      <c r="CN2069" s="209"/>
      <c r="CO2069" s="209"/>
      <c r="CP2069" s="209"/>
      <c r="CQ2069" s="209"/>
      <c r="CR2069" s="209"/>
      <c r="CS2069" s="209"/>
      <c r="CT2069" s="209"/>
      <c r="CU2069" s="209"/>
      <c r="CV2069" s="209"/>
      <c r="CW2069" s="209"/>
      <c r="CX2069" s="209"/>
      <c r="CY2069" s="209"/>
      <c r="CZ2069" s="209"/>
      <c r="DA2069" s="209"/>
      <c r="DB2069" s="209"/>
      <c r="DC2069" s="209"/>
      <c r="DD2069" s="209"/>
      <c r="DE2069" s="209"/>
      <c r="DF2069" s="209"/>
      <c r="DG2069" s="209"/>
      <c r="DH2069" s="209"/>
      <c r="DI2069" s="209"/>
      <c r="DJ2069" s="209"/>
      <c r="DK2069" s="209"/>
      <c r="DL2069" s="209"/>
      <c r="DM2069" s="209"/>
      <c r="DN2069" s="209"/>
      <c r="DO2069" s="209"/>
      <c r="DP2069" s="209"/>
      <c r="DQ2069" s="209"/>
      <c r="DR2069" s="209"/>
      <c r="DS2069" s="209"/>
      <c r="DT2069" s="209"/>
      <c r="DU2069" s="209"/>
      <c r="DV2069" s="209"/>
      <c r="DW2069" s="209"/>
      <c r="DX2069" s="209"/>
      <c r="DY2069" s="209"/>
      <c r="DZ2069" s="209"/>
      <c r="EA2069" s="209"/>
      <c r="EB2069" s="209"/>
      <c r="EC2069" s="209"/>
      <c r="ED2069" s="209"/>
      <c r="EE2069" s="209"/>
      <c r="EF2069" s="209"/>
      <c r="EG2069" s="209"/>
      <c r="EH2069" s="209"/>
      <c r="EI2069" s="209"/>
      <c r="EJ2069" s="209"/>
      <c r="EK2069" s="209"/>
      <c r="EL2069" s="209"/>
      <c r="EM2069" s="209"/>
      <c r="EN2069" s="209"/>
      <c r="EO2069" s="209"/>
      <c r="EP2069" s="209"/>
      <c r="EQ2069" s="209"/>
      <c r="ER2069" s="209"/>
      <c r="ES2069" s="209"/>
      <c r="ET2069" s="209"/>
      <c r="EU2069" s="209"/>
      <c r="EV2069" s="209"/>
      <c r="EW2069" s="209"/>
      <c r="EX2069" s="209"/>
      <c r="EY2069" s="209"/>
      <c r="EZ2069" s="209"/>
      <c r="FA2069" s="209"/>
      <c r="FB2069" s="209"/>
      <c r="FC2069" s="209"/>
      <c r="FD2069" s="209"/>
      <c r="FE2069" s="209"/>
      <c r="FF2069" s="209"/>
      <c r="FG2069" s="209"/>
      <c r="FH2069" s="209"/>
      <c r="FI2069" s="209"/>
      <c r="FJ2069" s="209"/>
      <c r="FK2069" s="209"/>
      <c r="FL2069" s="209"/>
      <c r="FM2069" s="209"/>
      <c r="FN2069" s="209"/>
      <c r="FO2069" s="209"/>
      <c r="FP2069" s="209"/>
      <c r="FQ2069" s="209"/>
      <c r="FR2069" s="209"/>
      <c r="FS2069" s="209"/>
      <c r="FT2069" s="209"/>
      <c r="FU2069" s="209"/>
      <c r="FV2069" s="209"/>
      <c r="FW2069" s="209"/>
      <c r="FX2069" s="209"/>
      <c r="FY2069" s="209"/>
      <c r="FZ2069" s="209"/>
      <c r="GA2069" s="209"/>
      <c r="GB2069" s="209"/>
      <c r="GC2069" s="209"/>
      <c r="GD2069" s="209"/>
      <c r="GE2069" s="209"/>
      <c r="GF2069" s="209"/>
      <c r="GG2069" s="209"/>
      <c r="GH2069" s="209"/>
      <c r="GI2069" s="209"/>
    </row>
    <row r="2070" spans="1:191" ht="27">
      <c r="A2070" s="232"/>
      <c r="B2070" s="196"/>
      <c r="C2070" s="200"/>
      <c r="D2070" s="201"/>
      <c r="E2070" s="80" t="s">
        <v>40</v>
      </c>
      <c r="F2070" s="18" t="s">
        <v>398</v>
      </c>
      <c r="G2070" s="18"/>
      <c r="H2070" s="10" t="s">
        <v>394</v>
      </c>
      <c r="I2070" s="206">
        <f t="shared" si="434"/>
        <v>27500</v>
      </c>
      <c r="J2070" s="206">
        <f t="shared" si="434"/>
        <v>55000</v>
      </c>
      <c r="K2070" s="206">
        <f t="shared" si="434"/>
        <v>82500</v>
      </c>
      <c r="L2070" s="207">
        <f>SUM(L2071)</f>
        <v>110000</v>
      </c>
      <c r="M2070" s="41">
        <f t="shared" si="427"/>
        <v>25</v>
      </c>
      <c r="N2070" s="41">
        <f t="shared" si="428"/>
        <v>50</v>
      </c>
      <c r="O2070" s="41">
        <f t="shared" si="429"/>
        <v>75</v>
      </c>
      <c r="P2070" s="15"/>
      <c r="Q2070" s="15"/>
      <c r="R2070" s="167"/>
      <c r="S2070" s="15"/>
      <c r="T2070" s="15"/>
      <c r="U2070" s="4">
        <f t="shared" si="431"/>
        <v>110000</v>
      </c>
      <c r="AA2070" s="209"/>
      <c r="AB2070" s="209"/>
      <c r="AC2070" s="209"/>
      <c r="AD2070" s="209"/>
      <c r="AE2070" s="209"/>
      <c r="AF2070" s="209"/>
      <c r="AG2070" s="209"/>
      <c r="AH2070" s="209"/>
      <c r="AI2070" s="209"/>
      <c r="AJ2070" s="209"/>
      <c r="AK2070" s="209"/>
      <c r="AL2070" s="209"/>
      <c r="AM2070" s="209"/>
      <c r="AN2070" s="209"/>
      <c r="AO2070" s="209"/>
      <c r="AP2070" s="209"/>
      <c r="AQ2070" s="209"/>
      <c r="AR2070" s="209"/>
      <c r="AS2070" s="209"/>
      <c r="AT2070" s="209"/>
      <c r="AU2070" s="209"/>
      <c r="AV2070" s="209"/>
      <c r="AW2070" s="209"/>
      <c r="AX2070" s="209"/>
      <c r="AY2070" s="209"/>
      <c r="AZ2070" s="209"/>
      <c r="BA2070" s="209"/>
      <c r="BB2070" s="209"/>
      <c r="BC2070" s="209"/>
      <c r="BD2070" s="209"/>
      <c r="BE2070" s="209"/>
      <c r="BF2070" s="209"/>
      <c r="BG2070" s="209"/>
      <c r="BH2070" s="209"/>
      <c r="BI2070" s="209"/>
      <c r="BJ2070" s="209"/>
      <c r="BK2070" s="209"/>
      <c r="BL2070" s="209"/>
      <c r="BM2070" s="209"/>
      <c r="BN2070" s="209"/>
      <c r="BO2070" s="209"/>
      <c r="BP2070" s="209"/>
      <c r="BQ2070" s="209"/>
      <c r="BR2070" s="209"/>
      <c r="BS2070" s="209"/>
      <c r="BT2070" s="209"/>
      <c r="BU2070" s="209"/>
      <c r="BV2070" s="209"/>
      <c r="BW2070" s="209"/>
      <c r="BX2070" s="209"/>
      <c r="BY2070" s="209"/>
      <c r="BZ2070" s="209"/>
      <c r="CA2070" s="209"/>
      <c r="CB2070" s="209"/>
      <c r="CC2070" s="209"/>
      <c r="CD2070" s="209"/>
      <c r="CE2070" s="209"/>
      <c r="CF2070" s="209"/>
      <c r="CG2070" s="209"/>
      <c r="CH2070" s="209"/>
      <c r="CI2070" s="209"/>
      <c r="CJ2070" s="209"/>
      <c r="CK2070" s="209"/>
      <c r="CL2070" s="209"/>
      <c r="CM2070" s="209"/>
      <c r="CN2070" s="209"/>
      <c r="CO2070" s="209"/>
      <c r="CP2070" s="209"/>
      <c r="CQ2070" s="209"/>
      <c r="CR2070" s="209"/>
      <c r="CS2070" s="209"/>
      <c r="CT2070" s="209"/>
      <c r="CU2070" s="209"/>
      <c r="CV2070" s="209"/>
      <c r="CW2070" s="209"/>
      <c r="CX2070" s="209"/>
      <c r="CY2070" s="209"/>
      <c r="CZ2070" s="209"/>
      <c r="DA2070" s="209"/>
      <c r="DB2070" s="209"/>
      <c r="DC2070" s="209"/>
      <c r="DD2070" s="209"/>
      <c r="DE2070" s="209"/>
      <c r="DF2070" s="209"/>
      <c r="DG2070" s="209"/>
      <c r="DH2070" s="209"/>
      <c r="DI2070" s="209"/>
      <c r="DJ2070" s="209"/>
      <c r="DK2070" s="209"/>
      <c r="DL2070" s="209"/>
      <c r="DM2070" s="209"/>
      <c r="DN2070" s="209"/>
      <c r="DO2070" s="209"/>
      <c r="DP2070" s="209"/>
      <c r="DQ2070" s="209"/>
      <c r="DR2070" s="209"/>
      <c r="DS2070" s="209"/>
      <c r="DT2070" s="209"/>
      <c r="DU2070" s="209"/>
      <c r="DV2070" s="209"/>
      <c r="DW2070" s="209"/>
      <c r="DX2070" s="209"/>
      <c r="DY2070" s="209"/>
      <c r="DZ2070" s="209"/>
      <c r="EA2070" s="209"/>
      <c r="EB2070" s="209"/>
      <c r="EC2070" s="209"/>
      <c r="ED2070" s="209"/>
      <c r="EE2070" s="209"/>
      <c r="EF2070" s="209"/>
      <c r="EG2070" s="209"/>
      <c r="EH2070" s="209"/>
      <c r="EI2070" s="209"/>
      <c r="EJ2070" s="209"/>
      <c r="EK2070" s="209"/>
      <c r="EL2070" s="209"/>
      <c r="EM2070" s="209"/>
      <c r="EN2070" s="209"/>
      <c r="EO2070" s="209"/>
      <c r="EP2070" s="209"/>
      <c r="EQ2070" s="209"/>
      <c r="ER2070" s="209"/>
      <c r="ES2070" s="209"/>
      <c r="ET2070" s="209"/>
      <c r="EU2070" s="209"/>
      <c r="EV2070" s="209"/>
      <c r="EW2070" s="209"/>
      <c r="EX2070" s="209"/>
      <c r="EY2070" s="209"/>
      <c r="EZ2070" s="209"/>
      <c r="FA2070" s="209"/>
      <c r="FB2070" s="209"/>
      <c r="FC2070" s="209"/>
      <c r="FD2070" s="209"/>
      <c r="FE2070" s="209"/>
      <c r="FF2070" s="209"/>
      <c r="FG2070" s="209"/>
      <c r="FH2070" s="209"/>
      <c r="FI2070" s="209"/>
      <c r="FJ2070" s="209"/>
      <c r="FK2070" s="209"/>
      <c r="FL2070" s="209"/>
      <c r="FM2070" s="209"/>
      <c r="FN2070" s="209"/>
      <c r="FO2070" s="209"/>
      <c r="FP2070" s="209"/>
      <c r="FQ2070" s="209"/>
      <c r="FR2070" s="209"/>
      <c r="FS2070" s="209"/>
      <c r="FT2070" s="209"/>
      <c r="FU2070" s="209"/>
      <c r="FV2070" s="209"/>
      <c r="FW2070" s="209"/>
      <c r="FX2070" s="209"/>
      <c r="FY2070" s="209"/>
      <c r="FZ2070" s="209"/>
      <c r="GA2070" s="209"/>
      <c r="GB2070" s="209"/>
      <c r="GC2070" s="209"/>
      <c r="GD2070" s="209"/>
      <c r="GE2070" s="209"/>
      <c r="GF2070" s="209"/>
      <c r="GG2070" s="209"/>
      <c r="GH2070" s="209"/>
      <c r="GI2070" s="209"/>
    </row>
    <row r="2071" spans="1:191" hidden="1">
      <c r="A2071" s="69"/>
      <c r="B2071" s="53"/>
      <c r="C2071" s="56"/>
      <c r="D2071" s="57"/>
      <c r="E2071" s="9" t="s">
        <v>542</v>
      </c>
      <c r="F2071" s="10">
        <v>4639</v>
      </c>
      <c r="G2071" s="10"/>
      <c r="H2071" s="10"/>
      <c r="I2071" s="7">
        <f>ROUND(L2071*0.25,1)</f>
        <v>27500</v>
      </c>
      <c r="J2071" s="7">
        <f>ROUND(L2071*0.5,1)</f>
        <v>55000</v>
      </c>
      <c r="K2071" s="7">
        <f>ROUND(L2071*0.75,1)</f>
        <v>82500</v>
      </c>
      <c r="L2071" s="151">
        <v>110000</v>
      </c>
      <c r="M2071" s="41">
        <f t="shared" si="427"/>
        <v>25</v>
      </c>
      <c r="N2071" s="41">
        <f t="shared" si="428"/>
        <v>50</v>
      </c>
      <c r="O2071" s="41">
        <f t="shared" si="429"/>
        <v>75</v>
      </c>
      <c r="P2071" s="15"/>
      <c r="Q2071" s="15"/>
      <c r="R2071" s="167"/>
      <c r="S2071" s="15"/>
      <c r="T2071" s="15"/>
      <c r="U2071" s="4">
        <f t="shared" si="431"/>
        <v>110000</v>
      </c>
    </row>
    <row r="2072" spans="1:191" ht="33">
      <c r="A2072" s="232"/>
      <c r="B2072" s="196"/>
      <c r="C2072" s="200"/>
      <c r="D2072" s="201" t="s">
        <v>284</v>
      </c>
      <c r="E2072" s="81" t="s">
        <v>495</v>
      </c>
      <c r="F2072" s="19"/>
      <c r="G2072" s="19"/>
      <c r="H2072" s="10" t="s">
        <v>394</v>
      </c>
      <c r="I2072" s="205">
        <f>SUM(I2073)</f>
        <v>330</v>
      </c>
      <c r="J2072" s="205">
        <f>SUM(J2073)</f>
        <v>505</v>
      </c>
      <c r="K2072" s="205">
        <f>SUM(K2073)</f>
        <v>825</v>
      </c>
      <c r="L2072" s="205">
        <f>SUM(L2073)</f>
        <v>1000</v>
      </c>
      <c r="M2072" s="41">
        <f t="shared" si="427"/>
        <v>33</v>
      </c>
      <c r="N2072" s="41">
        <f t="shared" si="428"/>
        <v>50.5</v>
      </c>
      <c r="O2072" s="41">
        <f t="shared" si="429"/>
        <v>82.5</v>
      </c>
      <c r="P2072" s="14"/>
      <c r="Q2072" s="14"/>
      <c r="R2072" s="167"/>
      <c r="S2072" s="14"/>
      <c r="T2072" s="14"/>
      <c r="U2072" s="4">
        <f t="shared" si="431"/>
        <v>1000</v>
      </c>
      <c r="W2072" s="43" t="s">
        <v>394</v>
      </c>
      <c r="AA2072" s="209"/>
      <c r="AB2072" s="209"/>
      <c r="AC2072" s="209"/>
      <c r="AD2072" s="209"/>
      <c r="AE2072" s="209"/>
      <c r="AF2072" s="209"/>
      <c r="AG2072" s="209"/>
      <c r="AH2072" s="209"/>
      <c r="AI2072" s="209"/>
      <c r="AJ2072" s="209"/>
      <c r="AK2072" s="209"/>
      <c r="AL2072" s="209"/>
      <c r="AM2072" s="209"/>
      <c r="AN2072" s="209"/>
      <c r="AO2072" s="209"/>
      <c r="AP2072" s="209"/>
      <c r="AQ2072" s="209"/>
      <c r="AR2072" s="209"/>
      <c r="AS2072" s="209"/>
      <c r="AT2072" s="209"/>
      <c r="AU2072" s="209"/>
      <c r="AV2072" s="209"/>
      <c r="AW2072" s="209"/>
      <c r="AX2072" s="209"/>
      <c r="AY2072" s="209"/>
      <c r="AZ2072" s="209"/>
      <c r="BA2072" s="209"/>
      <c r="BB2072" s="209"/>
      <c r="BC2072" s="209"/>
      <c r="BD2072" s="209"/>
      <c r="BE2072" s="209"/>
      <c r="BF2072" s="209"/>
      <c r="BG2072" s="209"/>
      <c r="BH2072" s="209"/>
      <c r="BI2072" s="209"/>
      <c r="BJ2072" s="209"/>
      <c r="BK2072" s="209"/>
      <c r="BL2072" s="209"/>
      <c r="BM2072" s="209"/>
      <c r="BN2072" s="209"/>
      <c r="BO2072" s="209"/>
      <c r="BP2072" s="209"/>
      <c r="BQ2072" s="209"/>
      <c r="BR2072" s="209"/>
      <c r="BS2072" s="209"/>
      <c r="BT2072" s="209"/>
      <c r="BU2072" s="209"/>
      <c r="BV2072" s="209"/>
      <c r="BW2072" s="209"/>
      <c r="BX2072" s="209"/>
      <c r="BY2072" s="209"/>
      <c r="BZ2072" s="209"/>
      <c r="CA2072" s="209"/>
      <c r="CB2072" s="209"/>
      <c r="CC2072" s="209"/>
      <c r="CD2072" s="209"/>
      <c r="CE2072" s="209"/>
      <c r="CF2072" s="209"/>
      <c r="CG2072" s="209"/>
      <c r="CH2072" s="209"/>
      <c r="CI2072" s="209"/>
      <c r="CJ2072" s="209"/>
      <c r="CK2072" s="209"/>
      <c r="CL2072" s="209"/>
      <c r="CM2072" s="209"/>
      <c r="CN2072" s="209"/>
      <c r="CO2072" s="209"/>
      <c r="CP2072" s="209"/>
      <c r="CQ2072" s="209"/>
      <c r="CR2072" s="209"/>
      <c r="CS2072" s="209"/>
      <c r="CT2072" s="209"/>
      <c r="CU2072" s="209"/>
      <c r="CV2072" s="209"/>
      <c r="CW2072" s="209"/>
      <c r="CX2072" s="209"/>
      <c r="CY2072" s="209"/>
      <c r="CZ2072" s="209"/>
      <c r="DA2072" s="209"/>
      <c r="DB2072" s="209"/>
      <c r="DC2072" s="209"/>
      <c r="DD2072" s="209"/>
      <c r="DE2072" s="209"/>
      <c r="DF2072" s="209"/>
      <c r="DG2072" s="209"/>
      <c r="DH2072" s="209"/>
      <c r="DI2072" s="209"/>
      <c r="DJ2072" s="209"/>
      <c r="DK2072" s="209"/>
      <c r="DL2072" s="209"/>
      <c r="DM2072" s="209"/>
      <c r="DN2072" s="209"/>
      <c r="DO2072" s="209"/>
      <c r="DP2072" s="209"/>
      <c r="DQ2072" s="209"/>
      <c r="DR2072" s="209"/>
      <c r="DS2072" s="209"/>
      <c r="DT2072" s="209"/>
      <c r="DU2072" s="209"/>
      <c r="DV2072" s="209"/>
      <c r="DW2072" s="209"/>
      <c r="DX2072" s="209"/>
      <c r="DY2072" s="209"/>
      <c r="DZ2072" s="209"/>
      <c r="EA2072" s="209"/>
      <c r="EB2072" s="209"/>
      <c r="EC2072" s="209"/>
      <c r="ED2072" s="209"/>
      <c r="EE2072" s="209"/>
      <c r="EF2072" s="209"/>
      <c r="EG2072" s="209"/>
      <c r="EH2072" s="209"/>
      <c r="EI2072" s="209"/>
      <c r="EJ2072" s="209"/>
      <c r="EK2072" s="209"/>
      <c r="EL2072" s="209"/>
      <c r="EM2072" s="209"/>
      <c r="EN2072" s="209"/>
      <c r="EO2072" s="209"/>
      <c r="EP2072" s="209"/>
      <c r="EQ2072" s="209"/>
      <c r="ER2072" s="209"/>
      <c r="ES2072" s="209"/>
      <c r="ET2072" s="209"/>
      <c r="EU2072" s="209"/>
      <c r="EV2072" s="209"/>
      <c r="EW2072" s="209"/>
      <c r="EX2072" s="209"/>
      <c r="EY2072" s="209"/>
      <c r="EZ2072" s="209"/>
      <c r="FA2072" s="209"/>
      <c r="FB2072" s="209"/>
      <c r="FC2072" s="209"/>
      <c r="FD2072" s="209"/>
      <c r="FE2072" s="209"/>
      <c r="FF2072" s="209"/>
      <c r="FG2072" s="209"/>
      <c r="FH2072" s="209"/>
      <c r="FI2072" s="209"/>
      <c r="FJ2072" s="209"/>
      <c r="FK2072" s="209"/>
      <c r="FL2072" s="209"/>
      <c r="FM2072" s="209"/>
      <c r="FN2072" s="209"/>
      <c r="FO2072" s="209"/>
      <c r="FP2072" s="209"/>
      <c r="FQ2072" s="209"/>
      <c r="FR2072" s="209"/>
      <c r="FS2072" s="209"/>
      <c r="FT2072" s="209"/>
      <c r="FU2072" s="209"/>
      <c r="FV2072" s="209"/>
      <c r="FW2072" s="209"/>
      <c r="FX2072" s="209"/>
      <c r="FY2072" s="209"/>
      <c r="FZ2072" s="209"/>
      <c r="GA2072" s="209"/>
      <c r="GB2072" s="209"/>
      <c r="GC2072" s="209"/>
      <c r="GD2072" s="209"/>
      <c r="GE2072" s="209"/>
      <c r="GF2072" s="209"/>
      <c r="GG2072" s="209"/>
      <c r="GH2072" s="209"/>
      <c r="GI2072" s="209"/>
    </row>
    <row r="2073" spans="1:191" ht="36" customHeight="1">
      <c r="A2073" s="232"/>
      <c r="B2073" s="196"/>
      <c r="C2073" s="200"/>
      <c r="D2073" s="201"/>
      <c r="E2073" s="80" t="s">
        <v>40</v>
      </c>
      <c r="F2073" s="18" t="s">
        <v>398</v>
      </c>
      <c r="G2073" s="18"/>
      <c r="H2073" s="10" t="s">
        <v>394</v>
      </c>
      <c r="I2073" s="206">
        <f>SUM(I2074:I2079)</f>
        <v>330</v>
      </c>
      <c r="J2073" s="206">
        <f>SUM(J2074:J2079)</f>
        <v>505</v>
      </c>
      <c r="K2073" s="206">
        <f>SUM(K2074:K2079)</f>
        <v>825</v>
      </c>
      <c r="L2073" s="207">
        <f>SUM(L2074:L2079)</f>
        <v>1000</v>
      </c>
      <c r="M2073" s="41">
        <f t="shared" si="427"/>
        <v>33</v>
      </c>
      <c r="N2073" s="41">
        <f t="shared" si="428"/>
        <v>50.5</v>
      </c>
      <c r="O2073" s="41">
        <f t="shared" si="429"/>
        <v>82.5</v>
      </c>
      <c r="P2073" s="15"/>
      <c r="Q2073" s="15"/>
      <c r="R2073" s="167"/>
      <c r="S2073" s="15"/>
      <c r="T2073" s="15"/>
      <c r="U2073" s="4">
        <f t="shared" si="431"/>
        <v>1000</v>
      </c>
      <c r="AA2073" s="209"/>
      <c r="AB2073" s="209"/>
      <c r="AC2073" s="209"/>
      <c r="AD2073" s="209"/>
      <c r="AE2073" s="209"/>
      <c r="AF2073" s="209"/>
      <c r="AG2073" s="209"/>
      <c r="AH2073" s="209"/>
      <c r="AI2073" s="209"/>
      <c r="AJ2073" s="209"/>
      <c r="AK2073" s="209"/>
      <c r="AL2073" s="209"/>
      <c r="AM2073" s="209"/>
      <c r="AN2073" s="209"/>
      <c r="AO2073" s="209"/>
      <c r="AP2073" s="209"/>
      <c r="AQ2073" s="209"/>
      <c r="AR2073" s="209"/>
      <c r="AS2073" s="209"/>
      <c r="AT2073" s="209"/>
      <c r="AU2073" s="209"/>
      <c r="AV2073" s="209"/>
      <c r="AW2073" s="209"/>
      <c r="AX2073" s="209"/>
      <c r="AY2073" s="209"/>
      <c r="AZ2073" s="209"/>
      <c r="BA2073" s="209"/>
      <c r="BB2073" s="209"/>
      <c r="BC2073" s="209"/>
      <c r="BD2073" s="209"/>
      <c r="BE2073" s="209"/>
      <c r="BF2073" s="209"/>
      <c r="BG2073" s="209"/>
      <c r="BH2073" s="209"/>
      <c r="BI2073" s="209"/>
      <c r="BJ2073" s="209"/>
      <c r="BK2073" s="209"/>
      <c r="BL2073" s="209"/>
      <c r="BM2073" s="209"/>
      <c r="BN2073" s="209"/>
      <c r="BO2073" s="209"/>
      <c r="BP2073" s="209"/>
      <c r="BQ2073" s="209"/>
      <c r="BR2073" s="209"/>
      <c r="BS2073" s="209"/>
      <c r="BT2073" s="209"/>
      <c r="BU2073" s="209"/>
      <c r="BV2073" s="209"/>
      <c r="BW2073" s="209"/>
      <c r="BX2073" s="209"/>
      <c r="BY2073" s="209"/>
      <c r="BZ2073" s="209"/>
      <c r="CA2073" s="209"/>
      <c r="CB2073" s="209"/>
      <c r="CC2073" s="209"/>
      <c r="CD2073" s="209"/>
      <c r="CE2073" s="209"/>
      <c r="CF2073" s="209"/>
      <c r="CG2073" s="209"/>
      <c r="CH2073" s="209"/>
      <c r="CI2073" s="209"/>
      <c r="CJ2073" s="209"/>
      <c r="CK2073" s="209"/>
      <c r="CL2073" s="209"/>
      <c r="CM2073" s="209"/>
      <c r="CN2073" s="209"/>
      <c r="CO2073" s="209"/>
      <c r="CP2073" s="209"/>
      <c r="CQ2073" s="209"/>
      <c r="CR2073" s="209"/>
      <c r="CS2073" s="209"/>
      <c r="CT2073" s="209"/>
      <c r="CU2073" s="209"/>
      <c r="CV2073" s="209"/>
      <c r="CW2073" s="209"/>
      <c r="CX2073" s="209"/>
      <c r="CY2073" s="209"/>
      <c r="CZ2073" s="209"/>
      <c r="DA2073" s="209"/>
      <c r="DB2073" s="209"/>
      <c r="DC2073" s="209"/>
      <c r="DD2073" s="209"/>
      <c r="DE2073" s="209"/>
      <c r="DF2073" s="209"/>
      <c r="DG2073" s="209"/>
      <c r="DH2073" s="209"/>
      <c r="DI2073" s="209"/>
      <c r="DJ2073" s="209"/>
      <c r="DK2073" s="209"/>
      <c r="DL2073" s="209"/>
      <c r="DM2073" s="209"/>
      <c r="DN2073" s="209"/>
      <c r="DO2073" s="209"/>
      <c r="DP2073" s="209"/>
      <c r="DQ2073" s="209"/>
      <c r="DR2073" s="209"/>
      <c r="DS2073" s="209"/>
      <c r="DT2073" s="209"/>
      <c r="DU2073" s="209"/>
      <c r="DV2073" s="209"/>
      <c r="DW2073" s="209"/>
      <c r="DX2073" s="209"/>
      <c r="DY2073" s="209"/>
      <c r="DZ2073" s="209"/>
      <c r="EA2073" s="209"/>
      <c r="EB2073" s="209"/>
      <c r="EC2073" s="209"/>
      <c r="ED2073" s="209"/>
      <c r="EE2073" s="209"/>
      <c r="EF2073" s="209"/>
      <c r="EG2073" s="209"/>
      <c r="EH2073" s="209"/>
      <c r="EI2073" s="209"/>
      <c r="EJ2073" s="209"/>
      <c r="EK2073" s="209"/>
      <c r="EL2073" s="209"/>
      <c r="EM2073" s="209"/>
      <c r="EN2073" s="209"/>
      <c r="EO2073" s="209"/>
      <c r="EP2073" s="209"/>
      <c r="EQ2073" s="209"/>
      <c r="ER2073" s="209"/>
      <c r="ES2073" s="209"/>
      <c r="ET2073" s="209"/>
      <c r="EU2073" s="209"/>
      <c r="EV2073" s="209"/>
      <c r="EW2073" s="209"/>
      <c r="EX2073" s="209"/>
      <c r="EY2073" s="209"/>
      <c r="EZ2073" s="209"/>
      <c r="FA2073" s="209"/>
      <c r="FB2073" s="209"/>
      <c r="FC2073" s="209"/>
      <c r="FD2073" s="209"/>
      <c r="FE2073" s="209"/>
      <c r="FF2073" s="209"/>
      <c r="FG2073" s="209"/>
      <c r="FH2073" s="209"/>
      <c r="FI2073" s="209"/>
      <c r="FJ2073" s="209"/>
      <c r="FK2073" s="209"/>
      <c r="FL2073" s="209"/>
      <c r="FM2073" s="209"/>
      <c r="FN2073" s="209"/>
      <c r="FO2073" s="209"/>
      <c r="FP2073" s="209"/>
      <c r="FQ2073" s="209"/>
      <c r="FR2073" s="209"/>
      <c r="FS2073" s="209"/>
      <c r="FT2073" s="209"/>
      <c r="FU2073" s="209"/>
      <c r="FV2073" s="209"/>
      <c r="FW2073" s="209"/>
      <c r="FX2073" s="209"/>
      <c r="FY2073" s="209"/>
      <c r="FZ2073" s="209"/>
      <c r="GA2073" s="209"/>
      <c r="GB2073" s="209"/>
      <c r="GC2073" s="209"/>
      <c r="GD2073" s="209"/>
      <c r="GE2073" s="209"/>
      <c r="GF2073" s="209"/>
      <c r="GG2073" s="209"/>
      <c r="GH2073" s="209"/>
      <c r="GI2073" s="209"/>
    </row>
    <row r="2074" spans="1:191" hidden="1">
      <c r="A2074" s="69"/>
      <c r="B2074" s="53"/>
      <c r="C2074" s="56"/>
      <c r="D2074" s="57"/>
      <c r="E2074" s="16" t="s">
        <v>436</v>
      </c>
      <c r="F2074" s="10">
        <v>4115</v>
      </c>
      <c r="G2074" s="10"/>
      <c r="H2074" s="10"/>
      <c r="I2074" s="7">
        <v>45</v>
      </c>
      <c r="J2074" s="7">
        <v>45</v>
      </c>
      <c r="K2074" s="7">
        <v>90</v>
      </c>
      <c r="L2074" s="151">
        <v>90</v>
      </c>
      <c r="M2074" s="41">
        <f t="shared" si="427"/>
        <v>50</v>
      </c>
      <c r="N2074" s="41">
        <f t="shared" si="428"/>
        <v>50</v>
      </c>
      <c r="O2074" s="41">
        <f t="shared" si="429"/>
        <v>100</v>
      </c>
      <c r="P2074" s="15"/>
      <c r="Q2074" s="15"/>
      <c r="R2074" s="167"/>
      <c r="S2074" s="15"/>
      <c r="T2074" s="15"/>
      <c r="U2074" s="4"/>
    </row>
    <row r="2075" spans="1:191" hidden="1">
      <c r="A2075" s="69"/>
      <c r="B2075" s="53"/>
      <c r="C2075" s="56"/>
      <c r="D2075" s="57"/>
      <c r="E2075" s="16" t="s">
        <v>443</v>
      </c>
      <c r="F2075" s="10" t="s">
        <v>265</v>
      </c>
      <c r="G2075" s="10"/>
      <c r="H2075" s="10"/>
      <c r="I2075" s="7">
        <v>50</v>
      </c>
      <c r="J2075" s="7">
        <v>100</v>
      </c>
      <c r="K2075" s="7">
        <v>150</v>
      </c>
      <c r="L2075" s="151">
        <v>200</v>
      </c>
      <c r="M2075" s="41">
        <f t="shared" si="427"/>
        <v>25</v>
      </c>
      <c r="N2075" s="41">
        <f t="shared" si="428"/>
        <v>50</v>
      </c>
      <c r="O2075" s="41">
        <f t="shared" si="429"/>
        <v>75</v>
      </c>
      <c r="P2075" s="15"/>
      <c r="Q2075" s="15"/>
      <c r="R2075" s="167"/>
      <c r="S2075" s="15"/>
      <c r="T2075" s="15"/>
      <c r="U2075" s="4"/>
    </row>
    <row r="2076" spans="1:191" hidden="1">
      <c r="A2076" s="69"/>
      <c r="B2076" s="53"/>
      <c r="C2076" s="56"/>
      <c r="D2076" s="57"/>
      <c r="E2076" s="16" t="s">
        <v>459</v>
      </c>
      <c r="F2076" s="10" t="s">
        <v>266</v>
      </c>
      <c r="G2076" s="10"/>
      <c r="H2076" s="10"/>
      <c r="I2076" s="7">
        <v>50</v>
      </c>
      <c r="J2076" s="7">
        <v>50</v>
      </c>
      <c r="K2076" s="7">
        <v>100</v>
      </c>
      <c r="L2076" s="151">
        <v>100</v>
      </c>
      <c r="M2076" s="41">
        <f t="shared" si="427"/>
        <v>50</v>
      </c>
      <c r="N2076" s="41">
        <f t="shared" si="428"/>
        <v>50</v>
      </c>
      <c r="O2076" s="41">
        <f t="shared" si="429"/>
        <v>100</v>
      </c>
      <c r="P2076" s="15"/>
      <c r="Q2076" s="15"/>
      <c r="R2076" s="167"/>
      <c r="S2076" s="15"/>
      <c r="T2076" s="15"/>
      <c r="U2076" s="4"/>
    </row>
    <row r="2077" spans="1:191" hidden="1">
      <c r="A2077" s="69"/>
      <c r="B2077" s="53"/>
      <c r="C2077" s="56"/>
      <c r="D2077" s="57"/>
      <c r="E2077" s="16" t="s">
        <v>512</v>
      </c>
      <c r="F2077" s="10">
        <v>4237</v>
      </c>
      <c r="G2077" s="10"/>
      <c r="H2077" s="10"/>
      <c r="I2077" s="7">
        <v>55</v>
      </c>
      <c r="J2077" s="7">
        <v>55</v>
      </c>
      <c r="K2077" s="7">
        <v>105</v>
      </c>
      <c r="L2077" s="151">
        <v>105</v>
      </c>
      <c r="M2077" s="41">
        <f t="shared" si="427"/>
        <v>52.4</v>
      </c>
      <c r="N2077" s="41">
        <f t="shared" si="428"/>
        <v>52.4</v>
      </c>
      <c r="O2077" s="41">
        <f t="shared" si="429"/>
        <v>100</v>
      </c>
      <c r="P2077" s="15"/>
      <c r="Q2077" s="15"/>
      <c r="R2077" s="167"/>
      <c r="S2077" s="15"/>
      <c r="T2077" s="15"/>
      <c r="U2077" s="4">
        <f t="shared" ref="U2077:U2088" si="435">SUM(L2077-T2077)</f>
        <v>105</v>
      </c>
    </row>
    <row r="2078" spans="1:191" hidden="1">
      <c r="A2078" s="69"/>
      <c r="B2078" s="53"/>
      <c r="C2078" s="56"/>
      <c r="D2078" s="57"/>
      <c r="E2078" s="16" t="s">
        <v>513</v>
      </c>
      <c r="F2078" s="10">
        <v>4239</v>
      </c>
      <c r="G2078" s="10"/>
      <c r="H2078" s="10"/>
      <c r="I2078" s="7">
        <v>125</v>
      </c>
      <c r="J2078" s="7">
        <v>250</v>
      </c>
      <c r="K2078" s="7">
        <v>375</v>
      </c>
      <c r="L2078" s="151">
        <v>500</v>
      </c>
      <c r="M2078" s="41">
        <f t="shared" si="427"/>
        <v>25</v>
      </c>
      <c r="N2078" s="41">
        <f t="shared" si="428"/>
        <v>50</v>
      </c>
      <c r="O2078" s="41">
        <f t="shared" si="429"/>
        <v>75</v>
      </c>
      <c r="P2078" s="15"/>
      <c r="Q2078" s="15"/>
      <c r="R2078" s="167"/>
      <c r="S2078" s="15"/>
      <c r="T2078" s="15"/>
      <c r="U2078" s="4">
        <f t="shared" si="435"/>
        <v>500</v>
      </c>
    </row>
    <row r="2079" spans="1:191" hidden="1">
      <c r="A2079" s="69"/>
      <c r="B2079" s="53"/>
      <c r="C2079" s="56"/>
      <c r="D2079" s="57"/>
      <c r="E2079" s="9" t="s">
        <v>522</v>
      </c>
      <c r="F2079" s="10">
        <v>4269</v>
      </c>
      <c r="G2079" s="10"/>
      <c r="H2079" s="10"/>
      <c r="I2079" s="7">
        <v>5</v>
      </c>
      <c r="J2079" s="7">
        <v>5</v>
      </c>
      <c r="K2079" s="7">
        <v>5</v>
      </c>
      <c r="L2079" s="151">
        <v>5</v>
      </c>
      <c r="M2079" s="41">
        <f t="shared" si="427"/>
        <v>100</v>
      </c>
      <c r="N2079" s="41">
        <f t="shared" si="428"/>
        <v>100</v>
      </c>
      <c r="O2079" s="41">
        <f t="shared" si="429"/>
        <v>100</v>
      </c>
      <c r="P2079" s="15"/>
      <c r="Q2079" s="15"/>
      <c r="R2079" s="167"/>
      <c r="S2079" s="15"/>
      <c r="T2079" s="15"/>
      <c r="U2079" s="4">
        <f t="shared" si="435"/>
        <v>5</v>
      </c>
    </row>
    <row r="2080" spans="1:191">
      <c r="A2080" s="224" t="s">
        <v>301</v>
      </c>
      <c r="B2080" s="196"/>
      <c r="C2080" s="200"/>
      <c r="D2080" s="239" t="s">
        <v>372</v>
      </c>
      <c r="E2080" s="179" t="s">
        <v>218</v>
      </c>
      <c r="F2080" s="126" t="s">
        <v>398</v>
      </c>
      <c r="G2080" s="126" t="s">
        <v>398</v>
      </c>
      <c r="H2080" s="10" t="s">
        <v>394</v>
      </c>
      <c r="I2080" s="204">
        <f t="shared" ref="I2080:L2099" si="436">SUMIF($F$2117:$F$2402,$F2080,I$2117:I$2402)</f>
        <v>2902564.7</v>
      </c>
      <c r="J2080" s="204">
        <f t="shared" si="436"/>
        <v>7540072.4000000004</v>
      </c>
      <c r="K2080" s="204">
        <f t="shared" si="436"/>
        <v>10928186.399999999</v>
      </c>
      <c r="L2080" s="204">
        <f t="shared" si="436"/>
        <v>15497024.899999999</v>
      </c>
      <c r="M2080" s="119">
        <f>SUM(I2117,I2138,I2175,I2197,I2207,I2270,I2378)</f>
        <v>2902564.6999999997</v>
      </c>
      <c r="N2080" s="119">
        <f>SUM(J2117,J2138,J2175,J2197,J2207,J2270,J2378)</f>
        <v>7540072.4000000004</v>
      </c>
      <c r="O2080" s="119">
        <f>SUM(K2117,K2138,K2175,K2197,K2207,K2270,K2378)</f>
        <v>10928186.4</v>
      </c>
      <c r="P2080" s="119">
        <f>SUM(L2117,L2138,L2175,L2197,L2207,L2270,L2378)</f>
        <v>15497024.900000002</v>
      </c>
      <c r="Q2080" s="14"/>
      <c r="R2080" s="167"/>
      <c r="S2080" s="14"/>
      <c r="T2080" s="14"/>
      <c r="U2080" s="4">
        <f t="shared" si="435"/>
        <v>15497024.899999999</v>
      </c>
      <c r="V2080" s="44">
        <v>1</v>
      </c>
      <c r="W2080" s="43" t="s">
        <v>394</v>
      </c>
      <c r="AA2080" s="209"/>
      <c r="AB2080" s="184">
        <f>SUM(I2081:I2116)-I2080</f>
        <v>0</v>
      </c>
      <c r="AC2080" s="184">
        <f>SUM(J2081:J2116)-J2080</f>
        <v>0</v>
      </c>
      <c r="AD2080" s="184">
        <f>SUM(K2081:K2116)-K2080</f>
        <v>0</v>
      </c>
      <c r="AE2080" s="184">
        <f>SUM(L2081:L2116)-L2080</f>
        <v>0</v>
      </c>
      <c r="AF2080" s="209"/>
      <c r="AG2080" s="209"/>
      <c r="AH2080" s="209"/>
      <c r="AI2080" s="209"/>
      <c r="AJ2080" s="209"/>
      <c r="AK2080" s="209"/>
      <c r="AL2080" s="209"/>
      <c r="AM2080" s="209"/>
      <c r="AN2080" s="209"/>
      <c r="AO2080" s="209"/>
      <c r="AP2080" s="209"/>
      <c r="AQ2080" s="209"/>
      <c r="AR2080" s="209"/>
      <c r="AS2080" s="209"/>
      <c r="AT2080" s="209"/>
      <c r="AU2080" s="209"/>
      <c r="AV2080" s="209"/>
      <c r="AW2080" s="209"/>
      <c r="AX2080" s="209"/>
      <c r="AY2080" s="209"/>
      <c r="AZ2080" s="209"/>
      <c r="BA2080" s="209"/>
      <c r="BB2080" s="209"/>
      <c r="BC2080" s="209"/>
      <c r="BD2080" s="209"/>
      <c r="BE2080" s="209"/>
      <c r="BF2080" s="209"/>
      <c r="BG2080" s="209"/>
      <c r="BH2080" s="209"/>
      <c r="BI2080" s="209"/>
      <c r="BJ2080" s="209"/>
      <c r="BK2080" s="209"/>
      <c r="BL2080" s="209"/>
      <c r="BM2080" s="209"/>
      <c r="BN2080" s="209"/>
      <c r="BO2080" s="209"/>
      <c r="BP2080" s="209"/>
      <c r="BQ2080" s="209"/>
      <c r="BR2080" s="209"/>
      <c r="BS2080" s="209"/>
      <c r="BT2080" s="209"/>
      <c r="BU2080" s="209"/>
      <c r="BV2080" s="209"/>
      <c r="BW2080" s="209"/>
      <c r="BX2080" s="209"/>
      <c r="BY2080" s="209"/>
      <c r="BZ2080" s="209"/>
      <c r="CA2080" s="209"/>
      <c r="CB2080" s="209"/>
      <c r="CC2080" s="209"/>
      <c r="CD2080" s="209"/>
      <c r="CE2080" s="209"/>
      <c r="CF2080" s="209"/>
      <c r="CG2080" s="209"/>
      <c r="CH2080" s="209"/>
      <c r="CI2080" s="209"/>
      <c r="CJ2080" s="209"/>
      <c r="CK2080" s="209"/>
      <c r="CL2080" s="209"/>
      <c r="CM2080" s="209"/>
      <c r="CN2080" s="209"/>
      <c r="CO2080" s="209"/>
      <c r="CP2080" s="209"/>
      <c r="CQ2080" s="209"/>
      <c r="CR2080" s="209"/>
      <c r="CS2080" s="209"/>
      <c r="CT2080" s="209"/>
      <c r="CU2080" s="209"/>
      <c r="CV2080" s="209"/>
      <c r="CW2080" s="209"/>
      <c r="CX2080" s="209"/>
      <c r="CY2080" s="209"/>
      <c r="CZ2080" s="209"/>
      <c r="DA2080" s="209"/>
      <c r="DB2080" s="209"/>
      <c r="DC2080" s="209"/>
      <c r="DD2080" s="209"/>
      <c r="DE2080" s="209"/>
      <c r="DF2080" s="209"/>
      <c r="DG2080" s="209"/>
      <c r="DH2080" s="209"/>
      <c r="DI2080" s="209"/>
      <c r="DJ2080" s="209"/>
      <c r="DK2080" s="209"/>
      <c r="DL2080" s="209"/>
      <c r="DM2080" s="209"/>
      <c r="DN2080" s="209"/>
      <c r="DO2080" s="209"/>
      <c r="DP2080" s="209"/>
      <c r="DQ2080" s="209"/>
      <c r="DR2080" s="209"/>
      <c r="DS2080" s="209"/>
      <c r="DT2080" s="209"/>
      <c r="DU2080" s="209"/>
      <c r="DV2080" s="209"/>
      <c r="DW2080" s="209"/>
      <c r="DX2080" s="209"/>
      <c r="DY2080" s="209"/>
      <c r="DZ2080" s="209"/>
      <c r="EA2080" s="209"/>
      <c r="EB2080" s="209"/>
      <c r="EC2080" s="209"/>
      <c r="ED2080" s="209"/>
      <c r="EE2080" s="209"/>
      <c r="EF2080" s="209"/>
      <c r="EG2080" s="209"/>
      <c r="EH2080" s="209"/>
      <c r="EI2080" s="209"/>
      <c r="EJ2080" s="209"/>
      <c r="EK2080" s="209"/>
      <c r="EL2080" s="209"/>
      <c r="EM2080" s="209"/>
      <c r="EN2080" s="209"/>
      <c r="EO2080" s="209"/>
      <c r="EP2080" s="209"/>
      <c r="EQ2080" s="209"/>
      <c r="ER2080" s="209"/>
      <c r="ES2080" s="209"/>
      <c r="ET2080" s="209"/>
      <c r="EU2080" s="209"/>
      <c r="EV2080" s="209"/>
      <c r="EW2080" s="209"/>
      <c r="EX2080" s="209"/>
      <c r="EY2080" s="209"/>
      <c r="EZ2080" s="209"/>
      <c r="FA2080" s="209"/>
      <c r="FB2080" s="209"/>
      <c r="FC2080" s="209"/>
      <c r="FD2080" s="209"/>
      <c r="FE2080" s="209"/>
      <c r="FF2080" s="209"/>
      <c r="FG2080" s="209"/>
      <c r="FH2080" s="209"/>
      <c r="FI2080" s="209"/>
      <c r="FJ2080" s="209"/>
      <c r="FK2080" s="209"/>
      <c r="FL2080" s="209"/>
      <c r="FM2080" s="209"/>
      <c r="FN2080" s="209"/>
      <c r="FO2080" s="209"/>
      <c r="FP2080" s="209"/>
      <c r="FQ2080" s="209"/>
      <c r="FR2080" s="209"/>
      <c r="FS2080" s="209"/>
      <c r="FT2080" s="209"/>
      <c r="FU2080" s="209"/>
      <c r="FV2080" s="209"/>
      <c r="FW2080" s="209"/>
      <c r="FX2080" s="209"/>
      <c r="FY2080" s="209"/>
      <c r="FZ2080" s="209"/>
      <c r="GA2080" s="209"/>
      <c r="GB2080" s="209"/>
      <c r="GC2080" s="209"/>
      <c r="GD2080" s="209"/>
      <c r="GE2080" s="209"/>
      <c r="GF2080" s="209"/>
      <c r="GG2080" s="209"/>
      <c r="GH2080" s="209"/>
      <c r="GI2080" s="209"/>
    </row>
    <row r="2081" spans="1:22" hidden="1">
      <c r="A2081" s="68"/>
      <c r="B2081" s="53"/>
      <c r="C2081" s="56"/>
      <c r="D2081" s="49"/>
      <c r="E2081" s="16" t="s">
        <v>431</v>
      </c>
      <c r="F2081" s="10">
        <v>4111</v>
      </c>
      <c r="G2081" s="10">
        <v>4111</v>
      </c>
      <c r="H2081" s="10"/>
      <c r="I2081" s="7">
        <f t="shared" si="436"/>
        <v>95000</v>
      </c>
      <c r="J2081" s="7">
        <f t="shared" si="436"/>
        <v>222592</v>
      </c>
      <c r="K2081" s="7">
        <f t="shared" si="436"/>
        <v>384622</v>
      </c>
      <c r="L2081" s="7">
        <f t="shared" si="436"/>
        <v>534603.69999999995</v>
      </c>
      <c r="M2081" s="41">
        <f>ROUND(I2081/L2081*100,1)</f>
        <v>17.8</v>
      </c>
      <c r="N2081" s="41">
        <f>ROUND(J2081/L2081*100,1)</f>
        <v>41.6</v>
      </c>
      <c r="O2081" s="41">
        <f>ROUND(K2081/L2081*100,1)</f>
        <v>71.900000000000006</v>
      </c>
      <c r="P2081" s="14"/>
      <c r="Q2081" s="14"/>
      <c r="R2081" s="167"/>
      <c r="S2081" s="14"/>
      <c r="T2081" s="14"/>
      <c r="U2081" s="4">
        <f t="shared" si="435"/>
        <v>534603.69999999995</v>
      </c>
    </row>
    <row r="2082" spans="1:22" ht="27" hidden="1">
      <c r="A2082" s="68"/>
      <c r="B2082" s="53"/>
      <c r="C2082" s="56"/>
      <c r="D2082" s="49"/>
      <c r="E2082" s="16" t="s">
        <v>432</v>
      </c>
      <c r="F2082" s="10">
        <v>4112</v>
      </c>
      <c r="G2082" s="10">
        <v>4112</v>
      </c>
      <c r="H2082" s="10"/>
      <c r="I2082" s="7">
        <f t="shared" si="436"/>
        <v>3729</v>
      </c>
      <c r="J2082" s="7">
        <f t="shared" si="436"/>
        <v>15772</v>
      </c>
      <c r="K2082" s="7">
        <f t="shared" si="436"/>
        <v>27326</v>
      </c>
      <c r="L2082" s="7">
        <f t="shared" si="436"/>
        <v>46456.9</v>
      </c>
      <c r="M2082" s="41">
        <f t="shared" ref="M2082:M2141" si="437">ROUND(I2082/L2082*100,1)</f>
        <v>8</v>
      </c>
      <c r="N2082" s="41">
        <f t="shared" ref="N2082:N2141" si="438">ROUND(J2082/L2082*100,1)</f>
        <v>33.9</v>
      </c>
      <c r="O2082" s="41">
        <f t="shared" ref="O2082:O2141" si="439">ROUND(K2082/L2082*100,1)</f>
        <v>58.8</v>
      </c>
      <c r="P2082" s="14"/>
      <c r="Q2082" s="14"/>
      <c r="R2082" s="167"/>
      <c r="S2082" s="14"/>
      <c r="T2082" s="14"/>
      <c r="U2082" s="4">
        <f t="shared" si="435"/>
        <v>46456.9</v>
      </c>
      <c r="V2082" s="43"/>
    </row>
    <row r="2083" spans="1:22" ht="27" hidden="1">
      <c r="A2083" s="68"/>
      <c r="B2083" s="53"/>
      <c r="C2083" s="56"/>
      <c r="D2083" s="49"/>
      <c r="E2083" s="16" t="s">
        <v>433</v>
      </c>
      <c r="F2083" s="10">
        <v>4113</v>
      </c>
      <c r="G2083" s="10">
        <v>4113</v>
      </c>
      <c r="H2083" s="10"/>
      <c r="I2083" s="7">
        <f t="shared" si="436"/>
        <v>17442</v>
      </c>
      <c r="J2083" s="7">
        <f t="shared" si="436"/>
        <v>17442</v>
      </c>
      <c r="K2083" s="7">
        <f t="shared" si="436"/>
        <v>34883.599999999999</v>
      </c>
      <c r="L2083" s="7">
        <f t="shared" si="436"/>
        <v>34883.599999999999</v>
      </c>
      <c r="M2083" s="41">
        <f t="shared" si="437"/>
        <v>50</v>
      </c>
      <c r="N2083" s="41">
        <f t="shared" si="438"/>
        <v>50</v>
      </c>
      <c r="O2083" s="41">
        <f t="shared" si="439"/>
        <v>100</v>
      </c>
      <c r="P2083" s="14"/>
      <c r="Q2083" s="14"/>
      <c r="R2083" s="167"/>
      <c r="S2083" s="14"/>
      <c r="T2083" s="14"/>
      <c r="U2083" s="4">
        <f t="shared" si="435"/>
        <v>34883.599999999999</v>
      </c>
      <c r="V2083" s="43"/>
    </row>
    <row r="2084" spans="1:22" hidden="1">
      <c r="A2084" s="68"/>
      <c r="B2084" s="53"/>
      <c r="C2084" s="56"/>
      <c r="D2084" s="49"/>
      <c r="E2084" s="16" t="s">
        <v>436</v>
      </c>
      <c r="F2084" s="10">
        <v>4115</v>
      </c>
      <c r="G2084" s="10">
        <v>4115</v>
      </c>
      <c r="H2084" s="10"/>
      <c r="I2084" s="7">
        <f t="shared" si="436"/>
        <v>208</v>
      </c>
      <c r="J2084" s="7">
        <f t="shared" si="436"/>
        <v>2970.6</v>
      </c>
      <c r="K2084" s="7">
        <f t="shared" si="436"/>
        <v>4016.7999999999997</v>
      </c>
      <c r="L2084" s="7">
        <f t="shared" si="436"/>
        <v>4066.7999999999997</v>
      </c>
      <c r="M2084" s="41">
        <f t="shared" si="437"/>
        <v>5.0999999999999996</v>
      </c>
      <c r="N2084" s="41">
        <f t="shared" si="438"/>
        <v>73</v>
      </c>
      <c r="O2084" s="41">
        <f t="shared" si="439"/>
        <v>98.8</v>
      </c>
      <c r="P2084" s="14"/>
      <c r="Q2084" s="14"/>
      <c r="R2084" s="167"/>
      <c r="S2084" s="14"/>
      <c r="T2084" s="14"/>
      <c r="U2084" s="4">
        <f t="shared" si="435"/>
        <v>4066.7999999999997</v>
      </c>
      <c r="V2084" s="43"/>
    </row>
    <row r="2085" spans="1:22" hidden="1">
      <c r="A2085" s="68"/>
      <c r="B2085" s="53"/>
      <c r="C2085" s="56"/>
      <c r="D2085" s="49"/>
      <c r="E2085" s="16" t="s">
        <v>126</v>
      </c>
      <c r="F2085" s="10">
        <v>4131</v>
      </c>
      <c r="G2085" s="10">
        <v>4131</v>
      </c>
      <c r="H2085" s="10"/>
      <c r="I2085" s="7">
        <f t="shared" si="436"/>
        <v>0</v>
      </c>
      <c r="J2085" s="7">
        <f t="shared" si="436"/>
        <v>0</v>
      </c>
      <c r="K2085" s="7">
        <f t="shared" si="436"/>
        <v>0</v>
      </c>
      <c r="L2085" s="7">
        <f t="shared" si="436"/>
        <v>0</v>
      </c>
      <c r="M2085" s="41" t="e">
        <f t="shared" si="437"/>
        <v>#DIV/0!</v>
      </c>
      <c r="N2085" s="41" t="e">
        <f t="shared" si="438"/>
        <v>#DIV/0!</v>
      </c>
      <c r="O2085" s="41" t="e">
        <f t="shared" si="439"/>
        <v>#DIV/0!</v>
      </c>
      <c r="P2085" s="14"/>
      <c r="Q2085" s="14"/>
      <c r="R2085" s="167"/>
      <c r="S2085" s="14"/>
      <c r="T2085" s="14"/>
      <c r="U2085" s="4">
        <f t="shared" si="435"/>
        <v>0</v>
      </c>
      <c r="V2085" s="43"/>
    </row>
    <row r="2086" spans="1:22" hidden="1">
      <c r="A2086" s="68"/>
      <c r="B2086" s="53"/>
      <c r="C2086" s="56"/>
      <c r="D2086" s="49"/>
      <c r="E2086" s="16" t="s">
        <v>437</v>
      </c>
      <c r="F2086" s="10">
        <v>4212</v>
      </c>
      <c r="G2086" s="10">
        <v>4212</v>
      </c>
      <c r="H2086" s="10"/>
      <c r="I2086" s="7">
        <f t="shared" si="436"/>
        <v>3549</v>
      </c>
      <c r="J2086" s="7">
        <f t="shared" si="436"/>
        <v>5601</v>
      </c>
      <c r="K2086" s="7">
        <f t="shared" si="436"/>
        <v>6765</v>
      </c>
      <c r="L2086" s="7">
        <f t="shared" si="436"/>
        <v>8723.4</v>
      </c>
      <c r="M2086" s="41">
        <f t="shared" si="437"/>
        <v>40.700000000000003</v>
      </c>
      <c r="N2086" s="41">
        <f t="shared" si="438"/>
        <v>64.2</v>
      </c>
      <c r="O2086" s="41">
        <f t="shared" si="439"/>
        <v>77.599999999999994</v>
      </c>
      <c r="P2086" s="14"/>
      <c r="Q2086" s="14"/>
      <c r="R2086" s="167"/>
      <c r="S2086" s="14"/>
      <c r="T2086" s="14"/>
      <c r="U2086" s="4">
        <f t="shared" si="435"/>
        <v>8723.4</v>
      </c>
      <c r="V2086" s="43"/>
    </row>
    <row r="2087" spans="1:22" hidden="1">
      <c r="A2087" s="68"/>
      <c r="B2087" s="53"/>
      <c r="C2087" s="56"/>
      <c r="D2087" s="49"/>
      <c r="E2087" s="9" t="s">
        <v>438</v>
      </c>
      <c r="F2087" s="10">
        <v>4213</v>
      </c>
      <c r="G2087" s="10">
        <v>4213</v>
      </c>
      <c r="H2087" s="10"/>
      <c r="I2087" s="7">
        <f t="shared" si="436"/>
        <v>50.8</v>
      </c>
      <c r="J2087" s="7">
        <f t="shared" si="436"/>
        <v>114.3</v>
      </c>
      <c r="K2087" s="7">
        <f t="shared" si="436"/>
        <v>175.9</v>
      </c>
      <c r="L2087" s="7">
        <f t="shared" si="436"/>
        <v>253.7</v>
      </c>
      <c r="M2087" s="41">
        <f t="shared" si="437"/>
        <v>20</v>
      </c>
      <c r="N2087" s="41">
        <f t="shared" si="438"/>
        <v>45.1</v>
      </c>
      <c r="O2087" s="41">
        <f t="shared" si="439"/>
        <v>69.3</v>
      </c>
      <c r="P2087" s="14"/>
      <c r="Q2087" s="14"/>
      <c r="R2087" s="167"/>
      <c r="S2087" s="14"/>
      <c r="T2087" s="14"/>
      <c r="U2087" s="4">
        <f t="shared" si="435"/>
        <v>253.7</v>
      </c>
      <c r="V2087" s="43"/>
    </row>
    <row r="2088" spans="1:22" hidden="1">
      <c r="A2088" s="68"/>
      <c r="B2088" s="53"/>
      <c r="C2088" s="56"/>
      <c r="D2088" s="49"/>
      <c r="E2088" s="9" t="s">
        <v>439</v>
      </c>
      <c r="F2088" s="10">
        <v>4214</v>
      </c>
      <c r="G2088" s="10">
        <v>4214</v>
      </c>
      <c r="H2088" s="10"/>
      <c r="I2088" s="7">
        <f t="shared" si="436"/>
        <v>731.5</v>
      </c>
      <c r="J2088" s="7">
        <f t="shared" si="436"/>
        <v>1761.2</v>
      </c>
      <c r="K2088" s="7">
        <f t="shared" si="436"/>
        <v>2849.7</v>
      </c>
      <c r="L2088" s="7">
        <f t="shared" si="436"/>
        <v>3896.2999999999997</v>
      </c>
      <c r="M2088" s="41">
        <f t="shared" si="437"/>
        <v>18.8</v>
      </c>
      <c r="N2088" s="41">
        <f t="shared" si="438"/>
        <v>45.2</v>
      </c>
      <c r="O2088" s="41">
        <f t="shared" si="439"/>
        <v>73.099999999999994</v>
      </c>
      <c r="P2088" s="14"/>
      <c r="Q2088" s="14"/>
      <c r="R2088" s="167"/>
      <c r="S2088" s="14"/>
      <c r="T2088" s="14"/>
      <c r="U2088" s="4">
        <f t="shared" si="435"/>
        <v>3896.2999999999997</v>
      </c>
      <c r="V2088" s="43"/>
    </row>
    <row r="2089" spans="1:22" hidden="1">
      <c r="A2089" s="68"/>
      <c r="B2089" s="53"/>
      <c r="C2089" s="56"/>
      <c r="D2089" s="49"/>
      <c r="E2089" s="9" t="s">
        <v>440</v>
      </c>
      <c r="F2089" s="10" t="s">
        <v>415</v>
      </c>
      <c r="G2089" s="10" t="s">
        <v>415</v>
      </c>
      <c r="H2089" s="10"/>
      <c r="I2089" s="7">
        <f t="shared" si="436"/>
        <v>0</v>
      </c>
      <c r="J2089" s="7">
        <f t="shared" si="436"/>
        <v>0</v>
      </c>
      <c r="K2089" s="7">
        <f t="shared" si="436"/>
        <v>0</v>
      </c>
      <c r="L2089" s="7">
        <f t="shared" si="436"/>
        <v>215</v>
      </c>
      <c r="M2089" s="41">
        <f t="shared" si="437"/>
        <v>0</v>
      </c>
      <c r="N2089" s="41">
        <f t="shared" si="438"/>
        <v>0</v>
      </c>
      <c r="O2089" s="41">
        <f t="shared" si="439"/>
        <v>0</v>
      </c>
      <c r="P2089" s="14"/>
      <c r="Q2089" s="14"/>
      <c r="R2089" s="167"/>
      <c r="S2089" s="14"/>
      <c r="T2089" s="14"/>
      <c r="U2089" s="4"/>
      <c r="V2089" s="43"/>
    </row>
    <row r="2090" spans="1:22" hidden="1">
      <c r="A2090" s="68"/>
      <c r="B2090" s="53"/>
      <c r="C2090" s="56"/>
      <c r="D2090" s="49"/>
      <c r="E2090" s="16" t="s">
        <v>441</v>
      </c>
      <c r="F2090" s="10">
        <v>4216</v>
      </c>
      <c r="G2090" s="10">
        <v>4216</v>
      </c>
      <c r="H2090" s="10"/>
      <c r="I2090" s="7">
        <f t="shared" si="436"/>
        <v>0</v>
      </c>
      <c r="J2090" s="7">
        <f t="shared" si="436"/>
        <v>0</v>
      </c>
      <c r="K2090" s="7">
        <f t="shared" si="436"/>
        <v>0</v>
      </c>
      <c r="L2090" s="7">
        <f t="shared" si="436"/>
        <v>0</v>
      </c>
      <c r="M2090" s="41" t="e">
        <f t="shared" si="437"/>
        <v>#DIV/0!</v>
      </c>
      <c r="N2090" s="41" t="e">
        <f t="shared" si="438"/>
        <v>#DIV/0!</v>
      </c>
      <c r="O2090" s="41" t="e">
        <f t="shared" si="439"/>
        <v>#DIV/0!</v>
      </c>
      <c r="P2090" s="14"/>
      <c r="Q2090" s="14"/>
      <c r="R2090" s="167"/>
      <c r="S2090" s="14"/>
      <c r="T2090" s="14"/>
      <c r="U2090" s="4"/>
      <c r="V2090" s="43"/>
    </row>
    <row r="2091" spans="1:22" hidden="1">
      <c r="A2091" s="68"/>
      <c r="B2091" s="53"/>
      <c r="C2091" s="56"/>
      <c r="D2091" s="49"/>
      <c r="E2091" s="16" t="s">
        <v>443</v>
      </c>
      <c r="F2091" s="10">
        <v>4221</v>
      </c>
      <c r="G2091" s="10">
        <v>4221</v>
      </c>
      <c r="H2091" s="10"/>
      <c r="I2091" s="7">
        <f t="shared" si="436"/>
        <v>5945.9</v>
      </c>
      <c r="J2091" s="7">
        <f t="shared" si="436"/>
        <v>41420.800000000003</v>
      </c>
      <c r="K2091" s="7">
        <f t="shared" si="436"/>
        <v>70662.200000000012</v>
      </c>
      <c r="L2091" s="7">
        <f t="shared" si="436"/>
        <v>72865.900000000009</v>
      </c>
      <c r="M2091" s="41">
        <f t="shared" si="437"/>
        <v>8.1999999999999993</v>
      </c>
      <c r="N2091" s="41">
        <f t="shared" si="438"/>
        <v>56.8</v>
      </c>
      <c r="O2091" s="41">
        <f t="shared" si="439"/>
        <v>97</v>
      </c>
      <c r="P2091" s="14"/>
      <c r="Q2091" s="14"/>
      <c r="R2091" s="167"/>
      <c r="S2091" s="14"/>
      <c r="T2091" s="14"/>
      <c r="U2091" s="4">
        <f>SUM(L2091-T2091)</f>
        <v>72865.900000000009</v>
      </c>
      <c r="V2091" s="43"/>
    </row>
    <row r="2092" spans="1:22" hidden="1">
      <c r="A2092" s="68"/>
      <c r="B2092" s="53"/>
      <c r="C2092" s="56"/>
      <c r="D2092" s="49"/>
      <c r="E2092" s="16" t="s">
        <v>456</v>
      </c>
      <c r="F2092" s="10">
        <v>4231</v>
      </c>
      <c r="G2092" s="10">
        <v>4231</v>
      </c>
      <c r="H2092" s="10"/>
      <c r="I2092" s="7">
        <f t="shared" si="436"/>
        <v>100</v>
      </c>
      <c r="J2092" s="7">
        <f t="shared" si="436"/>
        <v>200</v>
      </c>
      <c r="K2092" s="7">
        <f t="shared" si="436"/>
        <v>300</v>
      </c>
      <c r="L2092" s="7">
        <f t="shared" si="436"/>
        <v>400</v>
      </c>
      <c r="M2092" s="41">
        <f t="shared" si="437"/>
        <v>25</v>
      </c>
      <c r="N2092" s="41">
        <f t="shared" si="438"/>
        <v>50</v>
      </c>
      <c r="O2092" s="41">
        <f t="shared" si="439"/>
        <v>75</v>
      </c>
      <c r="P2092" s="14"/>
      <c r="Q2092" s="14"/>
      <c r="R2092" s="167"/>
      <c r="S2092" s="14"/>
      <c r="T2092" s="14"/>
      <c r="U2092" s="4"/>
      <c r="V2092" s="43"/>
    </row>
    <row r="2093" spans="1:22" hidden="1">
      <c r="A2093" s="68"/>
      <c r="B2093" s="53"/>
      <c r="C2093" s="56"/>
      <c r="D2093" s="49"/>
      <c r="E2093" s="16" t="s">
        <v>457</v>
      </c>
      <c r="F2093" s="10">
        <v>4232</v>
      </c>
      <c r="G2093" s="10">
        <v>4232</v>
      </c>
      <c r="H2093" s="10"/>
      <c r="I2093" s="7">
        <f t="shared" si="436"/>
        <v>300</v>
      </c>
      <c r="J2093" s="7">
        <f t="shared" si="436"/>
        <v>450</v>
      </c>
      <c r="K2093" s="7">
        <f t="shared" si="436"/>
        <v>600</v>
      </c>
      <c r="L2093" s="7">
        <f t="shared" si="436"/>
        <v>912</v>
      </c>
      <c r="M2093" s="41">
        <f t="shared" si="437"/>
        <v>32.9</v>
      </c>
      <c r="N2093" s="41">
        <f t="shared" si="438"/>
        <v>49.3</v>
      </c>
      <c r="O2093" s="41">
        <f t="shared" si="439"/>
        <v>65.8</v>
      </c>
      <c r="P2093" s="14"/>
      <c r="Q2093" s="14"/>
      <c r="R2093" s="167"/>
      <c r="S2093" s="14"/>
      <c r="T2093" s="14"/>
      <c r="U2093" s="4">
        <f>SUM(L2093-T2093)</f>
        <v>912</v>
      </c>
      <c r="V2093" s="43"/>
    </row>
    <row r="2094" spans="1:22" hidden="1">
      <c r="A2094" s="68"/>
      <c r="B2094" s="53"/>
      <c r="C2094" s="56"/>
      <c r="D2094" s="49"/>
      <c r="E2094" s="16" t="s">
        <v>459</v>
      </c>
      <c r="F2094" s="10" t="s">
        <v>266</v>
      </c>
      <c r="G2094" s="10" t="s">
        <v>266</v>
      </c>
      <c r="H2094" s="10"/>
      <c r="I2094" s="7">
        <f t="shared" si="436"/>
        <v>533.5</v>
      </c>
      <c r="J2094" s="7">
        <f t="shared" si="436"/>
        <v>4397.1000000000004</v>
      </c>
      <c r="K2094" s="7">
        <f t="shared" si="436"/>
        <v>14171.5</v>
      </c>
      <c r="L2094" s="7">
        <f t="shared" si="436"/>
        <v>14743.2</v>
      </c>
      <c r="M2094" s="41">
        <f t="shared" si="437"/>
        <v>3.6</v>
      </c>
      <c r="N2094" s="41">
        <f t="shared" si="438"/>
        <v>29.8</v>
      </c>
      <c r="O2094" s="41">
        <f t="shared" si="439"/>
        <v>96.1</v>
      </c>
      <c r="P2094" s="14"/>
      <c r="Q2094" s="14"/>
      <c r="R2094" s="167"/>
      <c r="S2094" s="14"/>
      <c r="T2094" s="14"/>
      <c r="U2094" s="4">
        <f>SUM(L2094-T2094)</f>
        <v>14743.2</v>
      </c>
      <c r="V2094" s="43"/>
    </row>
    <row r="2095" spans="1:22" hidden="1">
      <c r="A2095" s="68"/>
      <c r="B2095" s="53"/>
      <c r="C2095" s="56"/>
      <c r="D2095" s="49"/>
      <c r="E2095" s="16" t="s">
        <v>512</v>
      </c>
      <c r="F2095" s="10">
        <v>4237</v>
      </c>
      <c r="G2095" s="10">
        <v>4237</v>
      </c>
      <c r="H2095" s="10"/>
      <c r="I2095" s="7">
        <f t="shared" si="436"/>
        <v>920</v>
      </c>
      <c r="J2095" s="7">
        <f t="shared" si="436"/>
        <v>1078</v>
      </c>
      <c r="K2095" s="7">
        <f t="shared" si="436"/>
        <v>1330</v>
      </c>
      <c r="L2095" s="7">
        <f t="shared" si="436"/>
        <v>1554</v>
      </c>
      <c r="M2095" s="41">
        <f t="shared" si="437"/>
        <v>59.2</v>
      </c>
      <c r="N2095" s="41">
        <f t="shared" si="438"/>
        <v>69.400000000000006</v>
      </c>
      <c r="O2095" s="41">
        <f t="shared" si="439"/>
        <v>85.6</v>
      </c>
      <c r="P2095" s="14"/>
      <c r="Q2095" s="14"/>
      <c r="R2095" s="167"/>
      <c r="S2095" s="14"/>
      <c r="T2095" s="14"/>
      <c r="U2095" s="4">
        <f>SUM(L2095-T2095)</f>
        <v>1554</v>
      </c>
      <c r="V2095" s="43"/>
    </row>
    <row r="2096" spans="1:22" hidden="1">
      <c r="A2096" s="68"/>
      <c r="B2096" s="53"/>
      <c r="C2096" s="56"/>
      <c r="D2096" s="49"/>
      <c r="E2096" s="16" t="s">
        <v>513</v>
      </c>
      <c r="F2096" s="10">
        <v>4239</v>
      </c>
      <c r="G2096" s="10">
        <v>4239</v>
      </c>
      <c r="H2096" s="10"/>
      <c r="I2096" s="7">
        <f t="shared" si="436"/>
        <v>4026.7</v>
      </c>
      <c r="J2096" s="7">
        <f t="shared" si="436"/>
        <v>10875.5</v>
      </c>
      <c r="K2096" s="7">
        <f t="shared" si="436"/>
        <v>27249.9</v>
      </c>
      <c r="L2096" s="7">
        <f t="shared" si="436"/>
        <v>28951.4</v>
      </c>
      <c r="M2096" s="41">
        <f t="shared" si="437"/>
        <v>13.9</v>
      </c>
      <c r="N2096" s="41">
        <f t="shared" si="438"/>
        <v>37.6</v>
      </c>
      <c r="O2096" s="41">
        <f t="shared" si="439"/>
        <v>94.1</v>
      </c>
      <c r="P2096" s="14"/>
      <c r="Q2096" s="14"/>
      <c r="R2096" s="167"/>
      <c r="S2096" s="14"/>
      <c r="T2096" s="14"/>
      <c r="U2096" s="4">
        <f>SUM(L2096-T2096)</f>
        <v>28951.4</v>
      </c>
      <c r="V2096" s="43"/>
    </row>
    <row r="2097" spans="1:22" hidden="1">
      <c r="A2097" s="68"/>
      <c r="B2097" s="53"/>
      <c r="C2097" s="56"/>
      <c r="D2097" s="49"/>
      <c r="E2097" s="16" t="s">
        <v>514</v>
      </c>
      <c r="F2097" s="10">
        <v>4241</v>
      </c>
      <c r="G2097" s="10">
        <v>4241</v>
      </c>
      <c r="H2097" s="10"/>
      <c r="I2097" s="7">
        <f t="shared" si="436"/>
        <v>90</v>
      </c>
      <c r="J2097" s="7">
        <f t="shared" si="436"/>
        <v>215</v>
      </c>
      <c r="K2097" s="7">
        <f t="shared" si="436"/>
        <v>350</v>
      </c>
      <c r="L2097" s="7">
        <f t="shared" si="436"/>
        <v>500</v>
      </c>
      <c r="M2097" s="41">
        <f t="shared" si="437"/>
        <v>18</v>
      </c>
      <c r="N2097" s="41">
        <f t="shared" si="438"/>
        <v>43</v>
      </c>
      <c r="O2097" s="41">
        <f t="shared" si="439"/>
        <v>70</v>
      </c>
      <c r="P2097" s="14"/>
      <c r="Q2097" s="14"/>
      <c r="R2097" s="167"/>
      <c r="S2097" s="14"/>
      <c r="T2097" s="14"/>
      <c r="U2097" s="4"/>
      <c r="V2097" s="43"/>
    </row>
    <row r="2098" spans="1:22" hidden="1">
      <c r="A2098" s="68"/>
      <c r="B2098" s="53"/>
      <c r="C2098" s="56"/>
      <c r="D2098" s="49"/>
      <c r="E2098" s="16" t="s">
        <v>515</v>
      </c>
      <c r="F2098" s="10">
        <v>4251</v>
      </c>
      <c r="G2098" s="10">
        <v>4251</v>
      </c>
      <c r="H2098" s="10"/>
      <c r="I2098" s="7">
        <f t="shared" si="436"/>
        <v>200</v>
      </c>
      <c r="J2098" s="7">
        <f t="shared" si="436"/>
        <v>300</v>
      </c>
      <c r="K2098" s="7">
        <f t="shared" si="436"/>
        <v>400</v>
      </c>
      <c r="L2098" s="7">
        <f t="shared" si="436"/>
        <v>500</v>
      </c>
      <c r="M2098" s="41">
        <f t="shared" si="437"/>
        <v>40</v>
      </c>
      <c r="N2098" s="41">
        <f t="shared" si="438"/>
        <v>60</v>
      </c>
      <c r="O2098" s="41">
        <f t="shared" si="439"/>
        <v>80</v>
      </c>
      <c r="P2098" s="14"/>
      <c r="Q2098" s="14"/>
      <c r="R2098" s="167"/>
      <c r="S2098" s="14"/>
      <c r="T2098" s="14"/>
      <c r="U2098" s="4">
        <f>SUM(L2098-T2098)</f>
        <v>500</v>
      </c>
      <c r="V2098" s="43"/>
    </row>
    <row r="2099" spans="1:22" ht="27" hidden="1">
      <c r="A2099" s="68"/>
      <c r="B2099" s="53"/>
      <c r="C2099" s="56"/>
      <c r="D2099" s="49"/>
      <c r="E2099" s="16" t="s">
        <v>516</v>
      </c>
      <c r="F2099" s="10">
        <v>4252</v>
      </c>
      <c r="G2099" s="10">
        <v>4252</v>
      </c>
      <c r="H2099" s="10"/>
      <c r="I2099" s="7">
        <f t="shared" si="436"/>
        <v>315</v>
      </c>
      <c r="J2099" s="7">
        <f t="shared" si="436"/>
        <v>795</v>
      </c>
      <c r="K2099" s="7">
        <f t="shared" si="436"/>
        <v>1295</v>
      </c>
      <c r="L2099" s="7">
        <f t="shared" si="436"/>
        <v>1700</v>
      </c>
      <c r="M2099" s="41">
        <f t="shared" si="437"/>
        <v>18.5</v>
      </c>
      <c r="N2099" s="41">
        <f t="shared" si="438"/>
        <v>46.8</v>
      </c>
      <c r="O2099" s="41">
        <f t="shared" si="439"/>
        <v>76.2</v>
      </c>
      <c r="P2099" s="14"/>
      <c r="Q2099" s="14"/>
      <c r="R2099" s="167"/>
      <c r="S2099" s="14"/>
      <c r="T2099" s="14"/>
      <c r="U2099" s="4">
        <f>SUM(L2099-T2099)</f>
        <v>1700</v>
      </c>
      <c r="V2099" s="43"/>
    </row>
    <row r="2100" spans="1:22" hidden="1">
      <c r="A2100" s="68"/>
      <c r="B2100" s="53"/>
      <c r="C2100" s="56"/>
      <c r="D2100" s="49"/>
      <c r="E2100" s="16" t="s">
        <v>517</v>
      </c>
      <c r="F2100" s="10">
        <v>4261</v>
      </c>
      <c r="G2100" s="10">
        <v>4261</v>
      </c>
      <c r="H2100" s="10"/>
      <c r="I2100" s="7">
        <f t="shared" ref="I2100:L2116" si="440">SUMIF($F$2117:$F$2402,$F2100,I$2117:I$2402)</f>
        <v>779.7</v>
      </c>
      <c r="J2100" s="7">
        <f t="shared" si="440"/>
        <v>4102.5</v>
      </c>
      <c r="K2100" s="7">
        <f t="shared" si="440"/>
        <v>9419.9</v>
      </c>
      <c r="L2100" s="7">
        <f t="shared" si="440"/>
        <v>10028.4</v>
      </c>
      <c r="M2100" s="41">
        <f t="shared" si="437"/>
        <v>7.8</v>
      </c>
      <c r="N2100" s="41">
        <f t="shared" si="438"/>
        <v>40.9</v>
      </c>
      <c r="O2100" s="41">
        <f t="shared" si="439"/>
        <v>93.9</v>
      </c>
      <c r="P2100" s="14"/>
      <c r="Q2100" s="14"/>
      <c r="R2100" s="167"/>
      <c r="S2100" s="14"/>
      <c r="T2100" s="14"/>
      <c r="U2100" s="4">
        <f>SUM(L2100-T2100)</f>
        <v>10028.4</v>
      </c>
      <c r="V2100" s="43"/>
    </row>
    <row r="2101" spans="1:22" ht="27" hidden="1">
      <c r="A2101" s="68"/>
      <c r="B2101" s="53"/>
      <c r="C2101" s="56"/>
      <c r="D2101" s="49"/>
      <c r="E2101" s="16" t="s">
        <v>518</v>
      </c>
      <c r="F2101" s="10">
        <v>4263</v>
      </c>
      <c r="G2101" s="10">
        <v>4263</v>
      </c>
      <c r="H2101" s="10"/>
      <c r="I2101" s="7">
        <f t="shared" si="440"/>
        <v>0</v>
      </c>
      <c r="J2101" s="7">
        <f t="shared" si="440"/>
        <v>0</v>
      </c>
      <c r="K2101" s="7">
        <f t="shared" si="440"/>
        <v>0</v>
      </c>
      <c r="L2101" s="7">
        <f t="shared" si="440"/>
        <v>0</v>
      </c>
      <c r="M2101" s="41" t="e">
        <f t="shared" si="437"/>
        <v>#DIV/0!</v>
      </c>
      <c r="N2101" s="41" t="e">
        <f t="shared" si="438"/>
        <v>#DIV/0!</v>
      </c>
      <c r="O2101" s="41" t="e">
        <f t="shared" si="439"/>
        <v>#DIV/0!</v>
      </c>
      <c r="P2101" s="14"/>
      <c r="Q2101" s="14"/>
      <c r="R2101" s="167"/>
      <c r="S2101" s="14"/>
      <c r="T2101" s="14"/>
      <c r="U2101" s="4">
        <f>SUM(L2101-T2101)</f>
        <v>0</v>
      </c>
      <c r="V2101" s="43"/>
    </row>
    <row r="2102" spans="1:22" hidden="1">
      <c r="A2102" s="68"/>
      <c r="B2102" s="53"/>
      <c r="C2102" s="56"/>
      <c r="D2102" s="49"/>
      <c r="E2102" s="9" t="s">
        <v>519</v>
      </c>
      <c r="F2102" s="10">
        <v>4264</v>
      </c>
      <c r="G2102" s="10">
        <v>4264</v>
      </c>
      <c r="H2102" s="10"/>
      <c r="I2102" s="7">
        <f t="shared" si="440"/>
        <v>496</v>
      </c>
      <c r="J2102" s="7">
        <f t="shared" si="440"/>
        <v>1194</v>
      </c>
      <c r="K2102" s="7">
        <f t="shared" si="440"/>
        <v>1744</v>
      </c>
      <c r="L2102" s="7">
        <f t="shared" si="440"/>
        <v>2444</v>
      </c>
      <c r="M2102" s="41">
        <f t="shared" si="437"/>
        <v>20.3</v>
      </c>
      <c r="N2102" s="41">
        <f t="shared" si="438"/>
        <v>48.9</v>
      </c>
      <c r="O2102" s="41">
        <f t="shared" si="439"/>
        <v>71.400000000000006</v>
      </c>
      <c r="P2102" s="14"/>
      <c r="Q2102" s="14"/>
      <c r="R2102" s="167"/>
      <c r="S2102" s="14"/>
      <c r="T2102" s="14"/>
      <c r="U2102" s="4">
        <f>SUM(L2102-T2102)</f>
        <v>2444</v>
      </c>
      <c r="V2102" s="43"/>
    </row>
    <row r="2103" spans="1:22" hidden="1">
      <c r="A2103" s="68"/>
      <c r="B2103" s="53"/>
      <c r="C2103" s="56"/>
      <c r="D2103" s="49"/>
      <c r="E2103" s="9" t="s">
        <v>520</v>
      </c>
      <c r="F2103" s="10">
        <v>4266</v>
      </c>
      <c r="G2103" s="10">
        <v>4266</v>
      </c>
      <c r="H2103" s="10"/>
      <c r="I2103" s="7">
        <f t="shared" si="440"/>
        <v>0</v>
      </c>
      <c r="J2103" s="7">
        <f t="shared" si="440"/>
        <v>61.8</v>
      </c>
      <c r="K2103" s="7">
        <f t="shared" si="440"/>
        <v>61.8</v>
      </c>
      <c r="L2103" s="7">
        <f t="shared" si="440"/>
        <v>61.8</v>
      </c>
      <c r="M2103" s="41">
        <f t="shared" si="437"/>
        <v>0</v>
      </c>
      <c r="N2103" s="41">
        <f t="shared" si="438"/>
        <v>100</v>
      </c>
      <c r="O2103" s="41">
        <f t="shared" si="439"/>
        <v>100</v>
      </c>
      <c r="P2103" s="14"/>
      <c r="Q2103" s="14"/>
      <c r="R2103" s="167"/>
      <c r="S2103" s="14"/>
      <c r="T2103" s="14"/>
      <c r="U2103" s="4"/>
      <c r="V2103" s="43"/>
    </row>
    <row r="2104" spans="1:22" hidden="1">
      <c r="A2104" s="68"/>
      <c r="B2104" s="53"/>
      <c r="C2104" s="56"/>
      <c r="D2104" s="49"/>
      <c r="E2104" s="9" t="s">
        <v>521</v>
      </c>
      <c r="F2104" s="10">
        <v>4267</v>
      </c>
      <c r="G2104" s="10">
        <v>4267</v>
      </c>
      <c r="H2104" s="10"/>
      <c r="I2104" s="7">
        <f t="shared" si="440"/>
        <v>37360</v>
      </c>
      <c r="J2104" s="7">
        <f t="shared" si="440"/>
        <v>94279</v>
      </c>
      <c r="K2104" s="7">
        <f t="shared" si="440"/>
        <v>154592.9</v>
      </c>
      <c r="L2104" s="7">
        <f t="shared" si="440"/>
        <v>227708.9</v>
      </c>
      <c r="M2104" s="41">
        <f t="shared" si="437"/>
        <v>16.399999999999999</v>
      </c>
      <c r="N2104" s="41">
        <f t="shared" si="438"/>
        <v>41.4</v>
      </c>
      <c r="O2104" s="41">
        <f t="shared" si="439"/>
        <v>67.900000000000006</v>
      </c>
      <c r="P2104" s="14"/>
      <c r="Q2104" s="14"/>
      <c r="R2104" s="167"/>
      <c r="S2104" s="14"/>
      <c r="T2104" s="14"/>
      <c r="U2104" s="4">
        <f>SUM(L2104-T2104)</f>
        <v>227708.9</v>
      </c>
      <c r="V2104" s="43"/>
    </row>
    <row r="2105" spans="1:22" hidden="1">
      <c r="A2105" s="68"/>
      <c r="B2105" s="53"/>
      <c r="C2105" s="56"/>
      <c r="D2105" s="49"/>
      <c r="E2105" s="9" t="s">
        <v>522</v>
      </c>
      <c r="F2105" s="10">
        <v>4269</v>
      </c>
      <c r="G2105" s="10">
        <v>4269</v>
      </c>
      <c r="H2105" s="10"/>
      <c r="I2105" s="7">
        <f t="shared" si="440"/>
        <v>12355.1</v>
      </c>
      <c r="J2105" s="7">
        <f t="shared" si="440"/>
        <v>30117.8</v>
      </c>
      <c r="K2105" s="7">
        <f t="shared" si="440"/>
        <v>155934.39999999999</v>
      </c>
      <c r="L2105" s="7">
        <f t="shared" si="440"/>
        <v>160384.69999999998</v>
      </c>
      <c r="M2105" s="41">
        <f t="shared" si="437"/>
        <v>7.7</v>
      </c>
      <c r="N2105" s="41">
        <f t="shared" si="438"/>
        <v>18.8</v>
      </c>
      <c r="O2105" s="41">
        <f t="shared" si="439"/>
        <v>97.2</v>
      </c>
      <c r="P2105" s="14"/>
      <c r="Q2105" s="14"/>
      <c r="R2105" s="167"/>
      <c r="S2105" s="14"/>
      <c r="T2105" s="14"/>
      <c r="U2105" s="4">
        <f>SUM(L2105-T2105)</f>
        <v>160384.69999999998</v>
      </c>
      <c r="V2105" s="43"/>
    </row>
    <row r="2106" spans="1:22" ht="27" hidden="1">
      <c r="A2106" s="68"/>
      <c r="B2106" s="53"/>
      <c r="C2106" s="56"/>
      <c r="D2106" s="49"/>
      <c r="E2106" s="16" t="s">
        <v>524</v>
      </c>
      <c r="F2106" s="10">
        <v>4511</v>
      </c>
      <c r="G2106" s="10">
        <v>4511</v>
      </c>
      <c r="H2106" s="10"/>
      <c r="I2106" s="7">
        <f t="shared" si="440"/>
        <v>2035509.9</v>
      </c>
      <c r="J2106" s="7">
        <f t="shared" si="440"/>
        <v>5229471.6000000006</v>
      </c>
      <c r="K2106" s="7">
        <f t="shared" si="440"/>
        <v>7559166.3000000007</v>
      </c>
      <c r="L2106" s="7">
        <f t="shared" si="440"/>
        <v>10769381.800000001</v>
      </c>
      <c r="M2106" s="41">
        <f t="shared" si="437"/>
        <v>18.899999999999999</v>
      </c>
      <c r="N2106" s="41">
        <f t="shared" si="438"/>
        <v>48.6</v>
      </c>
      <c r="O2106" s="41">
        <f t="shared" si="439"/>
        <v>70.2</v>
      </c>
      <c r="P2106" s="14"/>
      <c r="Q2106" s="14"/>
      <c r="R2106" s="167"/>
      <c r="S2106" s="14"/>
      <c r="T2106" s="14"/>
      <c r="U2106" s="4"/>
      <c r="V2106" s="43"/>
    </row>
    <row r="2107" spans="1:22" ht="27" hidden="1">
      <c r="A2107" s="68"/>
      <c r="B2107" s="53"/>
      <c r="C2107" s="56"/>
      <c r="D2107" s="49"/>
      <c r="E2107" s="9" t="s">
        <v>538</v>
      </c>
      <c r="F2107" s="10">
        <v>4637</v>
      </c>
      <c r="G2107" s="10">
        <v>4637</v>
      </c>
      <c r="H2107" s="10"/>
      <c r="I2107" s="7">
        <f t="shared" si="440"/>
        <v>0</v>
      </c>
      <c r="J2107" s="7">
        <f t="shared" si="440"/>
        <v>0</v>
      </c>
      <c r="K2107" s="7">
        <f t="shared" si="440"/>
        <v>0</v>
      </c>
      <c r="L2107" s="7">
        <f t="shared" si="440"/>
        <v>0</v>
      </c>
      <c r="M2107" s="41" t="e">
        <f t="shared" si="437"/>
        <v>#DIV/0!</v>
      </c>
      <c r="N2107" s="41" t="e">
        <f t="shared" si="438"/>
        <v>#DIV/0!</v>
      </c>
      <c r="O2107" s="41" t="e">
        <f t="shared" si="439"/>
        <v>#DIV/0!</v>
      </c>
      <c r="P2107" s="14"/>
      <c r="Q2107" s="14"/>
      <c r="R2107" s="167"/>
      <c r="S2107" s="14"/>
      <c r="T2107" s="14"/>
      <c r="U2107" s="4"/>
      <c r="V2107" s="43"/>
    </row>
    <row r="2108" spans="1:22" ht="27" hidden="1">
      <c r="A2108" s="68"/>
      <c r="B2108" s="53"/>
      <c r="C2108" s="56"/>
      <c r="D2108" s="49"/>
      <c r="E2108" s="9" t="s">
        <v>119</v>
      </c>
      <c r="F2108" s="10">
        <v>4638</v>
      </c>
      <c r="G2108" s="10">
        <v>4638</v>
      </c>
      <c r="H2108" s="10"/>
      <c r="I2108" s="7">
        <f t="shared" si="440"/>
        <v>4400</v>
      </c>
      <c r="J2108" s="7">
        <f t="shared" si="440"/>
        <v>8800</v>
      </c>
      <c r="K2108" s="7">
        <f t="shared" si="440"/>
        <v>10000</v>
      </c>
      <c r="L2108" s="7">
        <f t="shared" si="440"/>
        <v>10000</v>
      </c>
      <c r="M2108" s="41">
        <f t="shared" si="437"/>
        <v>44</v>
      </c>
      <c r="N2108" s="41">
        <f t="shared" si="438"/>
        <v>88</v>
      </c>
      <c r="O2108" s="41">
        <f t="shared" si="439"/>
        <v>100</v>
      </c>
      <c r="P2108" s="14"/>
      <c r="Q2108" s="14"/>
      <c r="R2108" s="167"/>
      <c r="S2108" s="14"/>
      <c r="T2108" s="14"/>
      <c r="U2108" s="4"/>
      <c r="V2108" s="43"/>
    </row>
    <row r="2109" spans="1:22" hidden="1">
      <c r="A2109" s="68"/>
      <c r="B2109" s="53"/>
      <c r="C2109" s="56"/>
      <c r="D2109" s="49"/>
      <c r="E2109" s="9" t="s">
        <v>542</v>
      </c>
      <c r="F2109" s="10">
        <v>4639</v>
      </c>
      <c r="G2109" s="10">
        <v>4639</v>
      </c>
      <c r="H2109" s="10"/>
      <c r="I2109" s="7">
        <f t="shared" si="440"/>
        <v>69219.100000000006</v>
      </c>
      <c r="J2109" s="7">
        <f t="shared" si="440"/>
        <v>165722.29999999999</v>
      </c>
      <c r="K2109" s="7">
        <f t="shared" si="440"/>
        <v>249618.8</v>
      </c>
      <c r="L2109" s="7">
        <f t="shared" si="440"/>
        <v>346007.4</v>
      </c>
      <c r="M2109" s="41">
        <f t="shared" si="437"/>
        <v>20</v>
      </c>
      <c r="N2109" s="41">
        <f t="shared" si="438"/>
        <v>47.9</v>
      </c>
      <c r="O2109" s="41">
        <f t="shared" si="439"/>
        <v>72.099999999999994</v>
      </c>
      <c r="P2109" s="14"/>
      <c r="Q2109" s="14"/>
      <c r="R2109" s="167"/>
      <c r="S2109" s="14"/>
      <c r="T2109" s="14"/>
      <c r="U2109" s="4">
        <f>SUM(L2109-T2109)</f>
        <v>346007.4</v>
      </c>
      <c r="V2109" s="43"/>
    </row>
    <row r="2110" spans="1:22" hidden="1">
      <c r="A2110" s="68"/>
      <c r="B2110" s="53"/>
      <c r="C2110" s="56"/>
      <c r="D2110" s="49"/>
      <c r="E2110" s="16" t="s">
        <v>547</v>
      </c>
      <c r="F2110" s="10">
        <v>4727</v>
      </c>
      <c r="G2110" s="10">
        <v>4727</v>
      </c>
      <c r="H2110" s="10"/>
      <c r="I2110" s="7">
        <f t="shared" si="440"/>
        <v>20208.2</v>
      </c>
      <c r="J2110" s="7">
        <f t="shared" si="440"/>
        <v>49992</v>
      </c>
      <c r="K2110" s="7">
        <f t="shared" si="440"/>
        <v>79523.8</v>
      </c>
      <c r="L2110" s="7">
        <f t="shared" si="440"/>
        <v>118827.9</v>
      </c>
      <c r="M2110" s="41">
        <f t="shared" si="437"/>
        <v>17</v>
      </c>
      <c r="N2110" s="41">
        <f t="shared" si="438"/>
        <v>42.1</v>
      </c>
      <c r="O2110" s="41">
        <f t="shared" si="439"/>
        <v>66.900000000000006</v>
      </c>
      <c r="P2110" s="14"/>
      <c r="Q2110" s="14"/>
      <c r="R2110" s="167"/>
      <c r="S2110" s="14"/>
      <c r="T2110" s="14"/>
      <c r="U2110" s="4">
        <f>SUM(L2110-T2110)</f>
        <v>118827.9</v>
      </c>
      <c r="V2110" s="43"/>
    </row>
    <row r="2111" spans="1:22" hidden="1">
      <c r="A2111" s="68"/>
      <c r="B2111" s="53"/>
      <c r="C2111" s="56"/>
      <c r="D2111" s="49"/>
      <c r="E2111" s="9" t="s">
        <v>548</v>
      </c>
      <c r="F2111" s="10">
        <v>4728</v>
      </c>
      <c r="G2111" s="10">
        <v>4728</v>
      </c>
      <c r="H2111" s="10"/>
      <c r="I2111" s="7">
        <f t="shared" si="440"/>
        <v>0</v>
      </c>
      <c r="J2111" s="7">
        <f t="shared" si="440"/>
        <v>0</v>
      </c>
      <c r="K2111" s="7">
        <f t="shared" si="440"/>
        <v>0</v>
      </c>
      <c r="L2111" s="7">
        <f t="shared" si="440"/>
        <v>0</v>
      </c>
      <c r="M2111" s="41" t="e">
        <f t="shared" si="437"/>
        <v>#DIV/0!</v>
      </c>
      <c r="N2111" s="41" t="e">
        <f t="shared" si="438"/>
        <v>#DIV/0!</v>
      </c>
      <c r="O2111" s="41" t="e">
        <f t="shared" si="439"/>
        <v>#DIV/0!</v>
      </c>
      <c r="P2111" s="14"/>
      <c r="Q2111" s="14"/>
      <c r="R2111" s="167"/>
      <c r="S2111" s="14"/>
      <c r="T2111" s="14"/>
      <c r="U2111" s="4"/>
      <c r="V2111" s="43"/>
    </row>
    <row r="2112" spans="1:22" hidden="1">
      <c r="A2112" s="68"/>
      <c r="B2112" s="53"/>
      <c r="C2112" s="56"/>
      <c r="D2112" s="49"/>
      <c r="E2112" s="9" t="s">
        <v>549</v>
      </c>
      <c r="F2112" s="10">
        <v>4729</v>
      </c>
      <c r="G2112" s="10">
        <v>4729</v>
      </c>
      <c r="H2112" s="10"/>
      <c r="I2112" s="7">
        <f t="shared" si="440"/>
        <v>565863.30000000005</v>
      </c>
      <c r="J2112" s="7">
        <f t="shared" si="440"/>
        <v>1581966.9</v>
      </c>
      <c r="K2112" s="7">
        <f t="shared" si="440"/>
        <v>2060673.9</v>
      </c>
      <c r="L2112" s="7">
        <f t="shared" si="440"/>
        <v>2998367.1</v>
      </c>
      <c r="M2112" s="41">
        <f t="shared" si="437"/>
        <v>18.899999999999999</v>
      </c>
      <c r="N2112" s="41">
        <f t="shared" si="438"/>
        <v>52.8</v>
      </c>
      <c r="O2112" s="41">
        <f t="shared" si="439"/>
        <v>68.7</v>
      </c>
      <c r="P2112" s="14"/>
      <c r="Q2112" s="14"/>
      <c r="R2112" s="167"/>
      <c r="S2112" s="14"/>
      <c r="T2112" s="14"/>
      <c r="U2112" s="4">
        <f t="shared" ref="U2112:U2143" si="441">SUM(L2112-T2112)</f>
        <v>2998367.1</v>
      </c>
      <c r="V2112" s="43"/>
    </row>
    <row r="2113" spans="1:191" hidden="1">
      <c r="A2113" s="68"/>
      <c r="B2113" s="53"/>
      <c r="C2113" s="56"/>
      <c r="D2113" s="49"/>
      <c r="E2113" s="9" t="s">
        <v>553</v>
      </c>
      <c r="F2113" s="10">
        <v>4823</v>
      </c>
      <c r="G2113" s="10">
        <v>4823</v>
      </c>
      <c r="H2113" s="10"/>
      <c r="I2113" s="7">
        <f t="shared" si="440"/>
        <v>90</v>
      </c>
      <c r="J2113" s="7">
        <f t="shared" si="440"/>
        <v>90</v>
      </c>
      <c r="K2113" s="7">
        <f t="shared" si="440"/>
        <v>90</v>
      </c>
      <c r="L2113" s="7">
        <f t="shared" si="440"/>
        <v>90</v>
      </c>
      <c r="M2113" s="41">
        <f t="shared" si="437"/>
        <v>100</v>
      </c>
      <c r="N2113" s="41">
        <f t="shared" si="438"/>
        <v>100</v>
      </c>
      <c r="O2113" s="41">
        <f t="shared" si="439"/>
        <v>100</v>
      </c>
      <c r="P2113" s="14"/>
      <c r="Q2113" s="14"/>
      <c r="R2113" s="167"/>
      <c r="S2113" s="14"/>
      <c r="T2113" s="14"/>
      <c r="U2113" s="4">
        <f t="shared" si="441"/>
        <v>90</v>
      </c>
      <c r="V2113" s="43"/>
    </row>
    <row r="2114" spans="1:191" hidden="1">
      <c r="A2114" s="68"/>
      <c r="B2114" s="53"/>
      <c r="C2114" s="56"/>
      <c r="D2114" s="49"/>
      <c r="E2114" s="9" t="s">
        <v>554</v>
      </c>
      <c r="F2114" s="10">
        <v>4861</v>
      </c>
      <c r="G2114" s="10">
        <v>4861</v>
      </c>
      <c r="H2114" s="10"/>
      <c r="I2114" s="7">
        <f t="shared" si="440"/>
        <v>11642</v>
      </c>
      <c r="J2114" s="7">
        <f t="shared" si="440"/>
        <v>25382</v>
      </c>
      <c r="K2114" s="7">
        <f t="shared" si="440"/>
        <v>39122</v>
      </c>
      <c r="L2114" s="7">
        <f t="shared" si="440"/>
        <v>54922</v>
      </c>
      <c r="M2114" s="41">
        <f t="shared" si="437"/>
        <v>21.2</v>
      </c>
      <c r="N2114" s="41">
        <f t="shared" si="438"/>
        <v>46.2</v>
      </c>
      <c r="O2114" s="41">
        <f t="shared" si="439"/>
        <v>71.2</v>
      </c>
      <c r="P2114" s="14"/>
      <c r="Q2114" s="14"/>
      <c r="R2114" s="167"/>
      <c r="S2114" s="14"/>
      <c r="T2114" s="14"/>
      <c r="U2114" s="4">
        <f t="shared" si="441"/>
        <v>54922</v>
      </c>
      <c r="V2114" s="43"/>
    </row>
    <row r="2115" spans="1:191" hidden="1">
      <c r="A2115" s="68"/>
      <c r="B2115" s="53"/>
      <c r="C2115" s="56"/>
      <c r="D2115" s="49"/>
      <c r="E2115" s="9" t="s">
        <v>560</v>
      </c>
      <c r="F2115" s="10">
        <v>5122</v>
      </c>
      <c r="G2115" s="10">
        <v>5122</v>
      </c>
      <c r="H2115" s="10"/>
      <c r="I2115" s="7">
        <f t="shared" si="440"/>
        <v>5500</v>
      </c>
      <c r="J2115" s="7">
        <f t="shared" si="440"/>
        <v>11350</v>
      </c>
      <c r="K2115" s="7">
        <f t="shared" si="440"/>
        <v>16850</v>
      </c>
      <c r="L2115" s="7">
        <f t="shared" si="440"/>
        <v>22350</v>
      </c>
      <c r="M2115" s="41">
        <f t="shared" si="437"/>
        <v>24.6</v>
      </c>
      <c r="N2115" s="41">
        <f t="shared" si="438"/>
        <v>50.8</v>
      </c>
      <c r="O2115" s="41">
        <f t="shared" si="439"/>
        <v>75.400000000000006</v>
      </c>
      <c r="P2115" s="14"/>
      <c r="Q2115" s="14"/>
      <c r="R2115" s="167"/>
      <c r="S2115" s="14"/>
      <c r="T2115" s="14"/>
      <c r="U2115" s="4">
        <f t="shared" si="441"/>
        <v>22350</v>
      </c>
    </row>
    <row r="2116" spans="1:191" hidden="1">
      <c r="A2116" s="68"/>
      <c r="B2116" s="53"/>
      <c r="C2116" s="56"/>
      <c r="D2116" s="49"/>
      <c r="E2116" s="9" t="s">
        <v>561</v>
      </c>
      <c r="F2116" s="10">
        <v>5129</v>
      </c>
      <c r="G2116" s="10">
        <v>5129</v>
      </c>
      <c r="H2116" s="10"/>
      <c r="I2116" s="7">
        <f t="shared" si="440"/>
        <v>6000</v>
      </c>
      <c r="J2116" s="7">
        <f t="shared" si="440"/>
        <v>11558</v>
      </c>
      <c r="K2116" s="7">
        <f t="shared" si="440"/>
        <v>14391</v>
      </c>
      <c r="L2116" s="7">
        <f t="shared" si="440"/>
        <v>21225</v>
      </c>
      <c r="M2116" s="41">
        <f t="shared" si="437"/>
        <v>28.3</v>
      </c>
      <c r="N2116" s="41">
        <f t="shared" si="438"/>
        <v>54.5</v>
      </c>
      <c r="O2116" s="41">
        <f t="shared" si="439"/>
        <v>67.8</v>
      </c>
      <c r="P2116" s="14"/>
      <c r="Q2116" s="14"/>
      <c r="R2116" s="167"/>
      <c r="S2116" s="14"/>
      <c r="T2116" s="14"/>
      <c r="U2116" s="4">
        <f t="shared" si="441"/>
        <v>21225</v>
      </c>
    </row>
    <row r="2117" spans="1:191">
      <c r="A2117" s="192"/>
      <c r="B2117" s="193" t="s">
        <v>525</v>
      </c>
      <c r="C2117" s="200"/>
      <c r="D2117" s="188" t="s">
        <v>373</v>
      </c>
      <c r="E2117" s="194" t="s">
        <v>144</v>
      </c>
      <c r="F2117" s="89"/>
      <c r="G2117" s="89"/>
      <c r="H2117" s="10" t="s">
        <v>394</v>
      </c>
      <c r="I2117" s="202">
        <f>SUM(I2118)</f>
        <v>246439</v>
      </c>
      <c r="J2117" s="202">
        <f>SUM(J2118)</f>
        <v>573507</v>
      </c>
      <c r="K2117" s="202">
        <f>SUM(K2118)</f>
        <v>906308</v>
      </c>
      <c r="L2117" s="203">
        <f>SUM(L2118)</f>
        <v>1301415.8</v>
      </c>
      <c r="M2117" s="41">
        <f t="shared" si="437"/>
        <v>18.899999999999999</v>
      </c>
      <c r="N2117" s="41">
        <f t="shared" si="438"/>
        <v>44.1</v>
      </c>
      <c r="O2117" s="41">
        <f t="shared" si="439"/>
        <v>69.599999999999994</v>
      </c>
      <c r="P2117" s="120"/>
      <c r="Q2117" s="120"/>
      <c r="R2117" s="167"/>
      <c r="S2117" s="120"/>
      <c r="T2117" s="120"/>
      <c r="U2117" s="4">
        <f t="shared" si="441"/>
        <v>1301415.8</v>
      </c>
      <c r="W2117" s="43" t="s">
        <v>394</v>
      </c>
      <c r="AA2117" s="209"/>
      <c r="AB2117" s="209"/>
      <c r="AC2117" s="209"/>
      <c r="AD2117" s="209"/>
      <c r="AE2117" s="209"/>
      <c r="AF2117" s="209"/>
      <c r="AG2117" s="209"/>
      <c r="AH2117" s="209"/>
      <c r="AI2117" s="209"/>
      <c r="AJ2117" s="209"/>
      <c r="AK2117" s="209"/>
      <c r="AL2117" s="209"/>
      <c r="AM2117" s="209"/>
      <c r="AN2117" s="209"/>
      <c r="AO2117" s="209"/>
      <c r="AP2117" s="209"/>
      <c r="AQ2117" s="209"/>
      <c r="AR2117" s="209"/>
      <c r="AS2117" s="209"/>
      <c r="AT2117" s="209"/>
      <c r="AU2117" s="209"/>
      <c r="AV2117" s="209"/>
      <c r="AW2117" s="209"/>
      <c r="AX2117" s="209"/>
      <c r="AY2117" s="209"/>
      <c r="AZ2117" s="209"/>
      <c r="BA2117" s="209"/>
      <c r="BB2117" s="209"/>
      <c r="BC2117" s="209"/>
      <c r="BD2117" s="209"/>
      <c r="BE2117" s="209"/>
      <c r="BF2117" s="209"/>
      <c r="BG2117" s="209"/>
      <c r="BH2117" s="209"/>
      <c r="BI2117" s="209"/>
      <c r="BJ2117" s="209"/>
      <c r="BK2117" s="209"/>
      <c r="BL2117" s="209"/>
      <c r="BM2117" s="209"/>
      <c r="BN2117" s="209"/>
      <c r="BO2117" s="209"/>
      <c r="BP2117" s="209"/>
      <c r="BQ2117" s="209"/>
      <c r="BR2117" s="209"/>
      <c r="BS2117" s="209"/>
      <c r="BT2117" s="209"/>
      <c r="BU2117" s="209"/>
      <c r="BV2117" s="209"/>
      <c r="BW2117" s="209"/>
      <c r="BX2117" s="209"/>
      <c r="BY2117" s="209"/>
      <c r="BZ2117" s="209"/>
      <c r="CA2117" s="209"/>
      <c r="CB2117" s="209"/>
      <c r="CC2117" s="209"/>
      <c r="CD2117" s="209"/>
      <c r="CE2117" s="209"/>
      <c r="CF2117" s="209"/>
      <c r="CG2117" s="209"/>
      <c r="CH2117" s="209"/>
      <c r="CI2117" s="209"/>
      <c r="CJ2117" s="209"/>
      <c r="CK2117" s="209"/>
      <c r="CL2117" s="209"/>
      <c r="CM2117" s="209"/>
      <c r="CN2117" s="209"/>
      <c r="CO2117" s="209"/>
      <c r="CP2117" s="209"/>
      <c r="CQ2117" s="209"/>
      <c r="CR2117" s="209"/>
      <c r="CS2117" s="209"/>
      <c r="CT2117" s="209"/>
      <c r="CU2117" s="209"/>
      <c r="CV2117" s="209"/>
      <c r="CW2117" s="209"/>
      <c r="CX2117" s="209"/>
      <c r="CY2117" s="209"/>
      <c r="CZ2117" s="209"/>
      <c r="DA2117" s="209"/>
      <c r="DB2117" s="209"/>
      <c r="DC2117" s="209"/>
      <c r="DD2117" s="209"/>
      <c r="DE2117" s="209"/>
      <c r="DF2117" s="209"/>
      <c r="DG2117" s="209"/>
      <c r="DH2117" s="209"/>
      <c r="DI2117" s="209"/>
      <c r="DJ2117" s="209"/>
      <c r="DK2117" s="209"/>
      <c r="DL2117" s="209"/>
      <c r="DM2117" s="209"/>
      <c r="DN2117" s="209"/>
      <c r="DO2117" s="209"/>
      <c r="DP2117" s="209"/>
      <c r="DQ2117" s="209"/>
      <c r="DR2117" s="209"/>
      <c r="DS2117" s="209"/>
      <c r="DT2117" s="209"/>
      <c r="DU2117" s="209"/>
      <c r="DV2117" s="209"/>
      <c r="DW2117" s="209"/>
      <c r="DX2117" s="209"/>
      <c r="DY2117" s="209"/>
      <c r="DZ2117" s="209"/>
      <c r="EA2117" s="209"/>
      <c r="EB2117" s="209"/>
      <c r="EC2117" s="209"/>
      <c r="ED2117" s="209"/>
      <c r="EE2117" s="209"/>
      <c r="EF2117" s="209"/>
      <c r="EG2117" s="209"/>
      <c r="EH2117" s="209"/>
      <c r="EI2117" s="209"/>
      <c r="EJ2117" s="209"/>
      <c r="EK2117" s="209"/>
      <c r="EL2117" s="209"/>
      <c r="EM2117" s="209"/>
      <c r="EN2117" s="209"/>
      <c r="EO2117" s="209"/>
      <c r="EP2117" s="209"/>
      <c r="EQ2117" s="209"/>
      <c r="ER2117" s="209"/>
      <c r="ES2117" s="209"/>
      <c r="ET2117" s="209"/>
      <c r="EU2117" s="209"/>
      <c r="EV2117" s="209"/>
      <c r="EW2117" s="209"/>
      <c r="EX2117" s="209"/>
      <c r="EY2117" s="209"/>
      <c r="EZ2117" s="209"/>
      <c r="FA2117" s="209"/>
      <c r="FB2117" s="209"/>
      <c r="FC2117" s="209"/>
      <c r="FD2117" s="209"/>
      <c r="FE2117" s="209"/>
      <c r="FF2117" s="209"/>
      <c r="FG2117" s="209"/>
      <c r="FH2117" s="209"/>
      <c r="FI2117" s="209"/>
      <c r="FJ2117" s="209"/>
      <c r="FK2117" s="209"/>
      <c r="FL2117" s="209"/>
      <c r="FM2117" s="209"/>
      <c r="FN2117" s="209"/>
      <c r="FO2117" s="209"/>
      <c r="FP2117" s="209"/>
      <c r="FQ2117" s="209"/>
      <c r="FR2117" s="209"/>
      <c r="FS2117" s="209"/>
      <c r="FT2117" s="209"/>
      <c r="FU2117" s="209"/>
      <c r="FV2117" s="209"/>
      <c r="FW2117" s="209"/>
      <c r="FX2117" s="209"/>
      <c r="FY2117" s="209"/>
      <c r="FZ2117" s="209"/>
      <c r="GA2117" s="209"/>
      <c r="GB2117" s="209"/>
      <c r="GC2117" s="209"/>
      <c r="GD2117" s="209"/>
      <c r="GE2117" s="209"/>
      <c r="GF2117" s="209"/>
      <c r="GG2117" s="209"/>
      <c r="GH2117" s="209"/>
      <c r="GI2117" s="209"/>
    </row>
    <row r="2118" spans="1:191">
      <c r="A2118" s="232"/>
      <c r="B2118" s="196"/>
      <c r="C2118" s="197" t="s">
        <v>525</v>
      </c>
      <c r="D2118" s="198" t="s">
        <v>374</v>
      </c>
      <c r="E2118" s="199" t="s">
        <v>219</v>
      </c>
      <c r="F2118" s="13"/>
      <c r="G2118" s="13"/>
      <c r="H2118" s="10" t="s">
        <v>394</v>
      </c>
      <c r="I2118" s="204">
        <f>SUM(I2119,I2132,I2135)</f>
        <v>246439</v>
      </c>
      <c r="J2118" s="204">
        <f>SUM(J2119,J2132,J2135)</f>
        <v>573507</v>
      </c>
      <c r="K2118" s="204">
        <f>SUM(K2119,K2132,K2135)</f>
        <v>906308</v>
      </c>
      <c r="L2118" s="205">
        <f>SUM(L2119,L2132,L2135)</f>
        <v>1301415.8</v>
      </c>
      <c r="M2118" s="41">
        <f t="shared" si="437"/>
        <v>18.899999999999999</v>
      </c>
      <c r="N2118" s="41">
        <f t="shared" si="438"/>
        <v>44.1</v>
      </c>
      <c r="O2118" s="41">
        <f t="shared" si="439"/>
        <v>69.599999999999994</v>
      </c>
      <c r="P2118" s="14"/>
      <c r="Q2118" s="14"/>
      <c r="R2118" s="167"/>
      <c r="S2118" s="14"/>
      <c r="T2118" s="14"/>
      <c r="U2118" s="4">
        <f t="shared" si="441"/>
        <v>1301415.8</v>
      </c>
      <c r="AA2118" s="209"/>
      <c r="AB2118" s="209"/>
      <c r="AC2118" s="209"/>
      <c r="AD2118" s="209"/>
      <c r="AE2118" s="209"/>
      <c r="AF2118" s="209"/>
      <c r="AG2118" s="209"/>
      <c r="AH2118" s="209"/>
      <c r="AI2118" s="209"/>
      <c r="AJ2118" s="209"/>
      <c r="AK2118" s="209"/>
      <c r="AL2118" s="209"/>
      <c r="AM2118" s="209"/>
      <c r="AN2118" s="209"/>
      <c r="AO2118" s="209"/>
      <c r="AP2118" s="209"/>
      <c r="AQ2118" s="209"/>
      <c r="AR2118" s="209"/>
      <c r="AS2118" s="209"/>
      <c r="AT2118" s="209"/>
      <c r="AU2118" s="209"/>
      <c r="AV2118" s="209"/>
      <c r="AW2118" s="209"/>
      <c r="AX2118" s="209"/>
      <c r="AY2118" s="209"/>
      <c r="AZ2118" s="209"/>
      <c r="BA2118" s="209"/>
      <c r="BB2118" s="209"/>
      <c r="BC2118" s="209"/>
      <c r="BD2118" s="209"/>
      <c r="BE2118" s="209"/>
      <c r="BF2118" s="209"/>
      <c r="BG2118" s="209"/>
      <c r="BH2118" s="209"/>
      <c r="BI2118" s="209"/>
      <c r="BJ2118" s="209"/>
      <c r="BK2118" s="209"/>
      <c r="BL2118" s="209"/>
      <c r="BM2118" s="209"/>
      <c r="BN2118" s="209"/>
      <c r="BO2118" s="209"/>
      <c r="BP2118" s="209"/>
      <c r="BQ2118" s="209"/>
      <c r="BR2118" s="209"/>
      <c r="BS2118" s="209"/>
      <c r="BT2118" s="209"/>
      <c r="BU2118" s="209"/>
      <c r="BV2118" s="209"/>
      <c r="BW2118" s="209"/>
      <c r="BX2118" s="209"/>
      <c r="BY2118" s="209"/>
      <c r="BZ2118" s="209"/>
      <c r="CA2118" s="209"/>
      <c r="CB2118" s="209"/>
      <c r="CC2118" s="209"/>
      <c r="CD2118" s="209"/>
      <c r="CE2118" s="209"/>
      <c r="CF2118" s="209"/>
      <c r="CG2118" s="209"/>
      <c r="CH2118" s="209"/>
      <c r="CI2118" s="209"/>
      <c r="CJ2118" s="209"/>
      <c r="CK2118" s="209"/>
      <c r="CL2118" s="209"/>
      <c r="CM2118" s="209"/>
      <c r="CN2118" s="209"/>
      <c r="CO2118" s="209"/>
      <c r="CP2118" s="209"/>
      <c r="CQ2118" s="209"/>
      <c r="CR2118" s="209"/>
      <c r="CS2118" s="209"/>
      <c r="CT2118" s="209"/>
      <c r="CU2118" s="209"/>
      <c r="CV2118" s="209"/>
      <c r="CW2118" s="209"/>
      <c r="CX2118" s="209"/>
      <c r="CY2118" s="209"/>
      <c r="CZ2118" s="209"/>
      <c r="DA2118" s="209"/>
      <c r="DB2118" s="209"/>
      <c r="DC2118" s="209"/>
      <c r="DD2118" s="209"/>
      <c r="DE2118" s="209"/>
      <c r="DF2118" s="209"/>
      <c r="DG2118" s="209"/>
      <c r="DH2118" s="209"/>
      <c r="DI2118" s="209"/>
      <c r="DJ2118" s="209"/>
      <c r="DK2118" s="209"/>
      <c r="DL2118" s="209"/>
      <c r="DM2118" s="209"/>
      <c r="DN2118" s="209"/>
      <c r="DO2118" s="209"/>
      <c r="DP2118" s="209"/>
      <c r="DQ2118" s="209"/>
      <c r="DR2118" s="209"/>
      <c r="DS2118" s="209"/>
      <c r="DT2118" s="209"/>
      <c r="DU2118" s="209"/>
      <c r="DV2118" s="209"/>
      <c r="DW2118" s="209"/>
      <c r="DX2118" s="209"/>
      <c r="DY2118" s="209"/>
      <c r="DZ2118" s="209"/>
      <c r="EA2118" s="209"/>
      <c r="EB2118" s="209"/>
      <c r="EC2118" s="209"/>
      <c r="ED2118" s="209"/>
      <c r="EE2118" s="209"/>
      <c r="EF2118" s="209"/>
      <c r="EG2118" s="209"/>
      <c r="EH2118" s="209"/>
      <c r="EI2118" s="209"/>
      <c r="EJ2118" s="209"/>
      <c r="EK2118" s="209"/>
      <c r="EL2118" s="209"/>
      <c r="EM2118" s="209"/>
      <c r="EN2118" s="209"/>
      <c r="EO2118" s="209"/>
      <c r="EP2118" s="209"/>
      <c r="EQ2118" s="209"/>
      <c r="ER2118" s="209"/>
      <c r="ES2118" s="209"/>
      <c r="ET2118" s="209"/>
      <c r="EU2118" s="209"/>
      <c r="EV2118" s="209"/>
      <c r="EW2118" s="209"/>
      <c r="EX2118" s="209"/>
      <c r="EY2118" s="209"/>
      <c r="EZ2118" s="209"/>
      <c r="FA2118" s="209"/>
      <c r="FB2118" s="209"/>
      <c r="FC2118" s="209"/>
      <c r="FD2118" s="209"/>
      <c r="FE2118" s="209"/>
      <c r="FF2118" s="209"/>
      <c r="FG2118" s="209"/>
      <c r="FH2118" s="209"/>
      <c r="FI2118" s="209"/>
      <c r="FJ2118" s="209"/>
      <c r="FK2118" s="209"/>
      <c r="FL2118" s="209"/>
      <c r="FM2118" s="209"/>
      <c r="FN2118" s="209"/>
      <c r="FO2118" s="209"/>
      <c r="FP2118" s="209"/>
      <c r="FQ2118" s="209"/>
      <c r="FR2118" s="209"/>
      <c r="FS2118" s="209"/>
      <c r="FT2118" s="209"/>
      <c r="FU2118" s="209"/>
      <c r="FV2118" s="209"/>
      <c r="FW2118" s="209"/>
      <c r="FX2118" s="209"/>
      <c r="FY2118" s="209"/>
      <c r="FZ2118" s="209"/>
      <c r="GA2118" s="209"/>
      <c r="GB2118" s="209"/>
      <c r="GC2118" s="209"/>
      <c r="GD2118" s="209"/>
      <c r="GE2118" s="209"/>
      <c r="GF2118" s="209"/>
      <c r="GG2118" s="209"/>
      <c r="GH2118" s="209"/>
      <c r="GI2118" s="209"/>
    </row>
    <row r="2119" spans="1:191">
      <c r="A2119" s="232"/>
      <c r="B2119" s="196"/>
      <c r="C2119" s="200"/>
      <c r="D2119" s="242" t="s">
        <v>280</v>
      </c>
      <c r="E2119" s="81" t="s">
        <v>220</v>
      </c>
      <c r="F2119" s="19"/>
      <c r="G2119" s="19"/>
      <c r="H2119" s="10" t="s">
        <v>394</v>
      </c>
      <c r="I2119" s="204">
        <f>SUM(I2120,I2122,I2124,I2126,I2128,I2130)</f>
        <v>231032</v>
      </c>
      <c r="J2119" s="204">
        <f>SUM(J2120,J2122,J2124,J2126,J2128,J2130)</f>
        <v>533131</v>
      </c>
      <c r="K2119" s="204">
        <f>SUM(K2120,K2122,K2124,K2126,K2128,K2130)</f>
        <v>848059</v>
      </c>
      <c r="L2119" s="204">
        <f>SUM(L2120,L2122,L2124,L2126,L2128,L2130)</f>
        <v>1216643.2</v>
      </c>
      <c r="M2119" s="41">
        <f t="shared" si="437"/>
        <v>19</v>
      </c>
      <c r="N2119" s="41">
        <f t="shared" si="438"/>
        <v>43.8</v>
      </c>
      <c r="O2119" s="41">
        <f t="shared" si="439"/>
        <v>69.7</v>
      </c>
      <c r="P2119" s="14"/>
      <c r="Q2119" s="14"/>
      <c r="R2119" s="167"/>
      <c r="S2119" s="14"/>
      <c r="T2119" s="14"/>
      <c r="U2119" s="4">
        <f t="shared" si="441"/>
        <v>1216643.2</v>
      </c>
      <c r="W2119" s="43" t="s">
        <v>394</v>
      </c>
      <c r="AA2119" s="209"/>
      <c r="AB2119" s="209"/>
      <c r="AC2119" s="209"/>
      <c r="AD2119" s="209"/>
      <c r="AE2119" s="209"/>
      <c r="AF2119" s="209"/>
      <c r="AG2119" s="209"/>
      <c r="AH2119" s="209"/>
      <c r="AI2119" s="209"/>
      <c r="AJ2119" s="209"/>
      <c r="AK2119" s="209"/>
      <c r="AL2119" s="209"/>
      <c r="AM2119" s="209"/>
      <c r="AN2119" s="209"/>
      <c r="AO2119" s="209"/>
      <c r="AP2119" s="209"/>
      <c r="AQ2119" s="209"/>
      <c r="AR2119" s="209"/>
      <c r="AS2119" s="209"/>
      <c r="AT2119" s="209"/>
      <c r="AU2119" s="209"/>
      <c r="AV2119" s="209"/>
      <c r="AW2119" s="209"/>
      <c r="AX2119" s="209"/>
      <c r="AY2119" s="209"/>
      <c r="AZ2119" s="209"/>
      <c r="BA2119" s="209"/>
      <c r="BB2119" s="209"/>
      <c r="BC2119" s="209"/>
      <c r="BD2119" s="209"/>
      <c r="BE2119" s="209"/>
      <c r="BF2119" s="209"/>
      <c r="BG2119" s="209"/>
      <c r="BH2119" s="209"/>
      <c r="BI2119" s="209"/>
      <c r="BJ2119" s="209"/>
      <c r="BK2119" s="209"/>
      <c r="BL2119" s="209"/>
      <c r="BM2119" s="209"/>
      <c r="BN2119" s="209"/>
      <c r="BO2119" s="209"/>
      <c r="BP2119" s="209"/>
      <c r="BQ2119" s="209"/>
      <c r="BR2119" s="209"/>
      <c r="BS2119" s="209"/>
      <c r="BT2119" s="209"/>
      <c r="BU2119" s="209"/>
      <c r="BV2119" s="209"/>
      <c r="BW2119" s="209"/>
      <c r="BX2119" s="209"/>
      <c r="BY2119" s="209"/>
      <c r="BZ2119" s="209"/>
      <c r="CA2119" s="209"/>
      <c r="CB2119" s="209"/>
      <c r="CC2119" s="209"/>
      <c r="CD2119" s="209"/>
      <c r="CE2119" s="209"/>
      <c r="CF2119" s="209"/>
      <c r="CG2119" s="209"/>
      <c r="CH2119" s="209"/>
      <c r="CI2119" s="209"/>
      <c r="CJ2119" s="209"/>
      <c r="CK2119" s="209"/>
      <c r="CL2119" s="209"/>
      <c r="CM2119" s="209"/>
      <c r="CN2119" s="209"/>
      <c r="CO2119" s="209"/>
      <c r="CP2119" s="209"/>
      <c r="CQ2119" s="209"/>
      <c r="CR2119" s="209"/>
      <c r="CS2119" s="209"/>
      <c r="CT2119" s="209"/>
      <c r="CU2119" s="209"/>
      <c r="CV2119" s="209"/>
      <c r="CW2119" s="209"/>
      <c r="CX2119" s="209"/>
      <c r="CY2119" s="209"/>
      <c r="CZ2119" s="209"/>
      <c r="DA2119" s="209"/>
      <c r="DB2119" s="209"/>
      <c r="DC2119" s="209"/>
      <c r="DD2119" s="209"/>
      <c r="DE2119" s="209"/>
      <c r="DF2119" s="209"/>
      <c r="DG2119" s="209"/>
      <c r="DH2119" s="209"/>
      <c r="DI2119" s="209"/>
      <c r="DJ2119" s="209"/>
      <c r="DK2119" s="209"/>
      <c r="DL2119" s="209"/>
      <c r="DM2119" s="209"/>
      <c r="DN2119" s="209"/>
      <c r="DO2119" s="209"/>
      <c r="DP2119" s="209"/>
      <c r="DQ2119" s="209"/>
      <c r="DR2119" s="209"/>
      <c r="DS2119" s="209"/>
      <c r="DT2119" s="209"/>
      <c r="DU2119" s="209"/>
      <c r="DV2119" s="209"/>
      <c r="DW2119" s="209"/>
      <c r="DX2119" s="209"/>
      <c r="DY2119" s="209"/>
      <c r="DZ2119" s="209"/>
      <c r="EA2119" s="209"/>
      <c r="EB2119" s="209"/>
      <c r="EC2119" s="209"/>
      <c r="ED2119" s="209"/>
      <c r="EE2119" s="209"/>
      <c r="EF2119" s="209"/>
      <c r="EG2119" s="209"/>
      <c r="EH2119" s="209"/>
      <c r="EI2119" s="209"/>
      <c r="EJ2119" s="209"/>
      <c r="EK2119" s="209"/>
      <c r="EL2119" s="209"/>
      <c r="EM2119" s="209"/>
      <c r="EN2119" s="209"/>
      <c r="EO2119" s="209"/>
      <c r="EP2119" s="209"/>
      <c r="EQ2119" s="209"/>
      <c r="ER2119" s="209"/>
      <c r="ES2119" s="209"/>
      <c r="ET2119" s="209"/>
      <c r="EU2119" s="209"/>
      <c r="EV2119" s="209"/>
      <c r="EW2119" s="209"/>
      <c r="EX2119" s="209"/>
      <c r="EY2119" s="209"/>
      <c r="EZ2119" s="209"/>
      <c r="FA2119" s="209"/>
      <c r="FB2119" s="209"/>
      <c r="FC2119" s="209"/>
      <c r="FD2119" s="209"/>
      <c r="FE2119" s="209"/>
      <c r="FF2119" s="209"/>
      <c r="FG2119" s="209"/>
      <c r="FH2119" s="209"/>
      <c r="FI2119" s="209"/>
      <c r="FJ2119" s="209"/>
      <c r="FK2119" s="209"/>
      <c r="FL2119" s="209"/>
      <c r="FM2119" s="209"/>
      <c r="FN2119" s="209"/>
      <c r="FO2119" s="209"/>
      <c r="FP2119" s="209"/>
      <c r="FQ2119" s="209"/>
      <c r="FR2119" s="209"/>
      <c r="FS2119" s="209"/>
      <c r="FT2119" s="209"/>
      <c r="FU2119" s="209"/>
      <c r="FV2119" s="209"/>
      <c r="FW2119" s="209"/>
      <c r="FX2119" s="209"/>
      <c r="FY2119" s="209"/>
      <c r="FZ2119" s="209"/>
      <c r="GA2119" s="209"/>
      <c r="GB2119" s="209"/>
      <c r="GC2119" s="209"/>
      <c r="GD2119" s="209"/>
      <c r="GE2119" s="209"/>
      <c r="GF2119" s="209"/>
      <c r="GG2119" s="209"/>
      <c r="GH2119" s="209"/>
      <c r="GI2119" s="209"/>
    </row>
    <row r="2120" spans="1:191">
      <c r="A2120" s="232"/>
      <c r="B2120" s="196"/>
      <c r="C2120" s="200"/>
      <c r="D2120" s="241" t="s">
        <v>280</v>
      </c>
      <c r="E2120" s="80" t="s">
        <v>571</v>
      </c>
      <c r="F2120" s="18" t="s">
        <v>398</v>
      </c>
      <c r="G2120" s="18"/>
      <c r="H2120" s="10" t="s">
        <v>394</v>
      </c>
      <c r="I2120" s="206">
        <f>SUM(I2121)</f>
        <v>76880</v>
      </c>
      <c r="J2120" s="206">
        <f>SUM(J2121)</f>
        <v>173707</v>
      </c>
      <c r="K2120" s="206">
        <f>SUM(K2121)</f>
        <v>272381</v>
      </c>
      <c r="L2120" s="207">
        <f>SUM(L2121)</f>
        <v>393005.4</v>
      </c>
      <c r="M2120" s="41">
        <f t="shared" si="437"/>
        <v>19.600000000000001</v>
      </c>
      <c r="N2120" s="41">
        <f t="shared" si="438"/>
        <v>44.2</v>
      </c>
      <c r="O2120" s="41">
        <f t="shared" si="439"/>
        <v>69.3</v>
      </c>
      <c r="P2120" s="15"/>
      <c r="Q2120" s="15"/>
      <c r="R2120" s="167"/>
      <c r="S2120" s="15"/>
      <c r="T2120" s="15"/>
      <c r="U2120" s="4">
        <f t="shared" si="441"/>
        <v>393005.4</v>
      </c>
      <c r="V2120" s="43"/>
      <c r="AA2120" s="209"/>
      <c r="AB2120" s="209"/>
      <c r="AC2120" s="209"/>
      <c r="AD2120" s="209"/>
      <c r="AE2120" s="209"/>
      <c r="AF2120" s="209"/>
      <c r="AG2120" s="209"/>
      <c r="AH2120" s="209"/>
      <c r="AI2120" s="209"/>
      <c r="AJ2120" s="209"/>
      <c r="AK2120" s="209"/>
      <c r="AL2120" s="209"/>
      <c r="AM2120" s="209"/>
      <c r="AN2120" s="209"/>
      <c r="AO2120" s="209"/>
      <c r="AP2120" s="209"/>
      <c r="AQ2120" s="209"/>
      <c r="AR2120" s="209"/>
      <c r="AS2120" s="209"/>
      <c r="AT2120" s="209"/>
      <c r="AU2120" s="209"/>
      <c r="AV2120" s="209"/>
      <c r="AW2120" s="209"/>
      <c r="AX2120" s="209"/>
      <c r="AY2120" s="209"/>
      <c r="AZ2120" s="209"/>
      <c r="BA2120" s="209"/>
      <c r="BB2120" s="209"/>
      <c r="BC2120" s="209"/>
      <c r="BD2120" s="209"/>
      <c r="BE2120" s="209"/>
      <c r="BF2120" s="209"/>
      <c r="BG2120" s="209"/>
      <c r="BH2120" s="209"/>
      <c r="BI2120" s="209"/>
      <c r="BJ2120" s="209"/>
      <c r="BK2120" s="209"/>
      <c r="BL2120" s="209"/>
      <c r="BM2120" s="209"/>
      <c r="BN2120" s="209"/>
      <c r="BO2120" s="209"/>
      <c r="BP2120" s="209"/>
      <c r="BQ2120" s="209"/>
      <c r="BR2120" s="209"/>
      <c r="BS2120" s="209"/>
      <c r="BT2120" s="209"/>
      <c r="BU2120" s="209"/>
      <c r="BV2120" s="209"/>
      <c r="BW2120" s="209"/>
      <c r="BX2120" s="209"/>
      <c r="BY2120" s="209"/>
      <c r="BZ2120" s="209"/>
      <c r="CA2120" s="209"/>
      <c r="CB2120" s="209"/>
      <c r="CC2120" s="209"/>
      <c r="CD2120" s="209"/>
      <c r="CE2120" s="209"/>
      <c r="CF2120" s="209"/>
      <c r="CG2120" s="209"/>
      <c r="CH2120" s="209"/>
      <c r="CI2120" s="209"/>
      <c r="CJ2120" s="209"/>
      <c r="CK2120" s="209"/>
      <c r="CL2120" s="209"/>
      <c r="CM2120" s="209"/>
      <c r="CN2120" s="209"/>
      <c r="CO2120" s="209"/>
      <c r="CP2120" s="209"/>
      <c r="CQ2120" s="209"/>
      <c r="CR2120" s="209"/>
      <c r="CS2120" s="209"/>
      <c r="CT2120" s="209"/>
      <c r="CU2120" s="209"/>
      <c r="CV2120" s="209"/>
      <c r="CW2120" s="209"/>
      <c r="CX2120" s="209"/>
      <c r="CY2120" s="209"/>
      <c r="CZ2120" s="209"/>
      <c r="DA2120" s="209"/>
      <c r="DB2120" s="209"/>
      <c r="DC2120" s="209"/>
      <c r="DD2120" s="209"/>
      <c r="DE2120" s="209"/>
      <c r="DF2120" s="209"/>
      <c r="DG2120" s="209"/>
      <c r="DH2120" s="209"/>
      <c r="DI2120" s="209"/>
      <c r="DJ2120" s="209"/>
      <c r="DK2120" s="209"/>
      <c r="DL2120" s="209"/>
      <c r="DM2120" s="209"/>
      <c r="DN2120" s="209"/>
      <c r="DO2120" s="209"/>
      <c r="DP2120" s="209"/>
      <c r="DQ2120" s="209"/>
      <c r="DR2120" s="209"/>
      <c r="DS2120" s="209"/>
      <c r="DT2120" s="209"/>
      <c r="DU2120" s="209"/>
      <c r="DV2120" s="209"/>
      <c r="DW2120" s="209"/>
      <c r="DX2120" s="209"/>
      <c r="DY2120" s="209"/>
      <c r="DZ2120" s="209"/>
      <c r="EA2120" s="209"/>
      <c r="EB2120" s="209"/>
      <c r="EC2120" s="209"/>
      <c r="ED2120" s="209"/>
      <c r="EE2120" s="209"/>
      <c r="EF2120" s="209"/>
      <c r="EG2120" s="209"/>
      <c r="EH2120" s="209"/>
      <c r="EI2120" s="209"/>
      <c r="EJ2120" s="209"/>
      <c r="EK2120" s="209"/>
      <c r="EL2120" s="209"/>
      <c r="EM2120" s="209"/>
      <c r="EN2120" s="209"/>
      <c r="EO2120" s="209"/>
      <c r="EP2120" s="209"/>
      <c r="EQ2120" s="209"/>
      <c r="ER2120" s="209"/>
      <c r="ES2120" s="209"/>
      <c r="ET2120" s="209"/>
      <c r="EU2120" s="209"/>
      <c r="EV2120" s="209"/>
      <c r="EW2120" s="209"/>
      <c r="EX2120" s="209"/>
      <c r="EY2120" s="209"/>
      <c r="EZ2120" s="209"/>
      <c r="FA2120" s="209"/>
      <c r="FB2120" s="209"/>
      <c r="FC2120" s="209"/>
      <c r="FD2120" s="209"/>
      <c r="FE2120" s="209"/>
      <c r="FF2120" s="209"/>
      <c r="FG2120" s="209"/>
      <c r="FH2120" s="209"/>
      <c r="FI2120" s="209"/>
      <c r="FJ2120" s="209"/>
      <c r="FK2120" s="209"/>
      <c r="FL2120" s="209"/>
      <c r="FM2120" s="209"/>
      <c r="FN2120" s="209"/>
      <c r="FO2120" s="209"/>
      <c r="FP2120" s="209"/>
      <c r="FQ2120" s="209"/>
      <c r="FR2120" s="209"/>
      <c r="FS2120" s="209"/>
      <c r="FT2120" s="209"/>
      <c r="FU2120" s="209"/>
      <c r="FV2120" s="209"/>
      <c r="FW2120" s="209"/>
      <c r="FX2120" s="209"/>
      <c r="FY2120" s="209"/>
      <c r="FZ2120" s="209"/>
      <c r="GA2120" s="209"/>
      <c r="GB2120" s="209"/>
      <c r="GC2120" s="209"/>
      <c r="GD2120" s="209"/>
      <c r="GE2120" s="209"/>
      <c r="GF2120" s="209"/>
      <c r="GG2120" s="209"/>
      <c r="GH2120" s="209"/>
      <c r="GI2120" s="209"/>
    </row>
    <row r="2121" spans="1:191" ht="27" hidden="1">
      <c r="A2121" s="69"/>
      <c r="B2121" s="53"/>
      <c r="C2121" s="56"/>
      <c r="D2121" s="72"/>
      <c r="E2121" s="16" t="s">
        <v>524</v>
      </c>
      <c r="F2121" s="10">
        <v>4511</v>
      </c>
      <c r="G2121" s="10"/>
      <c r="H2121" s="10"/>
      <c r="I2121" s="7">
        <v>76880</v>
      </c>
      <c r="J2121" s="7">
        <v>173707</v>
      </c>
      <c r="K2121" s="7">
        <v>272381</v>
      </c>
      <c r="L2121" s="7">
        <v>393005.4</v>
      </c>
      <c r="M2121" s="41">
        <f t="shared" si="437"/>
        <v>19.600000000000001</v>
      </c>
      <c r="N2121" s="41">
        <f t="shared" si="438"/>
        <v>44.2</v>
      </c>
      <c r="O2121" s="41">
        <f t="shared" si="439"/>
        <v>69.3</v>
      </c>
      <c r="P2121" s="15"/>
      <c r="Q2121" s="15"/>
      <c r="R2121" s="167"/>
      <c r="S2121" s="15"/>
      <c r="T2121" s="15"/>
      <c r="U2121" s="4">
        <f t="shared" si="441"/>
        <v>393005.4</v>
      </c>
      <c r="V2121" s="43"/>
    </row>
    <row r="2122" spans="1:191">
      <c r="A2122" s="232"/>
      <c r="B2122" s="196"/>
      <c r="C2122" s="200"/>
      <c r="D2122" s="241" t="s">
        <v>280</v>
      </c>
      <c r="E2122" s="80" t="s">
        <v>572</v>
      </c>
      <c r="F2122" s="18" t="s">
        <v>398</v>
      </c>
      <c r="G2122" s="18"/>
      <c r="H2122" s="10" t="s">
        <v>394</v>
      </c>
      <c r="I2122" s="206">
        <f>SUM(I2123)</f>
        <v>27873</v>
      </c>
      <c r="J2122" s="206">
        <f>SUM(J2123)</f>
        <v>63830</v>
      </c>
      <c r="K2122" s="206">
        <f>SUM(K2123)</f>
        <v>101565</v>
      </c>
      <c r="L2122" s="207">
        <f>SUM(L2123)</f>
        <v>145593.29999999999</v>
      </c>
      <c r="M2122" s="41">
        <f t="shared" si="437"/>
        <v>19.100000000000001</v>
      </c>
      <c r="N2122" s="41">
        <f t="shared" si="438"/>
        <v>43.8</v>
      </c>
      <c r="O2122" s="41">
        <f t="shared" si="439"/>
        <v>69.8</v>
      </c>
      <c r="P2122" s="15"/>
      <c r="Q2122" s="15"/>
      <c r="R2122" s="167"/>
      <c r="S2122" s="15"/>
      <c r="T2122" s="15"/>
      <c r="U2122" s="4">
        <f t="shared" si="441"/>
        <v>145593.29999999999</v>
      </c>
      <c r="V2122" s="43"/>
      <c r="AA2122" s="209"/>
      <c r="AB2122" s="209"/>
      <c r="AC2122" s="209"/>
      <c r="AD2122" s="209"/>
      <c r="AE2122" s="209"/>
      <c r="AF2122" s="209"/>
      <c r="AG2122" s="209"/>
      <c r="AH2122" s="209"/>
      <c r="AI2122" s="209"/>
      <c r="AJ2122" s="209"/>
      <c r="AK2122" s="209"/>
      <c r="AL2122" s="209"/>
      <c r="AM2122" s="209"/>
      <c r="AN2122" s="209"/>
      <c r="AO2122" s="209"/>
      <c r="AP2122" s="209"/>
      <c r="AQ2122" s="209"/>
      <c r="AR2122" s="209"/>
      <c r="AS2122" s="209"/>
      <c r="AT2122" s="209"/>
      <c r="AU2122" s="209"/>
      <c r="AV2122" s="209"/>
      <c r="AW2122" s="209"/>
      <c r="AX2122" s="209"/>
      <c r="AY2122" s="209"/>
      <c r="AZ2122" s="209"/>
      <c r="BA2122" s="209"/>
      <c r="BB2122" s="209"/>
      <c r="BC2122" s="209"/>
      <c r="BD2122" s="209"/>
      <c r="BE2122" s="209"/>
      <c r="BF2122" s="209"/>
      <c r="BG2122" s="209"/>
      <c r="BH2122" s="209"/>
      <c r="BI2122" s="209"/>
      <c r="BJ2122" s="209"/>
      <c r="BK2122" s="209"/>
      <c r="BL2122" s="209"/>
      <c r="BM2122" s="209"/>
      <c r="BN2122" s="209"/>
      <c r="BO2122" s="209"/>
      <c r="BP2122" s="209"/>
      <c r="BQ2122" s="209"/>
      <c r="BR2122" s="209"/>
      <c r="BS2122" s="209"/>
      <c r="BT2122" s="209"/>
      <c r="BU2122" s="209"/>
      <c r="BV2122" s="209"/>
      <c r="BW2122" s="209"/>
      <c r="BX2122" s="209"/>
      <c r="BY2122" s="209"/>
      <c r="BZ2122" s="209"/>
      <c r="CA2122" s="209"/>
      <c r="CB2122" s="209"/>
      <c r="CC2122" s="209"/>
      <c r="CD2122" s="209"/>
      <c r="CE2122" s="209"/>
      <c r="CF2122" s="209"/>
      <c r="CG2122" s="209"/>
      <c r="CH2122" s="209"/>
      <c r="CI2122" s="209"/>
      <c r="CJ2122" s="209"/>
      <c r="CK2122" s="209"/>
      <c r="CL2122" s="209"/>
      <c r="CM2122" s="209"/>
      <c r="CN2122" s="209"/>
      <c r="CO2122" s="209"/>
      <c r="CP2122" s="209"/>
      <c r="CQ2122" s="209"/>
      <c r="CR2122" s="209"/>
      <c r="CS2122" s="209"/>
      <c r="CT2122" s="209"/>
      <c r="CU2122" s="209"/>
      <c r="CV2122" s="209"/>
      <c r="CW2122" s="209"/>
      <c r="CX2122" s="209"/>
      <c r="CY2122" s="209"/>
      <c r="CZ2122" s="209"/>
      <c r="DA2122" s="209"/>
      <c r="DB2122" s="209"/>
      <c r="DC2122" s="209"/>
      <c r="DD2122" s="209"/>
      <c r="DE2122" s="209"/>
      <c r="DF2122" s="209"/>
      <c r="DG2122" s="209"/>
      <c r="DH2122" s="209"/>
      <c r="DI2122" s="209"/>
      <c r="DJ2122" s="209"/>
      <c r="DK2122" s="209"/>
      <c r="DL2122" s="209"/>
      <c r="DM2122" s="209"/>
      <c r="DN2122" s="209"/>
      <c r="DO2122" s="209"/>
      <c r="DP2122" s="209"/>
      <c r="DQ2122" s="209"/>
      <c r="DR2122" s="209"/>
      <c r="DS2122" s="209"/>
      <c r="DT2122" s="209"/>
      <c r="DU2122" s="209"/>
      <c r="DV2122" s="209"/>
      <c r="DW2122" s="209"/>
      <c r="DX2122" s="209"/>
      <c r="DY2122" s="209"/>
      <c r="DZ2122" s="209"/>
      <c r="EA2122" s="209"/>
      <c r="EB2122" s="209"/>
      <c r="EC2122" s="209"/>
      <c r="ED2122" s="209"/>
      <c r="EE2122" s="209"/>
      <c r="EF2122" s="209"/>
      <c r="EG2122" s="209"/>
      <c r="EH2122" s="209"/>
      <c r="EI2122" s="209"/>
      <c r="EJ2122" s="209"/>
      <c r="EK2122" s="209"/>
      <c r="EL2122" s="209"/>
      <c r="EM2122" s="209"/>
      <c r="EN2122" s="209"/>
      <c r="EO2122" s="209"/>
      <c r="EP2122" s="209"/>
      <c r="EQ2122" s="209"/>
      <c r="ER2122" s="209"/>
      <c r="ES2122" s="209"/>
      <c r="ET2122" s="209"/>
      <c r="EU2122" s="209"/>
      <c r="EV2122" s="209"/>
      <c r="EW2122" s="209"/>
      <c r="EX2122" s="209"/>
      <c r="EY2122" s="209"/>
      <c r="EZ2122" s="209"/>
      <c r="FA2122" s="209"/>
      <c r="FB2122" s="209"/>
      <c r="FC2122" s="209"/>
      <c r="FD2122" s="209"/>
      <c r="FE2122" s="209"/>
      <c r="FF2122" s="209"/>
      <c r="FG2122" s="209"/>
      <c r="FH2122" s="209"/>
      <c r="FI2122" s="209"/>
      <c r="FJ2122" s="209"/>
      <c r="FK2122" s="209"/>
      <c r="FL2122" s="209"/>
      <c r="FM2122" s="209"/>
      <c r="FN2122" s="209"/>
      <c r="FO2122" s="209"/>
      <c r="FP2122" s="209"/>
      <c r="FQ2122" s="209"/>
      <c r="FR2122" s="209"/>
      <c r="FS2122" s="209"/>
      <c r="FT2122" s="209"/>
      <c r="FU2122" s="209"/>
      <c r="FV2122" s="209"/>
      <c r="FW2122" s="209"/>
      <c r="FX2122" s="209"/>
      <c r="FY2122" s="209"/>
      <c r="FZ2122" s="209"/>
      <c r="GA2122" s="209"/>
      <c r="GB2122" s="209"/>
      <c r="GC2122" s="209"/>
      <c r="GD2122" s="209"/>
      <c r="GE2122" s="209"/>
      <c r="GF2122" s="209"/>
      <c r="GG2122" s="209"/>
      <c r="GH2122" s="209"/>
      <c r="GI2122" s="209"/>
    </row>
    <row r="2123" spans="1:191" ht="27" hidden="1">
      <c r="A2123" s="69"/>
      <c r="B2123" s="53"/>
      <c r="C2123" s="56"/>
      <c r="D2123" s="72"/>
      <c r="E2123" s="16" t="s">
        <v>524</v>
      </c>
      <c r="F2123" s="10">
        <v>4511</v>
      </c>
      <c r="G2123" s="10"/>
      <c r="H2123" s="10"/>
      <c r="I2123" s="7">
        <v>27873</v>
      </c>
      <c r="J2123" s="7">
        <v>63830</v>
      </c>
      <c r="K2123" s="7">
        <v>101565</v>
      </c>
      <c r="L2123" s="7">
        <v>145593.29999999999</v>
      </c>
      <c r="M2123" s="41">
        <f t="shared" si="437"/>
        <v>19.100000000000001</v>
      </c>
      <c r="N2123" s="41">
        <f t="shared" si="438"/>
        <v>43.8</v>
      </c>
      <c r="O2123" s="41">
        <f t="shared" si="439"/>
        <v>69.8</v>
      </c>
      <c r="P2123" s="15"/>
      <c r="Q2123" s="15"/>
      <c r="R2123" s="167"/>
      <c r="S2123" s="15"/>
      <c r="T2123" s="15"/>
      <c r="U2123" s="4">
        <f t="shared" si="441"/>
        <v>145593.29999999999</v>
      </c>
      <c r="V2123" s="43"/>
    </row>
    <row r="2124" spans="1:191">
      <c r="A2124" s="232"/>
      <c r="B2124" s="196"/>
      <c r="C2124" s="200"/>
      <c r="D2124" s="241" t="s">
        <v>280</v>
      </c>
      <c r="E2124" s="80" t="s">
        <v>573</v>
      </c>
      <c r="F2124" s="18" t="s">
        <v>398</v>
      </c>
      <c r="G2124" s="18"/>
      <c r="H2124" s="10" t="s">
        <v>394</v>
      </c>
      <c r="I2124" s="206">
        <f>SUM(I2125)</f>
        <v>11773</v>
      </c>
      <c r="J2124" s="206">
        <f>SUM(J2125)</f>
        <v>26830</v>
      </c>
      <c r="K2124" s="206">
        <f>SUM(K2125)</f>
        <v>42326</v>
      </c>
      <c r="L2124" s="207">
        <f>SUM(L2125)</f>
        <v>59833.599999999999</v>
      </c>
      <c r="M2124" s="41">
        <f t="shared" si="437"/>
        <v>19.7</v>
      </c>
      <c r="N2124" s="41">
        <f t="shared" si="438"/>
        <v>44.8</v>
      </c>
      <c r="O2124" s="41">
        <f t="shared" si="439"/>
        <v>70.7</v>
      </c>
      <c r="P2124" s="15"/>
      <c r="Q2124" s="15"/>
      <c r="R2124" s="167"/>
      <c r="S2124" s="15"/>
      <c r="T2124" s="15"/>
      <c r="U2124" s="4">
        <f t="shared" si="441"/>
        <v>59833.599999999999</v>
      </c>
      <c r="V2124" s="43"/>
      <c r="AA2124" s="209"/>
      <c r="AB2124" s="209"/>
      <c r="AC2124" s="209"/>
      <c r="AD2124" s="209"/>
      <c r="AE2124" s="209"/>
      <c r="AF2124" s="209"/>
      <c r="AG2124" s="209"/>
      <c r="AH2124" s="209"/>
      <c r="AI2124" s="209"/>
      <c r="AJ2124" s="209"/>
      <c r="AK2124" s="209"/>
      <c r="AL2124" s="209"/>
      <c r="AM2124" s="209"/>
      <c r="AN2124" s="209"/>
      <c r="AO2124" s="209"/>
      <c r="AP2124" s="209"/>
      <c r="AQ2124" s="209"/>
      <c r="AR2124" s="209"/>
      <c r="AS2124" s="209"/>
      <c r="AT2124" s="209"/>
      <c r="AU2124" s="209"/>
      <c r="AV2124" s="209"/>
      <c r="AW2124" s="209"/>
      <c r="AX2124" s="209"/>
      <c r="AY2124" s="209"/>
      <c r="AZ2124" s="209"/>
      <c r="BA2124" s="209"/>
      <c r="BB2124" s="209"/>
      <c r="BC2124" s="209"/>
      <c r="BD2124" s="209"/>
      <c r="BE2124" s="209"/>
      <c r="BF2124" s="209"/>
      <c r="BG2124" s="209"/>
      <c r="BH2124" s="209"/>
      <c r="BI2124" s="209"/>
      <c r="BJ2124" s="209"/>
      <c r="BK2124" s="209"/>
      <c r="BL2124" s="209"/>
      <c r="BM2124" s="209"/>
      <c r="BN2124" s="209"/>
      <c r="BO2124" s="209"/>
      <c r="BP2124" s="209"/>
      <c r="BQ2124" s="209"/>
      <c r="BR2124" s="209"/>
      <c r="BS2124" s="209"/>
      <c r="BT2124" s="209"/>
      <c r="BU2124" s="209"/>
      <c r="BV2124" s="209"/>
      <c r="BW2124" s="209"/>
      <c r="BX2124" s="209"/>
      <c r="BY2124" s="209"/>
      <c r="BZ2124" s="209"/>
      <c r="CA2124" s="209"/>
      <c r="CB2124" s="209"/>
      <c r="CC2124" s="209"/>
      <c r="CD2124" s="209"/>
      <c r="CE2124" s="209"/>
      <c r="CF2124" s="209"/>
      <c r="CG2124" s="209"/>
      <c r="CH2124" s="209"/>
      <c r="CI2124" s="209"/>
      <c r="CJ2124" s="209"/>
      <c r="CK2124" s="209"/>
      <c r="CL2124" s="209"/>
      <c r="CM2124" s="209"/>
      <c r="CN2124" s="209"/>
      <c r="CO2124" s="209"/>
      <c r="CP2124" s="209"/>
      <c r="CQ2124" s="209"/>
      <c r="CR2124" s="209"/>
      <c r="CS2124" s="209"/>
      <c r="CT2124" s="209"/>
      <c r="CU2124" s="209"/>
      <c r="CV2124" s="209"/>
      <c r="CW2124" s="209"/>
      <c r="CX2124" s="209"/>
      <c r="CY2124" s="209"/>
      <c r="CZ2124" s="209"/>
      <c r="DA2124" s="209"/>
      <c r="DB2124" s="209"/>
      <c r="DC2124" s="209"/>
      <c r="DD2124" s="209"/>
      <c r="DE2124" s="209"/>
      <c r="DF2124" s="209"/>
      <c r="DG2124" s="209"/>
      <c r="DH2124" s="209"/>
      <c r="DI2124" s="209"/>
      <c r="DJ2124" s="209"/>
      <c r="DK2124" s="209"/>
      <c r="DL2124" s="209"/>
      <c r="DM2124" s="209"/>
      <c r="DN2124" s="209"/>
      <c r="DO2124" s="209"/>
      <c r="DP2124" s="209"/>
      <c r="DQ2124" s="209"/>
      <c r="DR2124" s="209"/>
      <c r="DS2124" s="209"/>
      <c r="DT2124" s="209"/>
      <c r="DU2124" s="209"/>
      <c r="DV2124" s="209"/>
      <c r="DW2124" s="209"/>
      <c r="DX2124" s="209"/>
      <c r="DY2124" s="209"/>
      <c r="DZ2124" s="209"/>
      <c r="EA2124" s="209"/>
      <c r="EB2124" s="209"/>
      <c r="EC2124" s="209"/>
      <c r="ED2124" s="209"/>
      <c r="EE2124" s="209"/>
      <c r="EF2124" s="209"/>
      <c r="EG2124" s="209"/>
      <c r="EH2124" s="209"/>
      <c r="EI2124" s="209"/>
      <c r="EJ2124" s="209"/>
      <c r="EK2124" s="209"/>
      <c r="EL2124" s="209"/>
      <c r="EM2124" s="209"/>
      <c r="EN2124" s="209"/>
      <c r="EO2124" s="209"/>
      <c r="EP2124" s="209"/>
      <c r="EQ2124" s="209"/>
      <c r="ER2124" s="209"/>
      <c r="ES2124" s="209"/>
      <c r="ET2124" s="209"/>
      <c r="EU2124" s="209"/>
      <c r="EV2124" s="209"/>
      <c r="EW2124" s="209"/>
      <c r="EX2124" s="209"/>
      <c r="EY2124" s="209"/>
      <c r="EZ2124" s="209"/>
      <c r="FA2124" s="209"/>
      <c r="FB2124" s="209"/>
      <c r="FC2124" s="209"/>
      <c r="FD2124" s="209"/>
      <c r="FE2124" s="209"/>
      <c r="FF2124" s="209"/>
      <c r="FG2124" s="209"/>
      <c r="FH2124" s="209"/>
      <c r="FI2124" s="209"/>
      <c r="FJ2124" s="209"/>
      <c r="FK2124" s="209"/>
      <c r="FL2124" s="209"/>
      <c r="FM2124" s="209"/>
      <c r="FN2124" s="209"/>
      <c r="FO2124" s="209"/>
      <c r="FP2124" s="209"/>
      <c r="FQ2124" s="209"/>
      <c r="FR2124" s="209"/>
      <c r="FS2124" s="209"/>
      <c r="FT2124" s="209"/>
      <c r="FU2124" s="209"/>
      <c r="FV2124" s="209"/>
      <c r="FW2124" s="209"/>
      <c r="FX2124" s="209"/>
      <c r="FY2124" s="209"/>
      <c r="FZ2124" s="209"/>
      <c r="GA2124" s="209"/>
      <c r="GB2124" s="209"/>
      <c r="GC2124" s="209"/>
      <c r="GD2124" s="209"/>
      <c r="GE2124" s="209"/>
      <c r="GF2124" s="209"/>
      <c r="GG2124" s="209"/>
      <c r="GH2124" s="209"/>
      <c r="GI2124" s="209"/>
    </row>
    <row r="2125" spans="1:191" ht="27" hidden="1">
      <c r="A2125" s="69"/>
      <c r="B2125" s="53"/>
      <c r="C2125" s="56"/>
      <c r="D2125" s="72"/>
      <c r="E2125" s="16" t="s">
        <v>524</v>
      </c>
      <c r="F2125" s="10">
        <v>4511</v>
      </c>
      <c r="G2125" s="10"/>
      <c r="H2125" s="10"/>
      <c r="I2125" s="7">
        <v>11773</v>
      </c>
      <c r="J2125" s="7">
        <v>26830</v>
      </c>
      <c r="K2125" s="7">
        <v>42326</v>
      </c>
      <c r="L2125" s="7">
        <v>59833.599999999999</v>
      </c>
      <c r="M2125" s="41">
        <f t="shared" si="437"/>
        <v>19.7</v>
      </c>
      <c r="N2125" s="41">
        <f t="shared" si="438"/>
        <v>44.8</v>
      </c>
      <c r="O2125" s="41">
        <f t="shared" si="439"/>
        <v>70.7</v>
      </c>
      <c r="P2125" s="15"/>
      <c r="Q2125" s="15"/>
      <c r="R2125" s="167"/>
      <c r="S2125" s="15"/>
      <c r="T2125" s="15"/>
      <c r="U2125" s="4">
        <f t="shared" si="441"/>
        <v>59833.599999999999</v>
      </c>
      <c r="V2125" s="43"/>
    </row>
    <row r="2126" spans="1:191">
      <c r="A2126" s="232"/>
      <c r="B2126" s="196"/>
      <c r="C2126" s="200"/>
      <c r="D2126" s="241" t="s">
        <v>280</v>
      </c>
      <c r="E2126" s="80" t="s">
        <v>574</v>
      </c>
      <c r="F2126" s="18" t="s">
        <v>398</v>
      </c>
      <c r="G2126" s="18"/>
      <c r="H2126" s="10" t="s">
        <v>394</v>
      </c>
      <c r="I2126" s="206">
        <f>SUM(I2127)</f>
        <v>41750</v>
      </c>
      <c r="J2126" s="206">
        <f>SUM(J2127)</f>
        <v>96482</v>
      </c>
      <c r="K2126" s="206">
        <f>SUM(K2127)</f>
        <v>153778</v>
      </c>
      <c r="L2126" s="207">
        <f>SUM(L2127)</f>
        <v>221074.7</v>
      </c>
      <c r="M2126" s="41">
        <f t="shared" si="437"/>
        <v>18.899999999999999</v>
      </c>
      <c r="N2126" s="41">
        <f t="shared" si="438"/>
        <v>43.6</v>
      </c>
      <c r="O2126" s="41">
        <f t="shared" si="439"/>
        <v>69.599999999999994</v>
      </c>
      <c r="P2126" s="15"/>
      <c r="Q2126" s="15"/>
      <c r="R2126" s="167"/>
      <c r="S2126" s="15"/>
      <c r="T2126" s="15"/>
      <c r="U2126" s="4">
        <f t="shared" si="441"/>
        <v>221074.7</v>
      </c>
      <c r="V2126" s="43"/>
      <c r="AA2126" s="209"/>
      <c r="AB2126" s="209"/>
      <c r="AC2126" s="209"/>
      <c r="AD2126" s="209"/>
      <c r="AE2126" s="209"/>
      <c r="AF2126" s="209"/>
      <c r="AG2126" s="209"/>
      <c r="AH2126" s="209"/>
      <c r="AI2126" s="209"/>
      <c r="AJ2126" s="209"/>
      <c r="AK2126" s="209"/>
      <c r="AL2126" s="209"/>
      <c r="AM2126" s="209"/>
      <c r="AN2126" s="209"/>
      <c r="AO2126" s="209"/>
      <c r="AP2126" s="209"/>
      <c r="AQ2126" s="209"/>
      <c r="AR2126" s="209"/>
      <c r="AS2126" s="209"/>
      <c r="AT2126" s="209"/>
      <c r="AU2126" s="209"/>
      <c r="AV2126" s="209"/>
      <c r="AW2126" s="209"/>
      <c r="AX2126" s="209"/>
      <c r="AY2126" s="209"/>
      <c r="AZ2126" s="209"/>
      <c r="BA2126" s="209"/>
      <c r="BB2126" s="209"/>
      <c r="BC2126" s="209"/>
      <c r="BD2126" s="209"/>
      <c r="BE2126" s="209"/>
      <c r="BF2126" s="209"/>
      <c r="BG2126" s="209"/>
      <c r="BH2126" s="209"/>
      <c r="BI2126" s="209"/>
      <c r="BJ2126" s="209"/>
      <c r="BK2126" s="209"/>
      <c r="BL2126" s="209"/>
      <c r="BM2126" s="209"/>
      <c r="BN2126" s="209"/>
      <c r="BO2126" s="209"/>
      <c r="BP2126" s="209"/>
      <c r="BQ2126" s="209"/>
      <c r="BR2126" s="209"/>
      <c r="BS2126" s="209"/>
      <c r="BT2126" s="209"/>
      <c r="BU2126" s="209"/>
      <c r="BV2126" s="209"/>
      <c r="BW2126" s="209"/>
      <c r="BX2126" s="209"/>
      <c r="BY2126" s="209"/>
      <c r="BZ2126" s="209"/>
      <c r="CA2126" s="209"/>
      <c r="CB2126" s="209"/>
      <c r="CC2126" s="209"/>
      <c r="CD2126" s="209"/>
      <c r="CE2126" s="209"/>
      <c r="CF2126" s="209"/>
      <c r="CG2126" s="209"/>
      <c r="CH2126" s="209"/>
      <c r="CI2126" s="209"/>
      <c r="CJ2126" s="209"/>
      <c r="CK2126" s="209"/>
      <c r="CL2126" s="209"/>
      <c r="CM2126" s="209"/>
      <c r="CN2126" s="209"/>
      <c r="CO2126" s="209"/>
      <c r="CP2126" s="209"/>
      <c r="CQ2126" s="209"/>
      <c r="CR2126" s="209"/>
      <c r="CS2126" s="209"/>
      <c r="CT2126" s="209"/>
      <c r="CU2126" s="209"/>
      <c r="CV2126" s="209"/>
      <c r="CW2126" s="209"/>
      <c r="CX2126" s="209"/>
      <c r="CY2126" s="209"/>
      <c r="CZ2126" s="209"/>
      <c r="DA2126" s="209"/>
      <c r="DB2126" s="209"/>
      <c r="DC2126" s="209"/>
      <c r="DD2126" s="209"/>
      <c r="DE2126" s="209"/>
      <c r="DF2126" s="209"/>
      <c r="DG2126" s="209"/>
      <c r="DH2126" s="209"/>
      <c r="DI2126" s="209"/>
      <c r="DJ2126" s="209"/>
      <c r="DK2126" s="209"/>
      <c r="DL2126" s="209"/>
      <c r="DM2126" s="209"/>
      <c r="DN2126" s="209"/>
      <c r="DO2126" s="209"/>
      <c r="DP2126" s="209"/>
      <c r="DQ2126" s="209"/>
      <c r="DR2126" s="209"/>
      <c r="DS2126" s="209"/>
      <c r="DT2126" s="209"/>
      <c r="DU2126" s="209"/>
      <c r="DV2126" s="209"/>
      <c r="DW2126" s="209"/>
      <c r="DX2126" s="209"/>
      <c r="DY2126" s="209"/>
      <c r="DZ2126" s="209"/>
      <c r="EA2126" s="209"/>
      <c r="EB2126" s="209"/>
      <c r="EC2126" s="209"/>
      <c r="ED2126" s="209"/>
      <c r="EE2126" s="209"/>
      <c r="EF2126" s="209"/>
      <c r="EG2126" s="209"/>
      <c r="EH2126" s="209"/>
      <c r="EI2126" s="209"/>
      <c r="EJ2126" s="209"/>
      <c r="EK2126" s="209"/>
      <c r="EL2126" s="209"/>
      <c r="EM2126" s="209"/>
      <c r="EN2126" s="209"/>
      <c r="EO2126" s="209"/>
      <c r="EP2126" s="209"/>
      <c r="EQ2126" s="209"/>
      <c r="ER2126" s="209"/>
      <c r="ES2126" s="209"/>
      <c r="ET2126" s="209"/>
      <c r="EU2126" s="209"/>
      <c r="EV2126" s="209"/>
      <c r="EW2126" s="209"/>
      <c r="EX2126" s="209"/>
      <c r="EY2126" s="209"/>
      <c r="EZ2126" s="209"/>
      <c r="FA2126" s="209"/>
      <c r="FB2126" s="209"/>
      <c r="FC2126" s="209"/>
      <c r="FD2126" s="209"/>
      <c r="FE2126" s="209"/>
      <c r="FF2126" s="209"/>
      <c r="FG2126" s="209"/>
      <c r="FH2126" s="209"/>
      <c r="FI2126" s="209"/>
      <c r="FJ2126" s="209"/>
      <c r="FK2126" s="209"/>
      <c r="FL2126" s="209"/>
      <c r="FM2126" s="209"/>
      <c r="FN2126" s="209"/>
      <c r="FO2126" s="209"/>
      <c r="FP2126" s="209"/>
      <c r="FQ2126" s="209"/>
      <c r="FR2126" s="209"/>
      <c r="FS2126" s="209"/>
      <c r="FT2126" s="209"/>
      <c r="FU2126" s="209"/>
      <c r="FV2126" s="209"/>
      <c r="FW2126" s="209"/>
      <c r="FX2126" s="209"/>
      <c r="FY2126" s="209"/>
      <c r="FZ2126" s="209"/>
      <c r="GA2126" s="209"/>
      <c r="GB2126" s="209"/>
      <c r="GC2126" s="209"/>
      <c r="GD2126" s="209"/>
      <c r="GE2126" s="209"/>
      <c r="GF2126" s="209"/>
      <c r="GG2126" s="209"/>
      <c r="GH2126" s="209"/>
      <c r="GI2126" s="209"/>
    </row>
    <row r="2127" spans="1:191" ht="27" hidden="1">
      <c r="A2127" s="69"/>
      <c r="B2127" s="53"/>
      <c r="C2127" s="56"/>
      <c r="D2127" s="72"/>
      <c r="E2127" s="16" t="s">
        <v>524</v>
      </c>
      <c r="F2127" s="10">
        <v>4511</v>
      </c>
      <c r="G2127" s="10"/>
      <c r="H2127" s="10"/>
      <c r="I2127" s="7">
        <v>41750</v>
      </c>
      <c r="J2127" s="7">
        <v>96482</v>
      </c>
      <c r="K2127" s="7">
        <v>153778</v>
      </c>
      <c r="L2127" s="7">
        <v>221074.7</v>
      </c>
      <c r="M2127" s="41">
        <f t="shared" si="437"/>
        <v>18.899999999999999</v>
      </c>
      <c r="N2127" s="41">
        <f t="shared" si="438"/>
        <v>43.6</v>
      </c>
      <c r="O2127" s="41">
        <f t="shared" si="439"/>
        <v>69.599999999999994</v>
      </c>
      <c r="P2127" s="15"/>
      <c r="Q2127" s="15"/>
      <c r="R2127" s="167"/>
      <c r="S2127" s="15"/>
      <c r="T2127" s="15"/>
      <c r="U2127" s="4">
        <f t="shared" si="441"/>
        <v>221074.7</v>
      </c>
      <c r="V2127" s="43"/>
    </row>
    <row r="2128" spans="1:191">
      <c r="A2128" s="232"/>
      <c r="B2128" s="196"/>
      <c r="C2128" s="200"/>
      <c r="D2128" s="241" t="s">
        <v>280</v>
      </c>
      <c r="E2128" s="80" t="s">
        <v>575</v>
      </c>
      <c r="F2128" s="18" t="s">
        <v>398</v>
      </c>
      <c r="G2128" s="18"/>
      <c r="H2128" s="10" t="s">
        <v>394</v>
      </c>
      <c r="I2128" s="206">
        <f>SUM(I2129)</f>
        <v>59856</v>
      </c>
      <c r="J2128" s="206">
        <f>SUM(J2129)</f>
        <v>142800</v>
      </c>
      <c r="K2128" s="206">
        <f>SUM(K2129)</f>
        <v>231092</v>
      </c>
      <c r="L2128" s="207">
        <f>SUM(L2129)</f>
        <v>329211.8</v>
      </c>
      <c r="M2128" s="41">
        <f t="shared" si="437"/>
        <v>18.2</v>
      </c>
      <c r="N2128" s="41">
        <f t="shared" si="438"/>
        <v>43.4</v>
      </c>
      <c r="O2128" s="41">
        <f t="shared" si="439"/>
        <v>70.2</v>
      </c>
      <c r="P2128" s="15"/>
      <c r="Q2128" s="15"/>
      <c r="R2128" s="167"/>
      <c r="S2128" s="15"/>
      <c r="T2128" s="15"/>
      <c r="U2128" s="4">
        <f t="shared" si="441"/>
        <v>329211.8</v>
      </c>
      <c r="V2128" s="43"/>
      <c r="AA2128" s="209"/>
      <c r="AB2128" s="209"/>
      <c r="AC2128" s="209"/>
      <c r="AD2128" s="209"/>
      <c r="AE2128" s="209"/>
      <c r="AF2128" s="209"/>
      <c r="AG2128" s="209"/>
      <c r="AH2128" s="209"/>
      <c r="AI2128" s="209"/>
      <c r="AJ2128" s="209"/>
      <c r="AK2128" s="209"/>
      <c r="AL2128" s="209"/>
      <c r="AM2128" s="209"/>
      <c r="AN2128" s="209"/>
      <c r="AO2128" s="209"/>
      <c r="AP2128" s="209"/>
      <c r="AQ2128" s="209"/>
      <c r="AR2128" s="209"/>
      <c r="AS2128" s="209"/>
      <c r="AT2128" s="209"/>
      <c r="AU2128" s="209"/>
      <c r="AV2128" s="209"/>
      <c r="AW2128" s="209"/>
      <c r="AX2128" s="209"/>
      <c r="AY2128" s="209"/>
      <c r="AZ2128" s="209"/>
      <c r="BA2128" s="209"/>
      <c r="BB2128" s="209"/>
      <c r="BC2128" s="209"/>
      <c r="BD2128" s="209"/>
      <c r="BE2128" s="209"/>
      <c r="BF2128" s="209"/>
      <c r="BG2128" s="209"/>
      <c r="BH2128" s="209"/>
      <c r="BI2128" s="209"/>
      <c r="BJ2128" s="209"/>
      <c r="BK2128" s="209"/>
      <c r="BL2128" s="209"/>
      <c r="BM2128" s="209"/>
      <c r="BN2128" s="209"/>
      <c r="BO2128" s="209"/>
      <c r="BP2128" s="209"/>
      <c r="BQ2128" s="209"/>
      <c r="BR2128" s="209"/>
      <c r="BS2128" s="209"/>
      <c r="BT2128" s="209"/>
      <c r="BU2128" s="209"/>
      <c r="BV2128" s="209"/>
      <c r="BW2128" s="209"/>
      <c r="BX2128" s="209"/>
      <c r="BY2128" s="209"/>
      <c r="BZ2128" s="209"/>
      <c r="CA2128" s="209"/>
      <c r="CB2128" s="209"/>
      <c r="CC2128" s="209"/>
      <c r="CD2128" s="209"/>
      <c r="CE2128" s="209"/>
      <c r="CF2128" s="209"/>
      <c r="CG2128" s="209"/>
      <c r="CH2128" s="209"/>
      <c r="CI2128" s="209"/>
      <c r="CJ2128" s="209"/>
      <c r="CK2128" s="209"/>
      <c r="CL2128" s="209"/>
      <c r="CM2128" s="209"/>
      <c r="CN2128" s="209"/>
      <c r="CO2128" s="209"/>
      <c r="CP2128" s="209"/>
      <c r="CQ2128" s="209"/>
      <c r="CR2128" s="209"/>
      <c r="CS2128" s="209"/>
      <c r="CT2128" s="209"/>
      <c r="CU2128" s="209"/>
      <c r="CV2128" s="209"/>
      <c r="CW2128" s="209"/>
      <c r="CX2128" s="209"/>
      <c r="CY2128" s="209"/>
      <c r="CZ2128" s="209"/>
      <c r="DA2128" s="209"/>
      <c r="DB2128" s="209"/>
      <c r="DC2128" s="209"/>
      <c r="DD2128" s="209"/>
      <c r="DE2128" s="209"/>
      <c r="DF2128" s="209"/>
      <c r="DG2128" s="209"/>
      <c r="DH2128" s="209"/>
      <c r="DI2128" s="209"/>
      <c r="DJ2128" s="209"/>
      <c r="DK2128" s="209"/>
      <c r="DL2128" s="209"/>
      <c r="DM2128" s="209"/>
      <c r="DN2128" s="209"/>
      <c r="DO2128" s="209"/>
      <c r="DP2128" s="209"/>
      <c r="DQ2128" s="209"/>
      <c r="DR2128" s="209"/>
      <c r="DS2128" s="209"/>
      <c r="DT2128" s="209"/>
      <c r="DU2128" s="209"/>
      <c r="DV2128" s="209"/>
      <c r="DW2128" s="209"/>
      <c r="DX2128" s="209"/>
      <c r="DY2128" s="209"/>
      <c r="DZ2128" s="209"/>
      <c r="EA2128" s="209"/>
      <c r="EB2128" s="209"/>
      <c r="EC2128" s="209"/>
      <c r="ED2128" s="209"/>
      <c r="EE2128" s="209"/>
      <c r="EF2128" s="209"/>
      <c r="EG2128" s="209"/>
      <c r="EH2128" s="209"/>
      <c r="EI2128" s="209"/>
      <c r="EJ2128" s="209"/>
      <c r="EK2128" s="209"/>
      <c r="EL2128" s="209"/>
      <c r="EM2128" s="209"/>
      <c r="EN2128" s="209"/>
      <c r="EO2128" s="209"/>
      <c r="EP2128" s="209"/>
      <c r="EQ2128" s="209"/>
      <c r="ER2128" s="209"/>
      <c r="ES2128" s="209"/>
      <c r="ET2128" s="209"/>
      <c r="EU2128" s="209"/>
      <c r="EV2128" s="209"/>
      <c r="EW2128" s="209"/>
      <c r="EX2128" s="209"/>
      <c r="EY2128" s="209"/>
      <c r="EZ2128" s="209"/>
      <c r="FA2128" s="209"/>
      <c r="FB2128" s="209"/>
      <c r="FC2128" s="209"/>
      <c r="FD2128" s="209"/>
      <c r="FE2128" s="209"/>
      <c r="FF2128" s="209"/>
      <c r="FG2128" s="209"/>
      <c r="FH2128" s="209"/>
      <c r="FI2128" s="209"/>
      <c r="FJ2128" s="209"/>
      <c r="FK2128" s="209"/>
      <c r="FL2128" s="209"/>
      <c r="FM2128" s="209"/>
      <c r="FN2128" s="209"/>
      <c r="FO2128" s="209"/>
      <c r="FP2128" s="209"/>
      <c r="FQ2128" s="209"/>
      <c r="FR2128" s="209"/>
      <c r="FS2128" s="209"/>
      <c r="FT2128" s="209"/>
      <c r="FU2128" s="209"/>
      <c r="FV2128" s="209"/>
      <c r="FW2128" s="209"/>
      <c r="FX2128" s="209"/>
      <c r="FY2128" s="209"/>
      <c r="FZ2128" s="209"/>
      <c r="GA2128" s="209"/>
      <c r="GB2128" s="209"/>
      <c r="GC2128" s="209"/>
      <c r="GD2128" s="209"/>
      <c r="GE2128" s="209"/>
      <c r="GF2128" s="209"/>
      <c r="GG2128" s="209"/>
      <c r="GH2128" s="209"/>
      <c r="GI2128" s="209"/>
    </row>
    <row r="2129" spans="1:191" ht="27" hidden="1">
      <c r="A2129" s="69"/>
      <c r="B2129" s="53"/>
      <c r="C2129" s="56"/>
      <c r="D2129" s="72"/>
      <c r="E2129" s="16" t="s">
        <v>524</v>
      </c>
      <c r="F2129" s="10">
        <v>4511</v>
      </c>
      <c r="G2129" s="10"/>
      <c r="H2129" s="10"/>
      <c r="I2129" s="7">
        <v>59856</v>
      </c>
      <c r="J2129" s="7">
        <v>142800</v>
      </c>
      <c r="K2129" s="7">
        <v>231092</v>
      </c>
      <c r="L2129" s="7">
        <v>329211.8</v>
      </c>
      <c r="M2129" s="41">
        <f t="shared" si="437"/>
        <v>18.2</v>
      </c>
      <c r="N2129" s="41">
        <f t="shared" si="438"/>
        <v>43.4</v>
      </c>
      <c r="O2129" s="41">
        <f t="shared" si="439"/>
        <v>70.2</v>
      </c>
      <c r="P2129" s="15"/>
      <c r="Q2129" s="15"/>
      <c r="R2129" s="167"/>
      <c r="S2129" s="15"/>
      <c r="T2129" s="15"/>
      <c r="U2129" s="4">
        <f t="shared" si="441"/>
        <v>329211.8</v>
      </c>
      <c r="V2129" s="43"/>
    </row>
    <row r="2130" spans="1:191" ht="16.5" customHeight="1">
      <c r="A2130" s="232"/>
      <c r="B2130" s="196"/>
      <c r="C2130" s="200"/>
      <c r="D2130" s="241" t="s">
        <v>280</v>
      </c>
      <c r="E2130" s="80" t="s">
        <v>577</v>
      </c>
      <c r="F2130" s="18" t="s">
        <v>398</v>
      </c>
      <c r="G2130" s="18"/>
      <c r="H2130" s="10" t="s">
        <v>394</v>
      </c>
      <c r="I2130" s="206">
        <f>SUM(I2131)</f>
        <v>12900</v>
      </c>
      <c r="J2130" s="206">
        <f>SUM(J2131)</f>
        <v>29482</v>
      </c>
      <c r="K2130" s="206">
        <f>SUM(K2131)</f>
        <v>46917</v>
      </c>
      <c r="L2130" s="207">
        <f>SUM(L2131)</f>
        <v>67924.399999999994</v>
      </c>
      <c r="M2130" s="41">
        <f t="shared" si="437"/>
        <v>19</v>
      </c>
      <c r="N2130" s="41">
        <f t="shared" si="438"/>
        <v>43.4</v>
      </c>
      <c r="O2130" s="41">
        <f t="shared" si="439"/>
        <v>69.099999999999994</v>
      </c>
      <c r="P2130" s="15"/>
      <c r="Q2130" s="15"/>
      <c r="R2130" s="167"/>
      <c r="S2130" s="15"/>
      <c r="T2130" s="15"/>
      <c r="U2130" s="4">
        <f t="shared" si="441"/>
        <v>67924.399999999994</v>
      </c>
      <c r="V2130" s="43"/>
      <c r="AA2130" s="209"/>
      <c r="AB2130" s="209"/>
      <c r="AC2130" s="209"/>
      <c r="AD2130" s="209"/>
      <c r="AE2130" s="209"/>
      <c r="AF2130" s="209"/>
      <c r="AG2130" s="209"/>
      <c r="AH2130" s="209"/>
      <c r="AI2130" s="209"/>
      <c r="AJ2130" s="209"/>
      <c r="AK2130" s="209"/>
      <c r="AL2130" s="209"/>
      <c r="AM2130" s="209"/>
      <c r="AN2130" s="209"/>
      <c r="AO2130" s="209"/>
      <c r="AP2130" s="209"/>
      <c r="AQ2130" s="209"/>
      <c r="AR2130" s="209"/>
      <c r="AS2130" s="209"/>
      <c r="AT2130" s="209"/>
      <c r="AU2130" s="209"/>
      <c r="AV2130" s="209"/>
      <c r="AW2130" s="209"/>
      <c r="AX2130" s="209"/>
      <c r="AY2130" s="209"/>
      <c r="AZ2130" s="209"/>
      <c r="BA2130" s="209"/>
      <c r="BB2130" s="209"/>
      <c r="BC2130" s="209"/>
      <c r="BD2130" s="209"/>
      <c r="BE2130" s="209"/>
      <c r="BF2130" s="209"/>
      <c r="BG2130" s="209"/>
      <c r="BH2130" s="209"/>
      <c r="BI2130" s="209"/>
      <c r="BJ2130" s="209"/>
      <c r="BK2130" s="209"/>
      <c r="BL2130" s="209"/>
      <c r="BM2130" s="209"/>
      <c r="BN2130" s="209"/>
      <c r="BO2130" s="209"/>
      <c r="BP2130" s="209"/>
      <c r="BQ2130" s="209"/>
      <c r="BR2130" s="209"/>
      <c r="BS2130" s="209"/>
      <c r="BT2130" s="209"/>
      <c r="BU2130" s="209"/>
      <c r="BV2130" s="209"/>
      <c r="BW2130" s="209"/>
      <c r="BX2130" s="209"/>
      <c r="BY2130" s="209"/>
      <c r="BZ2130" s="209"/>
      <c r="CA2130" s="209"/>
      <c r="CB2130" s="209"/>
      <c r="CC2130" s="209"/>
      <c r="CD2130" s="209"/>
      <c r="CE2130" s="209"/>
      <c r="CF2130" s="209"/>
      <c r="CG2130" s="209"/>
      <c r="CH2130" s="209"/>
      <c r="CI2130" s="209"/>
      <c r="CJ2130" s="209"/>
      <c r="CK2130" s="209"/>
      <c r="CL2130" s="209"/>
      <c r="CM2130" s="209"/>
      <c r="CN2130" s="209"/>
      <c r="CO2130" s="209"/>
      <c r="CP2130" s="209"/>
      <c r="CQ2130" s="209"/>
      <c r="CR2130" s="209"/>
      <c r="CS2130" s="209"/>
      <c r="CT2130" s="209"/>
      <c r="CU2130" s="209"/>
      <c r="CV2130" s="209"/>
      <c r="CW2130" s="209"/>
      <c r="CX2130" s="209"/>
      <c r="CY2130" s="209"/>
      <c r="CZ2130" s="209"/>
      <c r="DA2130" s="209"/>
      <c r="DB2130" s="209"/>
      <c r="DC2130" s="209"/>
      <c r="DD2130" s="209"/>
      <c r="DE2130" s="209"/>
      <c r="DF2130" s="209"/>
      <c r="DG2130" s="209"/>
      <c r="DH2130" s="209"/>
      <c r="DI2130" s="209"/>
      <c r="DJ2130" s="209"/>
      <c r="DK2130" s="209"/>
      <c r="DL2130" s="209"/>
      <c r="DM2130" s="209"/>
      <c r="DN2130" s="209"/>
      <c r="DO2130" s="209"/>
      <c r="DP2130" s="209"/>
      <c r="DQ2130" s="209"/>
      <c r="DR2130" s="209"/>
      <c r="DS2130" s="209"/>
      <c r="DT2130" s="209"/>
      <c r="DU2130" s="209"/>
      <c r="DV2130" s="209"/>
      <c r="DW2130" s="209"/>
      <c r="DX2130" s="209"/>
      <c r="DY2130" s="209"/>
      <c r="DZ2130" s="209"/>
      <c r="EA2130" s="209"/>
      <c r="EB2130" s="209"/>
      <c r="EC2130" s="209"/>
      <c r="ED2130" s="209"/>
      <c r="EE2130" s="209"/>
      <c r="EF2130" s="209"/>
      <c r="EG2130" s="209"/>
      <c r="EH2130" s="209"/>
      <c r="EI2130" s="209"/>
      <c r="EJ2130" s="209"/>
      <c r="EK2130" s="209"/>
      <c r="EL2130" s="209"/>
      <c r="EM2130" s="209"/>
      <c r="EN2130" s="209"/>
      <c r="EO2130" s="209"/>
      <c r="EP2130" s="209"/>
      <c r="EQ2130" s="209"/>
      <c r="ER2130" s="209"/>
      <c r="ES2130" s="209"/>
      <c r="ET2130" s="209"/>
      <c r="EU2130" s="209"/>
      <c r="EV2130" s="209"/>
      <c r="EW2130" s="209"/>
      <c r="EX2130" s="209"/>
      <c r="EY2130" s="209"/>
      <c r="EZ2130" s="209"/>
      <c r="FA2130" s="209"/>
      <c r="FB2130" s="209"/>
      <c r="FC2130" s="209"/>
      <c r="FD2130" s="209"/>
      <c r="FE2130" s="209"/>
      <c r="FF2130" s="209"/>
      <c r="FG2130" s="209"/>
      <c r="FH2130" s="209"/>
      <c r="FI2130" s="209"/>
      <c r="FJ2130" s="209"/>
      <c r="FK2130" s="209"/>
      <c r="FL2130" s="209"/>
      <c r="FM2130" s="209"/>
      <c r="FN2130" s="209"/>
      <c r="FO2130" s="209"/>
      <c r="FP2130" s="209"/>
      <c r="FQ2130" s="209"/>
      <c r="FR2130" s="209"/>
      <c r="FS2130" s="209"/>
      <c r="FT2130" s="209"/>
      <c r="FU2130" s="209"/>
      <c r="FV2130" s="209"/>
      <c r="FW2130" s="209"/>
      <c r="FX2130" s="209"/>
      <c r="FY2130" s="209"/>
      <c r="FZ2130" s="209"/>
      <c r="GA2130" s="209"/>
      <c r="GB2130" s="209"/>
      <c r="GC2130" s="209"/>
      <c r="GD2130" s="209"/>
      <c r="GE2130" s="209"/>
      <c r="GF2130" s="209"/>
      <c r="GG2130" s="209"/>
      <c r="GH2130" s="209"/>
      <c r="GI2130" s="209"/>
    </row>
    <row r="2131" spans="1:191" ht="27" hidden="1">
      <c r="A2131" s="69"/>
      <c r="B2131" s="53"/>
      <c r="C2131" s="56"/>
      <c r="D2131" s="72"/>
      <c r="E2131" s="16" t="s">
        <v>524</v>
      </c>
      <c r="F2131" s="10">
        <v>4511</v>
      </c>
      <c r="G2131" s="10"/>
      <c r="H2131" s="10"/>
      <c r="I2131" s="7">
        <v>12900</v>
      </c>
      <c r="J2131" s="7">
        <v>29482</v>
      </c>
      <c r="K2131" s="7">
        <v>46917</v>
      </c>
      <c r="L2131" s="7">
        <v>67924.399999999994</v>
      </c>
      <c r="M2131" s="41">
        <f t="shared" si="437"/>
        <v>19</v>
      </c>
      <c r="N2131" s="41">
        <f t="shared" si="438"/>
        <v>43.4</v>
      </c>
      <c r="O2131" s="41">
        <f t="shared" si="439"/>
        <v>69.099999999999994</v>
      </c>
      <c r="P2131" s="15"/>
      <c r="Q2131" s="15"/>
      <c r="R2131" s="167"/>
      <c r="S2131" s="15"/>
      <c r="T2131" s="15"/>
      <c r="U2131" s="4">
        <f t="shared" si="441"/>
        <v>67924.399999999994</v>
      </c>
      <c r="V2131" s="43"/>
    </row>
    <row r="2132" spans="1:191" ht="33">
      <c r="A2132" s="232"/>
      <c r="B2132" s="196"/>
      <c r="C2132" s="200"/>
      <c r="D2132" s="242" t="s">
        <v>284</v>
      </c>
      <c r="E2132" s="81" t="s">
        <v>476</v>
      </c>
      <c r="F2132" s="19"/>
      <c r="G2132" s="19"/>
      <c r="H2132" s="10" t="s">
        <v>394</v>
      </c>
      <c r="I2132" s="205">
        <f t="shared" ref="I2132:K2133" si="442">SUM(I2133)</f>
        <v>10007</v>
      </c>
      <c r="J2132" s="205">
        <f t="shared" si="442"/>
        <v>27476</v>
      </c>
      <c r="K2132" s="205">
        <f t="shared" si="442"/>
        <v>37849</v>
      </c>
      <c r="L2132" s="205">
        <f>SUM(L2133)</f>
        <v>54772.6</v>
      </c>
      <c r="M2132" s="41">
        <f t="shared" si="437"/>
        <v>18.3</v>
      </c>
      <c r="N2132" s="41">
        <f t="shared" si="438"/>
        <v>50.2</v>
      </c>
      <c r="O2132" s="41">
        <f t="shared" si="439"/>
        <v>69.099999999999994</v>
      </c>
      <c r="P2132" s="15"/>
      <c r="Q2132" s="15"/>
      <c r="R2132" s="167"/>
      <c r="S2132" s="15"/>
      <c r="T2132" s="15"/>
      <c r="U2132" s="4">
        <f t="shared" si="441"/>
        <v>54772.6</v>
      </c>
      <c r="AA2132" s="209"/>
      <c r="AB2132" s="209"/>
      <c r="AC2132" s="209"/>
      <c r="AD2132" s="209"/>
      <c r="AE2132" s="209"/>
      <c r="AF2132" s="209"/>
      <c r="AG2132" s="209"/>
      <c r="AH2132" s="209"/>
      <c r="AI2132" s="209"/>
      <c r="AJ2132" s="209"/>
      <c r="AK2132" s="209"/>
      <c r="AL2132" s="209"/>
      <c r="AM2132" s="209"/>
      <c r="AN2132" s="209"/>
      <c r="AO2132" s="209"/>
      <c r="AP2132" s="209"/>
      <c r="AQ2132" s="209"/>
      <c r="AR2132" s="209"/>
      <c r="AS2132" s="209"/>
      <c r="AT2132" s="209"/>
      <c r="AU2132" s="209"/>
      <c r="AV2132" s="209"/>
      <c r="AW2132" s="209"/>
      <c r="AX2132" s="209"/>
      <c r="AY2132" s="209"/>
      <c r="AZ2132" s="209"/>
      <c r="BA2132" s="209"/>
      <c r="BB2132" s="209"/>
      <c r="BC2132" s="209"/>
      <c r="BD2132" s="209"/>
      <c r="BE2132" s="209"/>
      <c r="BF2132" s="209"/>
      <c r="BG2132" s="209"/>
      <c r="BH2132" s="209"/>
      <c r="BI2132" s="209"/>
      <c r="BJ2132" s="209"/>
      <c r="BK2132" s="209"/>
      <c r="BL2132" s="209"/>
      <c r="BM2132" s="209"/>
      <c r="BN2132" s="209"/>
      <c r="BO2132" s="209"/>
      <c r="BP2132" s="209"/>
      <c r="BQ2132" s="209"/>
      <c r="BR2132" s="209"/>
      <c r="BS2132" s="209"/>
      <c r="BT2132" s="209"/>
      <c r="BU2132" s="209"/>
      <c r="BV2132" s="209"/>
      <c r="BW2132" s="209"/>
      <c r="BX2132" s="209"/>
      <c r="BY2132" s="209"/>
      <c r="BZ2132" s="209"/>
      <c r="CA2132" s="209"/>
      <c r="CB2132" s="209"/>
      <c r="CC2132" s="209"/>
      <c r="CD2132" s="209"/>
      <c r="CE2132" s="209"/>
      <c r="CF2132" s="209"/>
      <c r="CG2132" s="209"/>
      <c r="CH2132" s="209"/>
      <c r="CI2132" s="209"/>
      <c r="CJ2132" s="209"/>
      <c r="CK2132" s="209"/>
      <c r="CL2132" s="209"/>
      <c r="CM2132" s="209"/>
      <c r="CN2132" s="209"/>
      <c r="CO2132" s="209"/>
      <c r="CP2132" s="209"/>
      <c r="CQ2132" s="209"/>
      <c r="CR2132" s="209"/>
      <c r="CS2132" s="209"/>
      <c r="CT2132" s="209"/>
      <c r="CU2132" s="209"/>
      <c r="CV2132" s="209"/>
      <c r="CW2132" s="209"/>
      <c r="CX2132" s="209"/>
      <c r="CY2132" s="209"/>
      <c r="CZ2132" s="209"/>
      <c r="DA2132" s="209"/>
      <c r="DB2132" s="209"/>
      <c r="DC2132" s="209"/>
      <c r="DD2132" s="209"/>
      <c r="DE2132" s="209"/>
      <c r="DF2132" s="209"/>
      <c r="DG2132" s="209"/>
      <c r="DH2132" s="209"/>
      <c r="DI2132" s="209"/>
      <c r="DJ2132" s="209"/>
      <c r="DK2132" s="209"/>
      <c r="DL2132" s="209"/>
      <c r="DM2132" s="209"/>
      <c r="DN2132" s="209"/>
      <c r="DO2132" s="209"/>
      <c r="DP2132" s="209"/>
      <c r="DQ2132" s="209"/>
      <c r="DR2132" s="209"/>
      <c r="DS2132" s="209"/>
      <c r="DT2132" s="209"/>
      <c r="DU2132" s="209"/>
      <c r="DV2132" s="209"/>
      <c r="DW2132" s="209"/>
      <c r="DX2132" s="209"/>
      <c r="DY2132" s="209"/>
      <c r="DZ2132" s="209"/>
      <c r="EA2132" s="209"/>
      <c r="EB2132" s="209"/>
      <c r="EC2132" s="209"/>
      <c r="ED2132" s="209"/>
      <c r="EE2132" s="209"/>
      <c r="EF2132" s="209"/>
      <c r="EG2132" s="209"/>
      <c r="EH2132" s="209"/>
      <c r="EI2132" s="209"/>
      <c r="EJ2132" s="209"/>
      <c r="EK2132" s="209"/>
      <c r="EL2132" s="209"/>
      <c r="EM2132" s="209"/>
      <c r="EN2132" s="209"/>
      <c r="EO2132" s="209"/>
      <c r="EP2132" s="209"/>
      <c r="EQ2132" s="209"/>
      <c r="ER2132" s="209"/>
      <c r="ES2132" s="209"/>
      <c r="ET2132" s="209"/>
      <c r="EU2132" s="209"/>
      <c r="EV2132" s="209"/>
      <c r="EW2132" s="209"/>
      <c r="EX2132" s="209"/>
      <c r="EY2132" s="209"/>
      <c r="EZ2132" s="209"/>
      <c r="FA2132" s="209"/>
      <c r="FB2132" s="209"/>
      <c r="FC2132" s="209"/>
      <c r="FD2132" s="209"/>
      <c r="FE2132" s="209"/>
      <c r="FF2132" s="209"/>
      <c r="FG2132" s="209"/>
      <c r="FH2132" s="209"/>
      <c r="FI2132" s="209"/>
      <c r="FJ2132" s="209"/>
      <c r="FK2132" s="209"/>
      <c r="FL2132" s="209"/>
      <c r="FM2132" s="209"/>
      <c r="FN2132" s="209"/>
      <c r="FO2132" s="209"/>
      <c r="FP2132" s="209"/>
      <c r="FQ2132" s="209"/>
      <c r="FR2132" s="209"/>
      <c r="FS2132" s="209"/>
      <c r="FT2132" s="209"/>
      <c r="FU2132" s="209"/>
      <c r="FV2132" s="209"/>
      <c r="FW2132" s="209"/>
      <c r="FX2132" s="209"/>
      <c r="FY2132" s="209"/>
      <c r="FZ2132" s="209"/>
      <c r="GA2132" s="209"/>
      <c r="GB2132" s="209"/>
      <c r="GC2132" s="209"/>
      <c r="GD2132" s="209"/>
      <c r="GE2132" s="209"/>
      <c r="GF2132" s="209"/>
      <c r="GG2132" s="209"/>
      <c r="GH2132" s="209"/>
      <c r="GI2132" s="209"/>
    </row>
    <row r="2133" spans="1:191" ht="29.25" customHeight="1">
      <c r="A2133" s="232"/>
      <c r="B2133" s="196"/>
      <c r="C2133" s="200"/>
      <c r="D2133" s="241"/>
      <c r="E2133" s="80" t="s">
        <v>40</v>
      </c>
      <c r="F2133" s="18" t="s">
        <v>398</v>
      </c>
      <c r="G2133" s="18"/>
      <c r="H2133" s="10" t="s">
        <v>394</v>
      </c>
      <c r="I2133" s="206">
        <f t="shared" si="442"/>
        <v>10007</v>
      </c>
      <c r="J2133" s="206">
        <f t="shared" si="442"/>
        <v>27476</v>
      </c>
      <c r="K2133" s="206">
        <f t="shared" si="442"/>
        <v>37849</v>
      </c>
      <c r="L2133" s="207">
        <f>SUM(L2134)</f>
        <v>54772.6</v>
      </c>
      <c r="M2133" s="41">
        <f t="shared" si="437"/>
        <v>18.3</v>
      </c>
      <c r="N2133" s="41">
        <f t="shared" si="438"/>
        <v>50.2</v>
      </c>
      <c r="O2133" s="41">
        <f t="shared" si="439"/>
        <v>69.099999999999994</v>
      </c>
      <c r="P2133" s="15"/>
      <c r="Q2133" s="15"/>
      <c r="R2133" s="167"/>
      <c r="S2133" s="15"/>
      <c r="T2133" s="15"/>
      <c r="U2133" s="4">
        <f t="shared" si="441"/>
        <v>54772.6</v>
      </c>
      <c r="AA2133" s="209"/>
      <c r="AB2133" s="209"/>
      <c r="AC2133" s="209"/>
      <c r="AD2133" s="209"/>
      <c r="AE2133" s="209"/>
      <c r="AF2133" s="209"/>
      <c r="AG2133" s="209"/>
      <c r="AH2133" s="209"/>
      <c r="AI2133" s="209"/>
      <c r="AJ2133" s="209"/>
      <c r="AK2133" s="209"/>
      <c r="AL2133" s="209"/>
      <c r="AM2133" s="209"/>
      <c r="AN2133" s="209"/>
      <c r="AO2133" s="209"/>
      <c r="AP2133" s="209"/>
      <c r="AQ2133" s="209"/>
      <c r="AR2133" s="209"/>
      <c r="AS2133" s="209"/>
      <c r="AT2133" s="209"/>
      <c r="AU2133" s="209"/>
      <c r="AV2133" s="209"/>
      <c r="AW2133" s="209"/>
      <c r="AX2133" s="209"/>
      <c r="AY2133" s="209"/>
      <c r="AZ2133" s="209"/>
      <c r="BA2133" s="209"/>
      <c r="BB2133" s="209"/>
      <c r="BC2133" s="209"/>
      <c r="BD2133" s="209"/>
      <c r="BE2133" s="209"/>
      <c r="BF2133" s="209"/>
      <c r="BG2133" s="209"/>
      <c r="BH2133" s="209"/>
      <c r="BI2133" s="209"/>
      <c r="BJ2133" s="209"/>
      <c r="BK2133" s="209"/>
      <c r="BL2133" s="209"/>
      <c r="BM2133" s="209"/>
      <c r="BN2133" s="209"/>
      <c r="BO2133" s="209"/>
      <c r="BP2133" s="209"/>
      <c r="BQ2133" s="209"/>
      <c r="BR2133" s="209"/>
      <c r="BS2133" s="209"/>
      <c r="BT2133" s="209"/>
      <c r="BU2133" s="209"/>
      <c r="BV2133" s="209"/>
      <c r="BW2133" s="209"/>
      <c r="BX2133" s="209"/>
      <c r="BY2133" s="209"/>
      <c r="BZ2133" s="209"/>
      <c r="CA2133" s="209"/>
      <c r="CB2133" s="209"/>
      <c r="CC2133" s="209"/>
      <c r="CD2133" s="209"/>
      <c r="CE2133" s="209"/>
      <c r="CF2133" s="209"/>
      <c r="CG2133" s="209"/>
      <c r="CH2133" s="209"/>
      <c r="CI2133" s="209"/>
      <c r="CJ2133" s="209"/>
      <c r="CK2133" s="209"/>
      <c r="CL2133" s="209"/>
      <c r="CM2133" s="209"/>
      <c r="CN2133" s="209"/>
      <c r="CO2133" s="209"/>
      <c r="CP2133" s="209"/>
      <c r="CQ2133" s="209"/>
      <c r="CR2133" s="209"/>
      <c r="CS2133" s="209"/>
      <c r="CT2133" s="209"/>
      <c r="CU2133" s="209"/>
      <c r="CV2133" s="209"/>
      <c r="CW2133" s="209"/>
      <c r="CX2133" s="209"/>
      <c r="CY2133" s="209"/>
      <c r="CZ2133" s="209"/>
      <c r="DA2133" s="209"/>
      <c r="DB2133" s="209"/>
      <c r="DC2133" s="209"/>
      <c r="DD2133" s="209"/>
      <c r="DE2133" s="209"/>
      <c r="DF2133" s="209"/>
      <c r="DG2133" s="209"/>
      <c r="DH2133" s="209"/>
      <c r="DI2133" s="209"/>
      <c r="DJ2133" s="209"/>
      <c r="DK2133" s="209"/>
      <c r="DL2133" s="209"/>
      <c r="DM2133" s="209"/>
      <c r="DN2133" s="209"/>
      <c r="DO2133" s="209"/>
      <c r="DP2133" s="209"/>
      <c r="DQ2133" s="209"/>
      <c r="DR2133" s="209"/>
      <c r="DS2133" s="209"/>
      <c r="DT2133" s="209"/>
      <c r="DU2133" s="209"/>
      <c r="DV2133" s="209"/>
      <c r="DW2133" s="209"/>
      <c r="DX2133" s="209"/>
      <c r="DY2133" s="209"/>
      <c r="DZ2133" s="209"/>
      <c r="EA2133" s="209"/>
      <c r="EB2133" s="209"/>
      <c r="EC2133" s="209"/>
      <c r="ED2133" s="209"/>
      <c r="EE2133" s="209"/>
      <c r="EF2133" s="209"/>
      <c r="EG2133" s="209"/>
      <c r="EH2133" s="209"/>
      <c r="EI2133" s="209"/>
      <c r="EJ2133" s="209"/>
      <c r="EK2133" s="209"/>
      <c r="EL2133" s="209"/>
      <c r="EM2133" s="209"/>
      <c r="EN2133" s="209"/>
      <c r="EO2133" s="209"/>
      <c r="EP2133" s="209"/>
      <c r="EQ2133" s="209"/>
      <c r="ER2133" s="209"/>
      <c r="ES2133" s="209"/>
      <c r="ET2133" s="209"/>
      <c r="EU2133" s="209"/>
      <c r="EV2133" s="209"/>
      <c r="EW2133" s="209"/>
      <c r="EX2133" s="209"/>
      <c r="EY2133" s="209"/>
      <c r="EZ2133" s="209"/>
      <c r="FA2133" s="209"/>
      <c r="FB2133" s="209"/>
      <c r="FC2133" s="209"/>
      <c r="FD2133" s="209"/>
      <c r="FE2133" s="209"/>
      <c r="FF2133" s="209"/>
      <c r="FG2133" s="209"/>
      <c r="FH2133" s="209"/>
      <c r="FI2133" s="209"/>
      <c r="FJ2133" s="209"/>
      <c r="FK2133" s="209"/>
      <c r="FL2133" s="209"/>
      <c r="FM2133" s="209"/>
      <c r="FN2133" s="209"/>
      <c r="FO2133" s="209"/>
      <c r="FP2133" s="209"/>
      <c r="FQ2133" s="209"/>
      <c r="FR2133" s="209"/>
      <c r="FS2133" s="209"/>
      <c r="FT2133" s="209"/>
      <c r="FU2133" s="209"/>
      <c r="FV2133" s="209"/>
      <c r="FW2133" s="209"/>
      <c r="FX2133" s="209"/>
      <c r="FY2133" s="209"/>
      <c r="FZ2133" s="209"/>
      <c r="GA2133" s="209"/>
      <c r="GB2133" s="209"/>
      <c r="GC2133" s="209"/>
      <c r="GD2133" s="209"/>
      <c r="GE2133" s="209"/>
      <c r="GF2133" s="209"/>
      <c r="GG2133" s="209"/>
      <c r="GH2133" s="209"/>
      <c r="GI2133" s="209"/>
    </row>
    <row r="2134" spans="1:191" ht="16.5" hidden="1" customHeight="1">
      <c r="A2134" s="69"/>
      <c r="B2134" s="53"/>
      <c r="C2134" s="56"/>
      <c r="D2134" s="72"/>
      <c r="E2134" s="9" t="s">
        <v>542</v>
      </c>
      <c r="F2134" s="10">
        <v>4639</v>
      </c>
      <c r="G2134" s="10"/>
      <c r="H2134" s="10"/>
      <c r="I2134" s="7">
        <v>10007</v>
      </c>
      <c r="J2134" s="7">
        <v>27476</v>
      </c>
      <c r="K2134" s="7">
        <v>37849</v>
      </c>
      <c r="L2134" s="7">
        <v>54772.6</v>
      </c>
      <c r="M2134" s="41">
        <f t="shared" si="437"/>
        <v>18.3</v>
      </c>
      <c r="N2134" s="41">
        <f t="shared" si="438"/>
        <v>50.2</v>
      </c>
      <c r="O2134" s="41">
        <f t="shared" si="439"/>
        <v>69.099999999999994</v>
      </c>
      <c r="P2134" s="15"/>
      <c r="Q2134" s="15"/>
      <c r="R2134" s="167"/>
      <c r="S2134" s="15"/>
      <c r="T2134" s="15"/>
      <c r="U2134" s="4">
        <f t="shared" si="441"/>
        <v>54772.6</v>
      </c>
    </row>
    <row r="2135" spans="1:191">
      <c r="A2135" s="232"/>
      <c r="B2135" s="196"/>
      <c r="C2135" s="200"/>
      <c r="D2135" s="242" t="s">
        <v>285</v>
      </c>
      <c r="E2135" s="81" t="s">
        <v>221</v>
      </c>
      <c r="F2135" s="19"/>
      <c r="G2135" s="19"/>
      <c r="H2135" s="10" t="s">
        <v>394</v>
      </c>
      <c r="I2135" s="205">
        <f t="shared" ref="I2135:K2136" si="443">SUM(I2136)</f>
        <v>5400</v>
      </c>
      <c r="J2135" s="205">
        <f t="shared" si="443"/>
        <v>12900</v>
      </c>
      <c r="K2135" s="205">
        <f t="shared" si="443"/>
        <v>20400</v>
      </c>
      <c r="L2135" s="205">
        <f>SUM(L2136)</f>
        <v>30000</v>
      </c>
      <c r="M2135" s="41">
        <f t="shared" si="437"/>
        <v>18</v>
      </c>
      <c r="N2135" s="41">
        <f t="shared" si="438"/>
        <v>43</v>
      </c>
      <c r="O2135" s="41">
        <f t="shared" si="439"/>
        <v>68</v>
      </c>
      <c r="P2135" s="14"/>
      <c r="Q2135" s="14"/>
      <c r="R2135" s="167"/>
      <c r="S2135" s="14"/>
      <c r="T2135" s="14"/>
      <c r="U2135" s="4">
        <f t="shared" si="441"/>
        <v>30000</v>
      </c>
      <c r="W2135" s="43" t="s">
        <v>394</v>
      </c>
      <c r="AA2135" s="209"/>
      <c r="AB2135" s="209"/>
      <c r="AC2135" s="209"/>
      <c r="AD2135" s="209"/>
      <c r="AE2135" s="209"/>
      <c r="AF2135" s="209"/>
      <c r="AG2135" s="209"/>
      <c r="AH2135" s="209"/>
      <c r="AI2135" s="209"/>
      <c r="AJ2135" s="209"/>
      <c r="AK2135" s="209"/>
      <c r="AL2135" s="209"/>
      <c r="AM2135" s="209"/>
      <c r="AN2135" s="209"/>
      <c r="AO2135" s="209"/>
      <c r="AP2135" s="209"/>
      <c r="AQ2135" s="209"/>
      <c r="AR2135" s="209"/>
      <c r="AS2135" s="209"/>
      <c r="AT2135" s="209"/>
      <c r="AU2135" s="209"/>
      <c r="AV2135" s="209"/>
      <c r="AW2135" s="209"/>
      <c r="AX2135" s="209"/>
      <c r="AY2135" s="209"/>
      <c r="AZ2135" s="209"/>
      <c r="BA2135" s="209"/>
      <c r="BB2135" s="209"/>
      <c r="BC2135" s="209"/>
      <c r="BD2135" s="209"/>
      <c r="BE2135" s="209"/>
      <c r="BF2135" s="209"/>
      <c r="BG2135" s="209"/>
      <c r="BH2135" s="209"/>
      <c r="BI2135" s="209"/>
      <c r="BJ2135" s="209"/>
      <c r="BK2135" s="209"/>
      <c r="BL2135" s="209"/>
      <c r="BM2135" s="209"/>
      <c r="BN2135" s="209"/>
      <c r="BO2135" s="209"/>
      <c r="BP2135" s="209"/>
      <c r="BQ2135" s="209"/>
      <c r="BR2135" s="209"/>
      <c r="BS2135" s="209"/>
      <c r="BT2135" s="209"/>
      <c r="BU2135" s="209"/>
      <c r="BV2135" s="209"/>
      <c r="BW2135" s="209"/>
      <c r="BX2135" s="209"/>
      <c r="BY2135" s="209"/>
      <c r="BZ2135" s="209"/>
      <c r="CA2135" s="209"/>
      <c r="CB2135" s="209"/>
      <c r="CC2135" s="209"/>
      <c r="CD2135" s="209"/>
      <c r="CE2135" s="209"/>
      <c r="CF2135" s="209"/>
      <c r="CG2135" s="209"/>
      <c r="CH2135" s="209"/>
      <c r="CI2135" s="209"/>
      <c r="CJ2135" s="209"/>
      <c r="CK2135" s="209"/>
      <c r="CL2135" s="209"/>
      <c r="CM2135" s="209"/>
      <c r="CN2135" s="209"/>
      <c r="CO2135" s="209"/>
      <c r="CP2135" s="209"/>
      <c r="CQ2135" s="209"/>
      <c r="CR2135" s="209"/>
      <c r="CS2135" s="209"/>
      <c r="CT2135" s="209"/>
      <c r="CU2135" s="209"/>
      <c r="CV2135" s="209"/>
      <c r="CW2135" s="209"/>
      <c r="CX2135" s="209"/>
      <c r="CY2135" s="209"/>
      <c r="CZ2135" s="209"/>
      <c r="DA2135" s="209"/>
      <c r="DB2135" s="209"/>
      <c r="DC2135" s="209"/>
      <c r="DD2135" s="209"/>
      <c r="DE2135" s="209"/>
      <c r="DF2135" s="209"/>
      <c r="DG2135" s="209"/>
      <c r="DH2135" s="209"/>
      <c r="DI2135" s="209"/>
      <c r="DJ2135" s="209"/>
      <c r="DK2135" s="209"/>
      <c r="DL2135" s="209"/>
      <c r="DM2135" s="209"/>
      <c r="DN2135" s="209"/>
      <c r="DO2135" s="209"/>
      <c r="DP2135" s="209"/>
      <c r="DQ2135" s="209"/>
      <c r="DR2135" s="209"/>
      <c r="DS2135" s="209"/>
      <c r="DT2135" s="209"/>
      <c r="DU2135" s="209"/>
      <c r="DV2135" s="209"/>
      <c r="DW2135" s="209"/>
      <c r="DX2135" s="209"/>
      <c r="DY2135" s="209"/>
      <c r="DZ2135" s="209"/>
      <c r="EA2135" s="209"/>
      <c r="EB2135" s="209"/>
      <c r="EC2135" s="209"/>
      <c r="ED2135" s="209"/>
      <c r="EE2135" s="209"/>
      <c r="EF2135" s="209"/>
      <c r="EG2135" s="209"/>
      <c r="EH2135" s="209"/>
      <c r="EI2135" s="209"/>
      <c r="EJ2135" s="209"/>
      <c r="EK2135" s="209"/>
      <c r="EL2135" s="209"/>
      <c r="EM2135" s="209"/>
      <c r="EN2135" s="209"/>
      <c r="EO2135" s="209"/>
      <c r="EP2135" s="209"/>
      <c r="EQ2135" s="209"/>
      <c r="ER2135" s="209"/>
      <c r="ES2135" s="209"/>
      <c r="ET2135" s="209"/>
      <c r="EU2135" s="209"/>
      <c r="EV2135" s="209"/>
      <c r="EW2135" s="209"/>
      <c r="EX2135" s="209"/>
      <c r="EY2135" s="209"/>
      <c r="EZ2135" s="209"/>
      <c r="FA2135" s="209"/>
      <c r="FB2135" s="209"/>
      <c r="FC2135" s="209"/>
      <c r="FD2135" s="209"/>
      <c r="FE2135" s="209"/>
      <c r="FF2135" s="209"/>
      <c r="FG2135" s="209"/>
      <c r="FH2135" s="209"/>
      <c r="FI2135" s="209"/>
      <c r="FJ2135" s="209"/>
      <c r="FK2135" s="209"/>
      <c r="FL2135" s="209"/>
      <c r="FM2135" s="209"/>
      <c r="FN2135" s="209"/>
      <c r="FO2135" s="209"/>
      <c r="FP2135" s="209"/>
      <c r="FQ2135" s="209"/>
      <c r="FR2135" s="209"/>
      <c r="FS2135" s="209"/>
      <c r="FT2135" s="209"/>
      <c r="FU2135" s="209"/>
      <c r="FV2135" s="209"/>
      <c r="FW2135" s="209"/>
      <c r="FX2135" s="209"/>
      <c r="FY2135" s="209"/>
      <c r="FZ2135" s="209"/>
      <c r="GA2135" s="209"/>
      <c r="GB2135" s="209"/>
      <c r="GC2135" s="209"/>
      <c r="GD2135" s="209"/>
      <c r="GE2135" s="209"/>
      <c r="GF2135" s="209"/>
      <c r="GG2135" s="209"/>
      <c r="GH2135" s="209"/>
      <c r="GI2135" s="209"/>
    </row>
    <row r="2136" spans="1:191">
      <c r="A2136" s="232"/>
      <c r="B2136" s="196"/>
      <c r="C2136" s="200"/>
      <c r="D2136" s="241" t="s">
        <v>280</v>
      </c>
      <c r="E2136" s="80" t="s">
        <v>88</v>
      </c>
      <c r="F2136" s="18" t="s">
        <v>398</v>
      </c>
      <c r="G2136" s="18"/>
      <c r="H2136" s="10" t="s">
        <v>394</v>
      </c>
      <c r="I2136" s="206">
        <f t="shared" si="443"/>
        <v>5400</v>
      </c>
      <c r="J2136" s="206">
        <f t="shared" si="443"/>
        <v>12900</v>
      </c>
      <c r="K2136" s="206">
        <f t="shared" si="443"/>
        <v>20400</v>
      </c>
      <c r="L2136" s="207">
        <f>SUM(L2137)</f>
        <v>30000</v>
      </c>
      <c r="M2136" s="41">
        <f t="shared" si="437"/>
        <v>18</v>
      </c>
      <c r="N2136" s="41">
        <f t="shared" si="438"/>
        <v>43</v>
      </c>
      <c r="O2136" s="41">
        <f t="shared" si="439"/>
        <v>68</v>
      </c>
      <c r="P2136" s="15"/>
      <c r="Q2136" s="15"/>
      <c r="R2136" s="167"/>
      <c r="S2136" s="15"/>
      <c r="T2136" s="15"/>
      <c r="U2136" s="4">
        <f t="shared" si="441"/>
        <v>30000</v>
      </c>
      <c r="AA2136" s="209"/>
      <c r="AB2136" s="209"/>
      <c r="AC2136" s="209"/>
      <c r="AD2136" s="209"/>
      <c r="AE2136" s="209"/>
      <c r="AF2136" s="209"/>
      <c r="AG2136" s="209"/>
      <c r="AH2136" s="209"/>
      <c r="AI2136" s="209"/>
      <c r="AJ2136" s="209"/>
      <c r="AK2136" s="209"/>
      <c r="AL2136" s="209"/>
      <c r="AM2136" s="209"/>
      <c r="AN2136" s="209"/>
      <c r="AO2136" s="209"/>
      <c r="AP2136" s="209"/>
      <c r="AQ2136" s="209"/>
      <c r="AR2136" s="209"/>
      <c r="AS2136" s="209"/>
      <c r="AT2136" s="209"/>
      <c r="AU2136" s="209"/>
      <c r="AV2136" s="209"/>
      <c r="AW2136" s="209"/>
      <c r="AX2136" s="209"/>
      <c r="AY2136" s="209"/>
      <c r="AZ2136" s="209"/>
      <c r="BA2136" s="209"/>
      <c r="BB2136" s="209"/>
      <c r="BC2136" s="209"/>
      <c r="BD2136" s="209"/>
      <c r="BE2136" s="209"/>
      <c r="BF2136" s="209"/>
      <c r="BG2136" s="209"/>
      <c r="BH2136" s="209"/>
      <c r="BI2136" s="209"/>
      <c r="BJ2136" s="209"/>
      <c r="BK2136" s="209"/>
      <c r="BL2136" s="209"/>
      <c r="BM2136" s="209"/>
      <c r="BN2136" s="209"/>
      <c r="BO2136" s="209"/>
      <c r="BP2136" s="209"/>
      <c r="BQ2136" s="209"/>
      <c r="BR2136" s="209"/>
      <c r="BS2136" s="209"/>
      <c r="BT2136" s="209"/>
      <c r="BU2136" s="209"/>
      <c r="BV2136" s="209"/>
      <c r="BW2136" s="209"/>
      <c r="BX2136" s="209"/>
      <c r="BY2136" s="209"/>
      <c r="BZ2136" s="209"/>
      <c r="CA2136" s="209"/>
      <c r="CB2136" s="209"/>
      <c r="CC2136" s="209"/>
      <c r="CD2136" s="209"/>
      <c r="CE2136" s="209"/>
      <c r="CF2136" s="209"/>
      <c r="CG2136" s="209"/>
      <c r="CH2136" s="209"/>
      <c r="CI2136" s="209"/>
      <c r="CJ2136" s="209"/>
      <c r="CK2136" s="209"/>
      <c r="CL2136" s="209"/>
      <c r="CM2136" s="209"/>
      <c r="CN2136" s="209"/>
      <c r="CO2136" s="209"/>
      <c r="CP2136" s="209"/>
      <c r="CQ2136" s="209"/>
      <c r="CR2136" s="209"/>
      <c r="CS2136" s="209"/>
      <c r="CT2136" s="209"/>
      <c r="CU2136" s="209"/>
      <c r="CV2136" s="209"/>
      <c r="CW2136" s="209"/>
      <c r="CX2136" s="209"/>
      <c r="CY2136" s="209"/>
      <c r="CZ2136" s="209"/>
      <c r="DA2136" s="209"/>
      <c r="DB2136" s="209"/>
      <c r="DC2136" s="209"/>
      <c r="DD2136" s="209"/>
      <c r="DE2136" s="209"/>
      <c r="DF2136" s="209"/>
      <c r="DG2136" s="209"/>
      <c r="DH2136" s="209"/>
      <c r="DI2136" s="209"/>
      <c r="DJ2136" s="209"/>
      <c r="DK2136" s="209"/>
      <c r="DL2136" s="209"/>
      <c r="DM2136" s="209"/>
      <c r="DN2136" s="209"/>
      <c r="DO2136" s="209"/>
      <c r="DP2136" s="209"/>
      <c r="DQ2136" s="209"/>
      <c r="DR2136" s="209"/>
      <c r="DS2136" s="209"/>
      <c r="DT2136" s="209"/>
      <c r="DU2136" s="209"/>
      <c r="DV2136" s="209"/>
      <c r="DW2136" s="209"/>
      <c r="DX2136" s="209"/>
      <c r="DY2136" s="209"/>
      <c r="DZ2136" s="209"/>
      <c r="EA2136" s="209"/>
      <c r="EB2136" s="209"/>
      <c r="EC2136" s="209"/>
      <c r="ED2136" s="209"/>
      <c r="EE2136" s="209"/>
      <c r="EF2136" s="209"/>
      <c r="EG2136" s="209"/>
      <c r="EH2136" s="209"/>
      <c r="EI2136" s="209"/>
      <c r="EJ2136" s="209"/>
      <c r="EK2136" s="209"/>
      <c r="EL2136" s="209"/>
      <c r="EM2136" s="209"/>
      <c r="EN2136" s="209"/>
      <c r="EO2136" s="209"/>
      <c r="EP2136" s="209"/>
      <c r="EQ2136" s="209"/>
      <c r="ER2136" s="209"/>
      <c r="ES2136" s="209"/>
      <c r="ET2136" s="209"/>
      <c r="EU2136" s="209"/>
      <c r="EV2136" s="209"/>
      <c r="EW2136" s="209"/>
      <c r="EX2136" s="209"/>
      <c r="EY2136" s="209"/>
      <c r="EZ2136" s="209"/>
      <c r="FA2136" s="209"/>
      <c r="FB2136" s="209"/>
      <c r="FC2136" s="209"/>
      <c r="FD2136" s="209"/>
      <c r="FE2136" s="209"/>
      <c r="FF2136" s="209"/>
      <c r="FG2136" s="209"/>
      <c r="FH2136" s="209"/>
      <c r="FI2136" s="209"/>
      <c r="FJ2136" s="209"/>
      <c r="FK2136" s="209"/>
      <c r="FL2136" s="209"/>
      <c r="FM2136" s="209"/>
      <c r="FN2136" s="209"/>
      <c r="FO2136" s="209"/>
      <c r="FP2136" s="209"/>
      <c r="FQ2136" s="209"/>
      <c r="FR2136" s="209"/>
      <c r="FS2136" s="209"/>
      <c r="FT2136" s="209"/>
      <c r="FU2136" s="209"/>
      <c r="FV2136" s="209"/>
      <c r="FW2136" s="209"/>
      <c r="FX2136" s="209"/>
      <c r="FY2136" s="209"/>
      <c r="FZ2136" s="209"/>
      <c r="GA2136" s="209"/>
      <c r="GB2136" s="209"/>
      <c r="GC2136" s="209"/>
      <c r="GD2136" s="209"/>
      <c r="GE2136" s="209"/>
      <c r="GF2136" s="209"/>
      <c r="GG2136" s="209"/>
      <c r="GH2136" s="209"/>
      <c r="GI2136" s="209"/>
    </row>
    <row r="2137" spans="1:191" hidden="1">
      <c r="A2137" s="69"/>
      <c r="B2137" s="53"/>
      <c r="C2137" s="56"/>
      <c r="D2137" s="72"/>
      <c r="E2137" s="9" t="s">
        <v>554</v>
      </c>
      <c r="F2137" s="10">
        <v>4861</v>
      </c>
      <c r="G2137" s="10"/>
      <c r="H2137" s="10"/>
      <c r="I2137" s="7">
        <f>ROUND(L2137*0.18,0)</f>
        <v>5400</v>
      </c>
      <c r="J2137" s="7">
        <f>ROUND(L2137*0.43,0)</f>
        <v>12900</v>
      </c>
      <c r="K2137" s="7">
        <f>ROUND(L2137*0.68,0)</f>
        <v>20400</v>
      </c>
      <c r="L2137" s="7">
        <v>30000</v>
      </c>
      <c r="M2137" s="41">
        <f t="shared" si="437"/>
        <v>18</v>
      </c>
      <c r="N2137" s="41">
        <f t="shared" si="438"/>
        <v>43</v>
      </c>
      <c r="O2137" s="41">
        <f t="shared" si="439"/>
        <v>68</v>
      </c>
      <c r="P2137" s="15"/>
      <c r="Q2137" s="15"/>
      <c r="R2137" s="167"/>
      <c r="S2137" s="15"/>
      <c r="T2137" s="15"/>
      <c r="U2137" s="4">
        <f t="shared" si="441"/>
        <v>30000</v>
      </c>
    </row>
    <row r="2138" spans="1:191" ht="33">
      <c r="A2138" s="192"/>
      <c r="B2138" s="193" t="s">
        <v>526</v>
      </c>
      <c r="C2138" s="200"/>
      <c r="D2138" s="239" t="s">
        <v>375</v>
      </c>
      <c r="E2138" s="194" t="s">
        <v>222</v>
      </c>
      <c r="F2138" s="89"/>
      <c r="G2138" s="89"/>
      <c r="H2138" s="10" t="s">
        <v>394</v>
      </c>
      <c r="I2138" s="202">
        <f>SUM(I2139)</f>
        <v>1681886.9</v>
      </c>
      <c r="J2138" s="202">
        <f>SUM(J2139)</f>
        <v>4312532</v>
      </c>
      <c r="K2138" s="202">
        <f>SUM(K2139)</f>
        <v>6259420.5999999996</v>
      </c>
      <c r="L2138" s="203">
        <f>SUM(L2139)</f>
        <v>8926402</v>
      </c>
      <c r="M2138" s="41">
        <f t="shared" si="437"/>
        <v>18.8</v>
      </c>
      <c r="N2138" s="41">
        <f t="shared" si="438"/>
        <v>48.3</v>
      </c>
      <c r="O2138" s="41">
        <f t="shared" si="439"/>
        <v>70.099999999999994</v>
      </c>
      <c r="P2138" s="120"/>
      <c r="Q2138" s="120"/>
      <c r="R2138" s="167"/>
      <c r="S2138" s="120"/>
      <c r="T2138" s="120"/>
      <c r="U2138" s="4">
        <f t="shared" si="441"/>
        <v>8926402</v>
      </c>
      <c r="W2138" s="43" t="s">
        <v>394</v>
      </c>
      <c r="AA2138" s="209"/>
      <c r="AB2138" s="209"/>
      <c r="AC2138" s="209"/>
      <c r="AD2138" s="209"/>
      <c r="AE2138" s="209"/>
      <c r="AF2138" s="209"/>
      <c r="AG2138" s="209"/>
      <c r="AH2138" s="209"/>
      <c r="AI2138" s="209"/>
      <c r="AJ2138" s="209"/>
      <c r="AK2138" s="209"/>
      <c r="AL2138" s="209"/>
      <c r="AM2138" s="209"/>
      <c r="AN2138" s="209"/>
      <c r="AO2138" s="209"/>
      <c r="AP2138" s="209"/>
      <c r="AQ2138" s="209"/>
      <c r="AR2138" s="209"/>
      <c r="AS2138" s="209"/>
      <c r="AT2138" s="209"/>
      <c r="AU2138" s="209"/>
      <c r="AV2138" s="209"/>
      <c r="AW2138" s="209"/>
      <c r="AX2138" s="209"/>
      <c r="AY2138" s="209"/>
      <c r="AZ2138" s="209"/>
      <c r="BA2138" s="209"/>
      <c r="BB2138" s="209"/>
      <c r="BC2138" s="209"/>
      <c r="BD2138" s="209"/>
      <c r="BE2138" s="209"/>
      <c r="BF2138" s="209"/>
      <c r="BG2138" s="209"/>
      <c r="BH2138" s="209"/>
      <c r="BI2138" s="209"/>
      <c r="BJ2138" s="209"/>
      <c r="BK2138" s="209"/>
      <c r="BL2138" s="209"/>
      <c r="BM2138" s="209"/>
      <c r="BN2138" s="209"/>
      <c r="BO2138" s="209"/>
      <c r="BP2138" s="209"/>
      <c r="BQ2138" s="209"/>
      <c r="BR2138" s="209"/>
      <c r="BS2138" s="209"/>
      <c r="BT2138" s="209"/>
      <c r="BU2138" s="209"/>
      <c r="BV2138" s="209"/>
      <c r="BW2138" s="209"/>
      <c r="BX2138" s="209"/>
      <c r="BY2138" s="209"/>
      <c r="BZ2138" s="209"/>
      <c r="CA2138" s="209"/>
      <c r="CB2138" s="209"/>
      <c r="CC2138" s="209"/>
      <c r="CD2138" s="209"/>
      <c r="CE2138" s="209"/>
      <c r="CF2138" s="209"/>
      <c r="CG2138" s="209"/>
      <c r="CH2138" s="209"/>
      <c r="CI2138" s="209"/>
      <c r="CJ2138" s="209"/>
      <c r="CK2138" s="209"/>
      <c r="CL2138" s="209"/>
      <c r="CM2138" s="209"/>
      <c r="CN2138" s="209"/>
      <c r="CO2138" s="209"/>
      <c r="CP2138" s="209"/>
      <c r="CQ2138" s="209"/>
      <c r="CR2138" s="209"/>
      <c r="CS2138" s="209"/>
      <c r="CT2138" s="209"/>
      <c r="CU2138" s="209"/>
      <c r="CV2138" s="209"/>
      <c r="CW2138" s="209"/>
      <c r="CX2138" s="209"/>
      <c r="CY2138" s="209"/>
      <c r="CZ2138" s="209"/>
      <c r="DA2138" s="209"/>
      <c r="DB2138" s="209"/>
      <c r="DC2138" s="209"/>
      <c r="DD2138" s="209"/>
      <c r="DE2138" s="209"/>
      <c r="DF2138" s="209"/>
      <c r="DG2138" s="209"/>
      <c r="DH2138" s="209"/>
      <c r="DI2138" s="209"/>
      <c r="DJ2138" s="209"/>
      <c r="DK2138" s="209"/>
      <c r="DL2138" s="209"/>
      <c r="DM2138" s="209"/>
      <c r="DN2138" s="209"/>
      <c r="DO2138" s="209"/>
      <c r="DP2138" s="209"/>
      <c r="DQ2138" s="209"/>
      <c r="DR2138" s="209"/>
      <c r="DS2138" s="209"/>
      <c r="DT2138" s="209"/>
      <c r="DU2138" s="209"/>
      <c r="DV2138" s="209"/>
      <c r="DW2138" s="209"/>
      <c r="DX2138" s="209"/>
      <c r="DY2138" s="209"/>
      <c r="DZ2138" s="209"/>
      <c r="EA2138" s="209"/>
      <c r="EB2138" s="209"/>
      <c r="EC2138" s="209"/>
      <c r="ED2138" s="209"/>
      <c r="EE2138" s="209"/>
      <c r="EF2138" s="209"/>
      <c r="EG2138" s="209"/>
      <c r="EH2138" s="209"/>
      <c r="EI2138" s="209"/>
      <c r="EJ2138" s="209"/>
      <c r="EK2138" s="209"/>
      <c r="EL2138" s="209"/>
      <c r="EM2138" s="209"/>
      <c r="EN2138" s="209"/>
      <c r="EO2138" s="209"/>
      <c r="EP2138" s="209"/>
      <c r="EQ2138" s="209"/>
      <c r="ER2138" s="209"/>
      <c r="ES2138" s="209"/>
      <c r="ET2138" s="209"/>
      <c r="EU2138" s="209"/>
      <c r="EV2138" s="209"/>
      <c r="EW2138" s="209"/>
      <c r="EX2138" s="209"/>
      <c r="EY2138" s="209"/>
      <c r="EZ2138" s="209"/>
      <c r="FA2138" s="209"/>
      <c r="FB2138" s="209"/>
      <c r="FC2138" s="209"/>
      <c r="FD2138" s="209"/>
      <c r="FE2138" s="209"/>
      <c r="FF2138" s="209"/>
      <c r="FG2138" s="209"/>
      <c r="FH2138" s="209"/>
      <c r="FI2138" s="209"/>
      <c r="FJ2138" s="209"/>
      <c r="FK2138" s="209"/>
      <c r="FL2138" s="209"/>
      <c r="FM2138" s="209"/>
      <c r="FN2138" s="209"/>
      <c r="FO2138" s="209"/>
      <c r="FP2138" s="209"/>
      <c r="FQ2138" s="209"/>
      <c r="FR2138" s="209"/>
      <c r="FS2138" s="209"/>
      <c r="FT2138" s="209"/>
      <c r="FU2138" s="209"/>
      <c r="FV2138" s="209"/>
      <c r="FW2138" s="209"/>
      <c r="FX2138" s="209"/>
      <c r="FY2138" s="209"/>
      <c r="FZ2138" s="209"/>
      <c r="GA2138" s="209"/>
      <c r="GB2138" s="209"/>
      <c r="GC2138" s="209"/>
      <c r="GD2138" s="209"/>
      <c r="GE2138" s="209"/>
      <c r="GF2138" s="209"/>
      <c r="GG2138" s="209"/>
      <c r="GH2138" s="209"/>
      <c r="GI2138" s="209"/>
    </row>
    <row r="2139" spans="1:191" ht="33">
      <c r="A2139" s="232"/>
      <c r="B2139" s="196"/>
      <c r="C2139" s="197" t="s">
        <v>525</v>
      </c>
      <c r="D2139" s="198" t="s">
        <v>376</v>
      </c>
      <c r="E2139" s="199" t="s">
        <v>222</v>
      </c>
      <c r="F2139" s="13"/>
      <c r="G2139" s="13"/>
      <c r="H2139" s="10" t="s">
        <v>394</v>
      </c>
      <c r="I2139" s="204">
        <f>SUM(I2140,I2155,I2158,I2169,I2172)</f>
        <v>1681886.9</v>
      </c>
      <c r="J2139" s="204">
        <f>SUM(J2140,J2155,J2158,J2169,J2172)</f>
        <v>4312532</v>
      </c>
      <c r="K2139" s="204">
        <f>SUM(K2140,K2155,K2158,K2169,K2172)</f>
        <v>6259420.5999999996</v>
      </c>
      <c r="L2139" s="205">
        <f>SUM(L2140,L2155,L2158,L2169,L2172)</f>
        <v>8926402</v>
      </c>
      <c r="M2139" s="41">
        <f t="shared" si="437"/>
        <v>18.8</v>
      </c>
      <c r="N2139" s="41">
        <f t="shared" si="438"/>
        <v>48.3</v>
      </c>
      <c r="O2139" s="41">
        <f t="shared" si="439"/>
        <v>70.099999999999994</v>
      </c>
      <c r="P2139" s="14"/>
      <c r="Q2139" s="14"/>
      <c r="R2139" s="167"/>
      <c r="S2139" s="14"/>
      <c r="T2139" s="14"/>
      <c r="U2139" s="4">
        <f t="shared" si="441"/>
        <v>8926402</v>
      </c>
      <c r="AA2139" s="209"/>
      <c r="AB2139" s="209"/>
      <c r="AC2139" s="209"/>
      <c r="AD2139" s="209"/>
      <c r="AE2139" s="209"/>
      <c r="AF2139" s="209"/>
      <c r="AG2139" s="209"/>
      <c r="AH2139" s="209"/>
      <c r="AI2139" s="209"/>
      <c r="AJ2139" s="209"/>
      <c r="AK2139" s="209"/>
      <c r="AL2139" s="209"/>
      <c r="AM2139" s="209"/>
      <c r="AN2139" s="209"/>
      <c r="AO2139" s="209"/>
      <c r="AP2139" s="209"/>
      <c r="AQ2139" s="209"/>
      <c r="AR2139" s="209"/>
      <c r="AS2139" s="209"/>
      <c r="AT2139" s="209"/>
      <c r="AU2139" s="209"/>
      <c r="AV2139" s="209"/>
      <c r="AW2139" s="209"/>
      <c r="AX2139" s="209"/>
      <c r="AY2139" s="209"/>
      <c r="AZ2139" s="209"/>
      <c r="BA2139" s="209"/>
      <c r="BB2139" s="209"/>
      <c r="BC2139" s="209"/>
      <c r="BD2139" s="209"/>
      <c r="BE2139" s="209"/>
      <c r="BF2139" s="209"/>
      <c r="BG2139" s="209"/>
      <c r="BH2139" s="209"/>
      <c r="BI2139" s="209"/>
      <c r="BJ2139" s="209"/>
      <c r="BK2139" s="209"/>
      <c r="BL2139" s="209"/>
      <c r="BM2139" s="209"/>
      <c r="BN2139" s="209"/>
      <c r="BO2139" s="209"/>
      <c r="BP2139" s="209"/>
      <c r="BQ2139" s="209"/>
      <c r="BR2139" s="209"/>
      <c r="BS2139" s="209"/>
      <c r="BT2139" s="209"/>
      <c r="BU2139" s="209"/>
      <c r="BV2139" s="209"/>
      <c r="BW2139" s="209"/>
      <c r="BX2139" s="209"/>
      <c r="BY2139" s="209"/>
      <c r="BZ2139" s="209"/>
      <c r="CA2139" s="209"/>
      <c r="CB2139" s="209"/>
      <c r="CC2139" s="209"/>
      <c r="CD2139" s="209"/>
      <c r="CE2139" s="209"/>
      <c r="CF2139" s="209"/>
      <c r="CG2139" s="209"/>
      <c r="CH2139" s="209"/>
      <c r="CI2139" s="209"/>
      <c r="CJ2139" s="209"/>
      <c r="CK2139" s="209"/>
      <c r="CL2139" s="209"/>
      <c r="CM2139" s="209"/>
      <c r="CN2139" s="209"/>
      <c r="CO2139" s="209"/>
      <c r="CP2139" s="209"/>
      <c r="CQ2139" s="209"/>
      <c r="CR2139" s="209"/>
      <c r="CS2139" s="209"/>
      <c r="CT2139" s="209"/>
      <c r="CU2139" s="209"/>
      <c r="CV2139" s="209"/>
      <c r="CW2139" s="209"/>
      <c r="CX2139" s="209"/>
      <c r="CY2139" s="209"/>
      <c r="CZ2139" s="209"/>
      <c r="DA2139" s="209"/>
      <c r="DB2139" s="209"/>
      <c r="DC2139" s="209"/>
      <c r="DD2139" s="209"/>
      <c r="DE2139" s="209"/>
      <c r="DF2139" s="209"/>
      <c r="DG2139" s="209"/>
      <c r="DH2139" s="209"/>
      <c r="DI2139" s="209"/>
      <c r="DJ2139" s="209"/>
      <c r="DK2139" s="209"/>
      <c r="DL2139" s="209"/>
      <c r="DM2139" s="209"/>
      <c r="DN2139" s="209"/>
      <c r="DO2139" s="209"/>
      <c r="DP2139" s="209"/>
      <c r="DQ2139" s="209"/>
      <c r="DR2139" s="209"/>
      <c r="DS2139" s="209"/>
      <c r="DT2139" s="209"/>
      <c r="DU2139" s="209"/>
      <c r="DV2139" s="209"/>
      <c r="DW2139" s="209"/>
      <c r="DX2139" s="209"/>
      <c r="DY2139" s="209"/>
      <c r="DZ2139" s="209"/>
      <c r="EA2139" s="209"/>
      <c r="EB2139" s="209"/>
      <c r="EC2139" s="209"/>
      <c r="ED2139" s="209"/>
      <c r="EE2139" s="209"/>
      <c r="EF2139" s="209"/>
      <c r="EG2139" s="209"/>
      <c r="EH2139" s="209"/>
      <c r="EI2139" s="209"/>
      <c r="EJ2139" s="209"/>
      <c r="EK2139" s="209"/>
      <c r="EL2139" s="209"/>
      <c r="EM2139" s="209"/>
      <c r="EN2139" s="209"/>
      <c r="EO2139" s="209"/>
      <c r="EP2139" s="209"/>
      <c r="EQ2139" s="209"/>
      <c r="ER2139" s="209"/>
      <c r="ES2139" s="209"/>
      <c r="ET2139" s="209"/>
      <c r="EU2139" s="209"/>
      <c r="EV2139" s="209"/>
      <c r="EW2139" s="209"/>
      <c r="EX2139" s="209"/>
      <c r="EY2139" s="209"/>
      <c r="EZ2139" s="209"/>
      <c r="FA2139" s="209"/>
      <c r="FB2139" s="209"/>
      <c r="FC2139" s="209"/>
      <c r="FD2139" s="209"/>
      <c r="FE2139" s="209"/>
      <c r="FF2139" s="209"/>
      <c r="FG2139" s="209"/>
      <c r="FH2139" s="209"/>
      <c r="FI2139" s="209"/>
      <c r="FJ2139" s="209"/>
      <c r="FK2139" s="209"/>
      <c r="FL2139" s="209"/>
      <c r="FM2139" s="209"/>
      <c r="FN2139" s="209"/>
      <c r="FO2139" s="209"/>
      <c r="FP2139" s="209"/>
      <c r="FQ2139" s="209"/>
      <c r="FR2139" s="209"/>
      <c r="FS2139" s="209"/>
      <c r="FT2139" s="209"/>
      <c r="FU2139" s="209"/>
      <c r="FV2139" s="209"/>
      <c r="FW2139" s="209"/>
      <c r="FX2139" s="209"/>
      <c r="FY2139" s="209"/>
      <c r="FZ2139" s="209"/>
      <c r="GA2139" s="209"/>
      <c r="GB2139" s="209"/>
      <c r="GC2139" s="209"/>
      <c r="GD2139" s="209"/>
      <c r="GE2139" s="209"/>
      <c r="GF2139" s="209"/>
      <c r="GG2139" s="209"/>
      <c r="GH2139" s="209"/>
      <c r="GI2139" s="209"/>
    </row>
    <row r="2140" spans="1:191" ht="33">
      <c r="A2140" s="232"/>
      <c r="B2140" s="196"/>
      <c r="C2140" s="200"/>
      <c r="D2140" s="242" t="s">
        <v>280</v>
      </c>
      <c r="E2140" s="226" t="s">
        <v>107</v>
      </c>
      <c r="F2140" s="19"/>
      <c r="G2140" s="19"/>
      <c r="H2140" s="10" t="s">
        <v>394</v>
      </c>
      <c r="I2140" s="205">
        <f>SUM(I2141,I2143,I2145,I2147,I2149,I2151,I2153)</f>
        <v>638919.4</v>
      </c>
      <c r="J2140" s="205">
        <f>SUM(J2141,J2143,J2145,J2147,J2149,J2151,J2153)</f>
        <v>1718619.4000000001</v>
      </c>
      <c r="K2140" s="205">
        <f>SUM(K2141,K2143,K2145,K2147,K2149,K2151,K2153)</f>
        <v>2202607.5</v>
      </c>
      <c r="L2140" s="205">
        <f>SUM(L2141,L2143,L2145,L2147,L2149,L2151,L2153)</f>
        <v>3183992.1999999997</v>
      </c>
      <c r="M2140" s="41">
        <f t="shared" si="437"/>
        <v>20.100000000000001</v>
      </c>
      <c r="N2140" s="41">
        <f t="shared" si="438"/>
        <v>54</v>
      </c>
      <c r="O2140" s="41">
        <f t="shared" si="439"/>
        <v>69.2</v>
      </c>
      <c r="P2140" s="15"/>
      <c r="Q2140" s="15"/>
      <c r="R2140" s="167"/>
      <c r="S2140" s="15"/>
      <c r="T2140" s="15"/>
      <c r="U2140" s="4">
        <f t="shared" si="441"/>
        <v>3183992.1999999997</v>
      </c>
      <c r="AA2140" s="209"/>
      <c r="AB2140" s="209"/>
      <c r="AC2140" s="209"/>
      <c r="AD2140" s="209"/>
      <c r="AE2140" s="209"/>
      <c r="AF2140" s="209"/>
      <c r="AG2140" s="209"/>
      <c r="AH2140" s="209"/>
      <c r="AI2140" s="209"/>
      <c r="AJ2140" s="209"/>
      <c r="AK2140" s="209"/>
      <c r="AL2140" s="209"/>
      <c r="AM2140" s="209"/>
      <c r="AN2140" s="209"/>
      <c r="AO2140" s="209"/>
      <c r="AP2140" s="209"/>
      <c r="AQ2140" s="209"/>
      <c r="AR2140" s="209"/>
      <c r="AS2140" s="209"/>
      <c r="AT2140" s="209"/>
      <c r="AU2140" s="209"/>
      <c r="AV2140" s="209"/>
      <c r="AW2140" s="209"/>
      <c r="AX2140" s="209"/>
      <c r="AY2140" s="209"/>
      <c r="AZ2140" s="209"/>
      <c r="BA2140" s="209"/>
      <c r="BB2140" s="209"/>
      <c r="BC2140" s="209"/>
      <c r="BD2140" s="209"/>
      <c r="BE2140" s="209"/>
      <c r="BF2140" s="209"/>
      <c r="BG2140" s="209"/>
      <c r="BH2140" s="209"/>
      <c r="BI2140" s="209"/>
      <c r="BJ2140" s="209"/>
      <c r="BK2140" s="209"/>
      <c r="BL2140" s="209"/>
      <c r="BM2140" s="209"/>
      <c r="BN2140" s="209"/>
      <c r="BO2140" s="209"/>
      <c r="BP2140" s="209"/>
      <c r="BQ2140" s="209"/>
      <c r="BR2140" s="209"/>
      <c r="BS2140" s="209"/>
      <c r="BT2140" s="209"/>
      <c r="BU2140" s="209"/>
      <c r="BV2140" s="209"/>
      <c r="BW2140" s="209"/>
      <c r="BX2140" s="209"/>
      <c r="BY2140" s="209"/>
      <c r="BZ2140" s="209"/>
      <c r="CA2140" s="209"/>
      <c r="CB2140" s="209"/>
      <c r="CC2140" s="209"/>
      <c r="CD2140" s="209"/>
      <c r="CE2140" s="209"/>
      <c r="CF2140" s="209"/>
      <c r="CG2140" s="209"/>
      <c r="CH2140" s="209"/>
      <c r="CI2140" s="209"/>
      <c r="CJ2140" s="209"/>
      <c r="CK2140" s="209"/>
      <c r="CL2140" s="209"/>
      <c r="CM2140" s="209"/>
      <c r="CN2140" s="209"/>
      <c r="CO2140" s="209"/>
      <c r="CP2140" s="209"/>
      <c r="CQ2140" s="209"/>
      <c r="CR2140" s="209"/>
      <c r="CS2140" s="209"/>
      <c r="CT2140" s="209"/>
      <c r="CU2140" s="209"/>
      <c r="CV2140" s="209"/>
      <c r="CW2140" s="209"/>
      <c r="CX2140" s="209"/>
      <c r="CY2140" s="209"/>
      <c r="CZ2140" s="209"/>
      <c r="DA2140" s="209"/>
      <c r="DB2140" s="209"/>
      <c r="DC2140" s="209"/>
      <c r="DD2140" s="209"/>
      <c r="DE2140" s="209"/>
      <c r="DF2140" s="209"/>
      <c r="DG2140" s="209"/>
      <c r="DH2140" s="209"/>
      <c r="DI2140" s="209"/>
      <c r="DJ2140" s="209"/>
      <c r="DK2140" s="209"/>
      <c r="DL2140" s="209"/>
      <c r="DM2140" s="209"/>
      <c r="DN2140" s="209"/>
      <c r="DO2140" s="209"/>
      <c r="DP2140" s="209"/>
      <c r="DQ2140" s="209"/>
      <c r="DR2140" s="209"/>
      <c r="DS2140" s="209"/>
      <c r="DT2140" s="209"/>
      <c r="DU2140" s="209"/>
      <c r="DV2140" s="209"/>
      <c r="DW2140" s="209"/>
      <c r="DX2140" s="209"/>
      <c r="DY2140" s="209"/>
      <c r="DZ2140" s="209"/>
      <c r="EA2140" s="209"/>
      <c r="EB2140" s="209"/>
      <c r="EC2140" s="209"/>
      <c r="ED2140" s="209"/>
      <c r="EE2140" s="209"/>
      <c r="EF2140" s="209"/>
      <c r="EG2140" s="209"/>
      <c r="EH2140" s="209"/>
      <c r="EI2140" s="209"/>
      <c r="EJ2140" s="209"/>
      <c r="EK2140" s="209"/>
      <c r="EL2140" s="209"/>
      <c r="EM2140" s="209"/>
      <c r="EN2140" s="209"/>
      <c r="EO2140" s="209"/>
      <c r="EP2140" s="209"/>
      <c r="EQ2140" s="209"/>
      <c r="ER2140" s="209"/>
      <c r="ES2140" s="209"/>
      <c r="ET2140" s="209"/>
      <c r="EU2140" s="209"/>
      <c r="EV2140" s="209"/>
      <c r="EW2140" s="209"/>
      <c r="EX2140" s="209"/>
      <c r="EY2140" s="209"/>
      <c r="EZ2140" s="209"/>
      <c r="FA2140" s="209"/>
      <c r="FB2140" s="209"/>
      <c r="FC2140" s="209"/>
      <c r="FD2140" s="209"/>
      <c r="FE2140" s="209"/>
      <c r="FF2140" s="209"/>
      <c r="FG2140" s="209"/>
      <c r="FH2140" s="209"/>
      <c r="FI2140" s="209"/>
      <c r="FJ2140" s="209"/>
      <c r="FK2140" s="209"/>
      <c r="FL2140" s="209"/>
      <c r="FM2140" s="209"/>
      <c r="FN2140" s="209"/>
      <c r="FO2140" s="209"/>
      <c r="FP2140" s="209"/>
      <c r="FQ2140" s="209"/>
      <c r="FR2140" s="209"/>
      <c r="FS2140" s="209"/>
      <c r="FT2140" s="209"/>
      <c r="FU2140" s="209"/>
      <c r="FV2140" s="209"/>
      <c r="FW2140" s="209"/>
      <c r="FX2140" s="209"/>
      <c r="FY2140" s="209"/>
      <c r="FZ2140" s="209"/>
      <c r="GA2140" s="209"/>
      <c r="GB2140" s="209"/>
      <c r="GC2140" s="209"/>
      <c r="GD2140" s="209"/>
      <c r="GE2140" s="209"/>
      <c r="GF2140" s="209"/>
      <c r="GG2140" s="209"/>
      <c r="GH2140" s="209"/>
      <c r="GI2140" s="209"/>
    </row>
    <row r="2141" spans="1:191" ht="27">
      <c r="A2141" s="232"/>
      <c r="B2141" s="196"/>
      <c r="C2141" s="200"/>
      <c r="D2141" s="201"/>
      <c r="E2141" s="80" t="s">
        <v>40</v>
      </c>
      <c r="F2141" s="18" t="s">
        <v>398</v>
      </c>
      <c r="G2141" s="18"/>
      <c r="H2141" s="10" t="s">
        <v>394</v>
      </c>
      <c r="I2141" s="206">
        <f>SUM(I2142)</f>
        <v>39734</v>
      </c>
      <c r="J2141" s="206">
        <f>SUM(J2142)</f>
        <v>105510</v>
      </c>
      <c r="K2141" s="206">
        <f>SUM(K2142)</f>
        <v>133523</v>
      </c>
      <c r="L2141" s="207">
        <f>SUM(L2142)</f>
        <v>193031.7</v>
      </c>
      <c r="M2141" s="41">
        <f t="shared" si="437"/>
        <v>20.6</v>
      </c>
      <c r="N2141" s="41">
        <f t="shared" si="438"/>
        <v>54.7</v>
      </c>
      <c r="O2141" s="41">
        <f t="shared" si="439"/>
        <v>69.2</v>
      </c>
      <c r="P2141" s="15"/>
      <c r="Q2141" s="15"/>
      <c r="R2141" s="167"/>
      <c r="S2141" s="15"/>
      <c r="T2141" s="15"/>
      <c r="U2141" s="4">
        <f t="shared" si="441"/>
        <v>193031.7</v>
      </c>
      <c r="AA2141" s="209"/>
      <c r="AB2141" s="209"/>
      <c r="AC2141" s="209"/>
      <c r="AD2141" s="209"/>
      <c r="AE2141" s="209"/>
      <c r="AF2141" s="209"/>
      <c r="AG2141" s="209"/>
      <c r="AH2141" s="209"/>
      <c r="AI2141" s="209"/>
      <c r="AJ2141" s="209"/>
      <c r="AK2141" s="209"/>
      <c r="AL2141" s="209"/>
      <c r="AM2141" s="209"/>
      <c r="AN2141" s="209"/>
      <c r="AO2141" s="209"/>
      <c r="AP2141" s="209"/>
      <c r="AQ2141" s="209"/>
      <c r="AR2141" s="209"/>
      <c r="AS2141" s="209"/>
      <c r="AT2141" s="209"/>
      <c r="AU2141" s="209"/>
      <c r="AV2141" s="209"/>
      <c r="AW2141" s="209"/>
      <c r="AX2141" s="209"/>
      <c r="AY2141" s="209"/>
      <c r="AZ2141" s="209"/>
      <c r="BA2141" s="209"/>
      <c r="BB2141" s="209"/>
      <c r="BC2141" s="209"/>
      <c r="BD2141" s="209"/>
      <c r="BE2141" s="209"/>
      <c r="BF2141" s="209"/>
      <c r="BG2141" s="209"/>
      <c r="BH2141" s="209"/>
      <c r="BI2141" s="209"/>
      <c r="BJ2141" s="209"/>
      <c r="BK2141" s="209"/>
      <c r="BL2141" s="209"/>
      <c r="BM2141" s="209"/>
      <c r="BN2141" s="209"/>
      <c r="BO2141" s="209"/>
      <c r="BP2141" s="209"/>
      <c r="BQ2141" s="209"/>
      <c r="BR2141" s="209"/>
      <c r="BS2141" s="209"/>
      <c r="BT2141" s="209"/>
      <c r="BU2141" s="209"/>
      <c r="BV2141" s="209"/>
      <c r="BW2141" s="209"/>
      <c r="BX2141" s="209"/>
      <c r="BY2141" s="209"/>
      <c r="BZ2141" s="209"/>
      <c r="CA2141" s="209"/>
      <c r="CB2141" s="209"/>
      <c r="CC2141" s="209"/>
      <c r="CD2141" s="209"/>
      <c r="CE2141" s="209"/>
      <c r="CF2141" s="209"/>
      <c r="CG2141" s="209"/>
      <c r="CH2141" s="209"/>
      <c r="CI2141" s="209"/>
      <c r="CJ2141" s="209"/>
      <c r="CK2141" s="209"/>
      <c r="CL2141" s="209"/>
      <c r="CM2141" s="209"/>
      <c r="CN2141" s="209"/>
      <c r="CO2141" s="209"/>
      <c r="CP2141" s="209"/>
      <c r="CQ2141" s="209"/>
      <c r="CR2141" s="209"/>
      <c r="CS2141" s="209"/>
      <c r="CT2141" s="209"/>
      <c r="CU2141" s="209"/>
      <c r="CV2141" s="209"/>
      <c r="CW2141" s="209"/>
      <c r="CX2141" s="209"/>
      <c r="CY2141" s="209"/>
      <c r="CZ2141" s="209"/>
      <c r="DA2141" s="209"/>
      <c r="DB2141" s="209"/>
      <c r="DC2141" s="209"/>
      <c r="DD2141" s="209"/>
      <c r="DE2141" s="209"/>
      <c r="DF2141" s="209"/>
      <c r="DG2141" s="209"/>
      <c r="DH2141" s="209"/>
      <c r="DI2141" s="209"/>
      <c r="DJ2141" s="209"/>
      <c r="DK2141" s="209"/>
      <c r="DL2141" s="209"/>
      <c r="DM2141" s="209"/>
      <c r="DN2141" s="209"/>
      <c r="DO2141" s="209"/>
      <c r="DP2141" s="209"/>
      <c r="DQ2141" s="209"/>
      <c r="DR2141" s="209"/>
      <c r="DS2141" s="209"/>
      <c r="DT2141" s="209"/>
      <c r="DU2141" s="209"/>
      <c r="DV2141" s="209"/>
      <c r="DW2141" s="209"/>
      <c r="DX2141" s="209"/>
      <c r="DY2141" s="209"/>
      <c r="DZ2141" s="209"/>
      <c r="EA2141" s="209"/>
      <c r="EB2141" s="209"/>
      <c r="EC2141" s="209"/>
      <c r="ED2141" s="209"/>
      <c r="EE2141" s="209"/>
      <c r="EF2141" s="209"/>
      <c r="EG2141" s="209"/>
      <c r="EH2141" s="209"/>
      <c r="EI2141" s="209"/>
      <c r="EJ2141" s="209"/>
      <c r="EK2141" s="209"/>
      <c r="EL2141" s="209"/>
      <c r="EM2141" s="209"/>
      <c r="EN2141" s="209"/>
      <c r="EO2141" s="209"/>
      <c r="EP2141" s="209"/>
      <c r="EQ2141" s="209"/>
      <c r="ER2141" s="209"/>
      <c r="ES2141" s="209"/>
      <c r="ET2141" s="209"/>
      <c r="EU2141" s="209"/>
      <c r="EV2141" s="209"/>
      <c r="EW2141" s="209"/>
      <c r="EX2141" s="209"/>
      <c r="EY2141" s="209"/>
      <c r="EZ2141" s="209"/>
      <c r="FA2141" s="209"/>
      <c r="FB2141" s="209"/>
      <c r="FC2141" s="209"/>
      <c r="FD2141" s="209"/>
      <c r="FE2141" s="209"/>
      <c r="FF2141" s="209"/>
      <c r="FG2141" s="209"/>
      <c r="FH2141" s="209"/>
      <c r="FI2141" s="209"/>
      <c r="FJ2141" s="209"/>
      <c r="FK2141" s="209"/>
      <c r="FL2141" s="209"/>
      <c r="FM2141" s="209"/>
      <c r="FN2141" s="209"/>
      <c r="FO2141" s="209"/>
      <c r="FP2141" s="209"/>
      <c r="FQ2141" s="209"/>
      <c r="FR2141" s="209"/>
      <c r="FS2141" s="209"/>
      <c r="FT2141" s="209"/>
      <c r="FU2141" s="209"/>
      <c r="FV2141" s="209"/>
      <c r="FW2141" s="209"/>
      <c r="FX2141" s="209"/>
      <c r="FY2141" s="209"/>
      <c r="FZ2141" s="209"/>
      <c r="GA2141" s="209"/>
      <c r="GB2141" s="209"/>
      <c r="GC2141" s="209"/>
      <c r="GD2141" s="209"/>
      <c r="GE2141" s="209"/>
      <c r="GF2141" s="209"/>
      <c r="GG2141" s="209"/>
      <c r="GH2141" s="209"/>
      <c r="GI2141" s="209"/>
    </row>
    <row r="2142" spans="1:191" ht="27" hidden="1">
      <c r="A2142" s="69"/>
      <c r="B2142" s="53"/>
      <c r="C2142" s="56"/>
      <c r="D2142" s="57"/>
      <c r="E2142" s="16" t="s">
        <v>524</v>
      </c>
      <c r="F2142" s="10">
        <v>4511</v>
      </c>
      <c r="G2142" s="10"/>
      <c r="H2142" s="10"/>
      <c r="I2142" s="7">
        <v>39734</v>
      </c>
      <c r="J2142" s="7">
        <v>105510</v>
      </c>
      <c r="K2142" s="7">
        <v>133523</v>
      </c>
      <c r="L2142" s="7">
        <v>193031.7</v>
      </c>
      <c r="M2142" s="41">
        <f t="shared" ref="M2142:M2197" si="444">ROUND(I2142/L2142*100,1)</f>
        <v>20.6</v>
      </c>
      <c r="N2142" s="41">
        <f t="shared" ref="N2142:N2197" si="445">ROUND(J2142/L2142*100,1)</f>
        <v>54.7</v>
      </c>
      <c r="O2142" s="41">
        <f t="shared" ref="O2142:O2197" si="446">ROUND(K2142/L2142*100,1)</f>
        <v>69.2</v>
      </c>
      <c r="P2142" s="15"/>
      <c r="Q2142" s="15"/>
      <c r="R2142" s="167"/>
      <c r="S2142" s="15"/>
      <c r="T2142" s="15"/>
      <c r="U2142" s="4">
        <f t="shared" si="441"/>
        <v>193031.7</v>
      </c>
    </row>
    <row r="2143" spans="1:191">
      <c r="A2143" s="232"/>
      <c r="B2143" s="196"/>
      <c r="C2143" s="200"/>
      <c r="D2143" s="201"/>
      <c r="E2143" s="80" t="s">
        <v>571</v>
      </c>
      <c r="F2143" s="18" t="s">
        <v>398</v>
      </c>
      <c r="G2143" s="18"/>
      <c r="H2143" s="10" t="s">
        <v>394</v>
      </c>
      <c r="I2143" s="206">
        <f>SUM(I2144:I2144)</f>
        <v>458564.5</v>
      </c>
      <c r="J2143" s="206">
        <f>SUM(J2144:J2144)</f>
        <v>1212789.6000000001</v>
      </c>
      <c r="K2143" s="206">
        <f>SUM(K2144:K2144)</f>
        <v>1538143.4000000001</v>
      </c>
      <c r="L2143" s="207">
        <f>SUM(L2144:L2144)</f>
        <v>2226868.7000000002</v>
      </c>
      <c r="M2143" s="41">
        <f t="shared" si="444"/>
        <v>20.6</v>
      </c>
      <c r="N2143" s="41">
        <f t="shared" si="445"/>
        <v>54.5</v>
      </c>
      <c r="O2143" s="41">
        <f t="shared" si="446"/>
        <v>69.099999999999994</v>
      </c>
      <c r="P2143" s="15"/>
      <c r="Q2143" s="15"/>
      <c r="R2143" s="167"/>
      <c r="S2143" s="15"/>
      <c r="T2143" s="15"/>
      <c r="U2143" s="4">
        <f t="shared" si="441"/>
        <v>2226868.7000000002</v>
      </c>
      <c r="V2143" s="43"/>
      <c r="AA2143" s="209"/>
      <c r="AB2143" s="209"/>
      <c r="AC2143" s="209"/>
      <c r="AD2143" s="209"/>
      <c r="AE2143" s="209"/>
      <c r="AF2143" s="209"/>
      <c r="AG2143" s="209"/>
      <c r="AH2143" s="209"/>
      <c r="AI2143" s="209"/>
      <c r="AJ2143" s="209"/>
      <c r="AK2143" s="209"/>
      <c r="AL2143" s="209"/>
      <c r="AM2143" s="209"/>
      <c r="AN2143" s="209"/>
      <c r="AO2143" s="209"/>
      <c r="AP2143" s="209"/>
      <c r="AQ2143" s="209"/>
      <c r="AR2143" s="209"/>
      <c r="AS2143" s="209"/>
      <c r="AT2143" s="209"/>
      <c r="AU2143" s="209"/>
      <c r="AV2143" s="209"/>
      <c r="AW2143" s="209"/>
      <c r="AX2143" s="209"/>
      <c r="AY2143" s="209"/>
      <c r="AZ2143" s="209"/>
      <c r="BA2143" s="209"/>
      <c r="BB2143" s="209"/>
      <c r="BC2143" s="209"/>
      <c r="BD2143" s="209"/>
      <c r="BE2143" s="209"/>
      <c r="BF2143" s="209"/>
      <c r="BG2143" s="209"/>
      <c r="BH2143" s="209"/>
      <c r="BI2143" s="209"/>
      <c r="BJ2143" s="209"/>
      <c r="BK2143" s="209"/>
      <c r="BL2143" s="209"/>
      <c r="BM2143" s="209"/>
      <c r="BN2143" s="209"/>
      <c r="BO2143" s="209"/>
      <c r="BP2143" s="209"/>
      <c r="BQ2143" s="209"/>
      <c r="BR2143" s="209"/>
      <c r="BS2143" s="209"/>
      <c r="BT2143" s="209"/>
      <c r="BU2143" s="209"/>
      <c r="BV2143" s="209"/>
      <c r="BW2143" s="209"/>
      <c r="BX2143" s="209"/>
      <c r="BY2143" s="209"/>
      <c r="BZ2143" s="209"/>
      <c r="CA2143" s="209"/>
      <c r="CB2143" s="209"/>
      <c r="CC2143" s="209"/>
      <c r="CD2143" s="209"/>
      <c r="CE2143" s="209"/>
      <c r="CF2143" s="209"/>
      <c r="CG2143" s="209"/>
      <c r="CH2143" s="209"/>
      <c r="CI2143" s="209"/>
      <c r="CJ2143" s="209"/>
      <c r="CK2143" s="209"/>
      <c r="CL2143" s="209"/>
      <c r="CM2143" s="209"/>
      <c r="CN2143" s="209"/>
      <c r="CO2143" s="209"/>
      <c r="CP2143" s="209"/>
      <c r="CQ2143" s="209"/>
      <c r="CR2143" s="209"/>
      <c r="CS2143" s="209"/>
      <c r="CT2143" s="209"/>
      <c r="CU2143" s="209"/>
      <c r="CV2143" s="209"/>
      <c r="CW2143" s="209"/>
      <c r="CX2143" s="209"/>
      <c r="CY2143" s="209"/>
      <c r="CZ2143" s="209"/>
      <c r="DA2143" s="209"/>
      <c r="DB2143" s="209"/>
      <c r="DC2143" s="209"/>
      <c r="DD2143" s="209"/>
      <c r="DE2143" s="209"/>
      <c r="DF2143" s="209"/>
      <c r="DG2143" s="209"/>
      <c r="DH2143" s="209"/>
      <c r="DI2143" s="209"/>
      <c r="DJ2143" s="209"/>
      <c r="DK2143" s="209"/>
      <c r="DL2143" s="209"/>
      <c r="DM2143" s="209"/>
      <c r="DN2143" s="209"/>
      <c r="DO2143" s="209"/>
      <c r="DP2143" s="209"/>
      <c r="DQ2143" s="209"/>
      <c r="DR2143" s="209"/>
      <c r="DS2143" s="209"/>
      <c r="DT2143" s="209"/>
      <c r="DU2143" s="209"/>
      <c r="DV2143" s="209"/>
      <c r="DW2143" s="209"/>
      <c r="DX2143" s="209"/>
      <c r="DY2143" s="209"/>
      <c r="DZ2143" s="209"/>
      <c r="EA2143" s="209"/>
      <c r="EB2143" s="209"/>
      <c r="EC2143" s="209"/>
      <c r="ED2143" s="209"/>
      <c r="EE2143" s="209"/>
      <c r="EF2143" s="209"/>
      <c r="EG2143" s="209"/>
      <c r="EH2143" s="209"/>
      <c r="EI2143" s="209"/>
      <c r="EJ2143" s="209"/>
      <c r="EK2143" s="209"/>
      <c r="EL2143" s="209"/>
      <c r="EM2143" s="209"/>
      <c r="EN2143" s="209"/>
      <c r="EO2143" s="209"/>
      <c r="EP2143" s="209"/>
      <c r="EQ2143" s="209"/>
      <c r="ER2143" s="209"/>
      <c r="ES2143" s="209"/>
      <c r="ET2143" s="209"/>
      <c r="EU2143" s="209"/>
      <c r="EV2143" s="209"/>
      <c r="EW2143" s="209"/>
      <c r="EX2143" s="209"/>
      <c r="EY2143" s="209"/>
      <c r="EZ2143" s="209"/>
      <c r="FA2143" s="209"/>
      <c r="FB2143" s="209"/>
      <c r="FC2143" s="209"/>
      <c r="FD2143" s="209"/>
      <c r="FE2143" s="209"/>
      <c r="FF2143" s="209"/>
      <c r="FG2143" s="209"/>
      <c r="FH2143" s="209"/>
      <c r="FI2143" s="209"/>
      <c r="FJ2143" s="209"/>
      <c r="FK2143" s="209"/>
      <c r="FL2143" s="209"/>
      <c r="FM2143" s="209"/>
      <c r="FN2143" s="209"/>
      <c r="FO2143" s="209"/>
      <c r="FP2143" s="209"/>
      <c r="FQ2143" s="209"/>
      <c r="FR2143" s="209"/>
      <c r="FS2143" s="209"/>
      <c r="FT2143" s="209"/>
      <c r="FU2143" s="209"/>
      <c r="FV2143" s="209"/>
      <c r="FW2143" s="209"/>
      <c r="FX2143" s="209"/>
      <c r="FY2143" s="209"/>
      <c r="FZ2143" s="209"/>
      <c r="GA2143" s="209"/>
      <c r="GB2143" s="209"/>
      <c r="GC2143" s="209"/>
      <c r="GD2143" s="209"/>
      <c r="GE2143" s="209"/>
      <c r="GF2143" s="209"/>
      <c r="GG2143" s="209"/>
      <c r="GH2143" s="209"/>
      <c r="GI2143" s="209"/>
    </row>
    <row r="2144" spans="1:191" ht="27" hidden="1">
      <c r="A2144" s="69"/>
      <c r="B2144" s="53"/>
      <c r="C2144" s="56"/>
      <c r="D2144" s="57"/>
      <c r="E2144" s="16" t="s">
        <v>524</v>
      </c>
      <c r="F2144" s="10">
        <v>4511</v>
      </c>
      <c r="G2144" s="10"/>
      <c r="H2144" s="10"/>
      <c r="I2144" s="7">
        <v>458564.5</v>
      </c>
      <c r="J2144" s="7">
        <v>1212789.6000000001</v>
      </c>
      <c r="K2144" s="7">
        <v>1538143.4000000001</v>
      </c>
      <c r="L2144" s="7">
        <v>2226868.7000000002</v>
      </c>
      <c r="M2144" s="41">
        <f t="shared" si="444"/>
        <v>20.6</v>
      </c>
      <c r="N2144" s="41">
        <f t="shared" si="445"/>
        <v>54.5</v>
      </c>
      <c r="O2144" s="41">
        <f t="shared" si="446"/>
        <v>69.099999999999994</v>
      </c>
      <c r="P2144" s="15"/>
      <c r="Q2144" s="15"/>
      <c r="R2144" s="167"/>
      <c r="S2144" s="15"/>
      <c r="T2144" s="15"/>
      <c r="U2144" s="4">
        <f t="shared" ref="U2144:U2168" si="447">SUM(L2144-T2144)</f>
        <v>2226868.7000000002</v>
      </c>
      <c r="V2144" s="43"/>
    </row>
    <row r="2145" spans="1:191">
      <c r="A2145" s="232"/>
      <c r="B2145" s="196"/>
      <c r="C2145" s="200"/>
      <c r="D2145" s="201"/>
      <c r="E2145" s="80" t="s">
        <v>572</v>
      </c>
      <c r="F2145" s="18" t="s">
        <v>398</v>
      </c>
      <c r="G2145" s="18"/>
      <c r="H2145" s="10" t="s">
        <v>394</v>
      </c>
      <c r="I2145" s="206">
        <f>SUM(I2146:I2146)</f>
        <v>27991.599999999999</v>
      </c>
      <c r="J2145" s="206">
        <f>SUM(J2146:J2146)</f>
        <v>77966.5</v>
      </c>
      <c r="K2145" s="206">
        <f>SUM(K2146:K2146)</f>
        <v>100551.8</v>
      </c>
      <c r="L2145" s="207">
        <f>SUM(L2146:L2146)</f>
        <v>145735.79999999999</v>
      </c>
      <c r="M2145" s="41">
        <f t="shared" si="444"/>
        <v>19.2</v>
      </c>
      <c r="N2145" s="41">
        <f t="shared" si="445"/>
        <v>53.5</v>
      </c>
      <c r="O2145" s="41">
        <f t="shared" si="446"/>
        <v>69</v>
      </c>
      <c r="P2145" s="15"/>
      <c r="Q2145" s="15"/>
      <c r="R2145" s="167"/>
      <c r="S2145" s="15"/>
      <c r="T2145" s="15"/>
      <c r="U2145" s="4">
        <f t="shared" si="447"/>
        <v>145735.79999999999</v>
      </c>
      <c r="V2145" s="43"/>
      <c r="AA2145" s="209"/>
      <c r="AB2145" s="209"/>
      <c r="AC2145" s="209"/>
      <c r="AD2145" s="209"/>
      <c r="AE2145" s="209"/>
      <c r="AF2145" s="209"/>
      <c r="AG2145" s="209"/>
      <c r="AH2145" s="209"/>
      <c r="AI2145" s="209"/>
      <c r="AJ2145" s="209"/>
      <c r="AK2145" s="209"/>
      <c r="AL2145" s="209"/>
      <c r="AM2145" s="209"/>
      <c r="AN2145" s="209"/>
      <c r="AO2145" s="209"/>
      <c r="AP2145" s="209"/>
      <c r="AQ2145" s="209"/>
      <c r="AR2145" s="209"/>
      <c r="AS2145" s="209"/>
      <c r="AT2145" s="209"/>
      <c r="AU2145" s="209"/>
      <c r="AV2145" s="209"/>
      <c r="AW2145" s="209"/>
      <c r="AX2145" s="209"/>
      <c r="AY2145" s="209"/>
      <c r="AZ2145" s="209"/>
      <c r="BA2145" s="209"/>
      <c r="BB2145" s="209"/>
      <c r="BC2145" s="209"/>
      <c r="BD2145" s="209"/>
      <c r="BE2145" s="209"/>
      <c r="BF2145" s="209"/>
      <c r="BG2145" s="209"/>
      <c r="BH2145" s="209"/>
      <c r="BI2145" s="209"/>
      <c r="BJ2145" s="209"/>
      <c r="BK2145" s="209"/>
      <c r="BL2145" s="209"/>
      <c r="BM2145" s="209"/>
      <c r="BN2145" s="209"/>
      <c r="BO2145" s="209"/>
      <c r="BP2145" s="209"/>
      <c r="BQ2145" s="209"/>
      <c r="BR2145" s="209"/>
      <c r="BS2145" s="209"/>
      <c r="BT2145" s="209"/>
      <c r="BU2145" s="209"/>
      <c r="BV2145" s="209"/>
      <c r="BW2145" s="209"/>
      <c r="BX2145" s="209"/>
      <c r="BY2145" s="209"/>
      <c r="BZ2145" s="209"/>
      <c r="CA2145" s="209"/>
      <c r="CB2145" s="209"/>
      <c r="CC2145" s="209"/>
      <c r="CD2145" s="209"/>
      <c r="CE2145" s="209"/>
      <c r="CF2145" s="209"/>
      <c r="CG2145" s="209"/>
      <c r="CH2145" s="209"/>
      <c r="CI2145" s="209"/>
      <c r="CJ2145" s="209"/>
      <c r="CK2145" s="209"/>
      <c r="CL2145" s="209"/>
      <c r="CM2145" s="209"/>
      <c r="CN2145" s="209"/>
      <c r="CO2145" s="209"/>
      <c r="CP2145" s="209"/>
      <c r="CQ2145" s="209"/>
      <c r="CR2145" s="209"/>
      <c r="CS2145" s="209"/>
      <c r="CT2145" s="209"/>
      <c r="CU2145" s="209"/>
      <c r="CV2145" s="209"/>
      <c r="CW2145" s="209"/>
      <c r="CX2145" s="209"/>
      <c r="CY2145" s="209"/>
      <c r="CZ2145" s="209"/>
      <c r="DA2145" s="209"/>
      <c r="DB2145" s="209"/>
      <c r="DC2145" s="209"/>
      <c r="DD2145" s="209"/>
      <c r="DE2145" s="209"/>
      <c r="DF2145" s="209"/>
      <c r="DG2145" s="209"/>
      <c r="DH2145" s="209"/>
      <c r="DI2145" s="209"/>
      <c r="DJ2145" s="209"/>
      <c r="DK2145" s="209"/>
      <c r="DL2145" s="209"/>
      <c r="DM2145" s="209"/>
      <c r="DN2145" s="209"/>
      <c r="DO2145" s="209"/>
      <c r="DP2145" s="209"/>
      <c r="DQ2145" s="209"/>
      <c r="DR2145" s="209"/>
      <c r="DS2145" s="209"/>
      <c r="DT2145" s="209"/>
      <c r="DU2145" s="209"/>
      <c r="DV2145" s="209"/>
      <c r="DW2145" s="209"/>
      <c r="DX2145" s="209"/>
      <c r="DY2145" s="209"/>
      <c r="DZ2145" s="209"/>
      <c r="EA2145" s="209"/>
      <c r="EB2145" s="209"/>
      <c r="EC2145" s="209"/>
      <c r="ED2145" s="209"/>
      <c r="EE2145" s="209"/>
      <c r="EF2145" s="209"/>
      <c r="EG2145" s="209"/>
      <c r="EH2145" s="209"/>
      <c r="EI2145" s="209"/>
      <c r="EJ2145" s="209"/>
      <c r="EK2145" s="209"/>
      <c r="EL2145" s="209"/>
      <c r="EM2145" s="209"/>
      <c r="EN2145" s="209"/>
      <c r="EO2145" s="209"/>
      <c r="EP2145" s="209"/>
      <c r="EQ2145" s="209"/>
      <c r="ER2145" s="209"/>
      <c r="ES2145" s="209"/>
      <c r="ET2145" s="209"/>
      <c r="EU2145" s="209"/>
      <c r="EV2145" s="209"/>
      <c r="EW2145" s="209"/>
      <c r="EX2145" s="209"/>
      <c r="EY2145" s="209"/>
      <c r="EZ2145" s="209"/>
      <c r="FA2145" s="209"/>
      <c r="FB2145" s="209"/>
      <c r="FC2145" s="209"/>
      <c r="FD2145" s="209"/>
      <c r="FE2145" s="209"/>
      <c r="FF2145" s="209"/>
      <c r="FG2145" s="209"/>
      <c r="FH2145" s="209"/>
      <c r="FI2145" s="209"/>
      <c r="FJ2145" s="209"/>
      <c r="FK2145" s="209"/>
      <c r="FL2145" s="209"/>
      <c r="FM2145" s="209"/>
      <c r="FN2145" s="209"/>
      <c r="FO2145" s="209"/>
      <c r="FP2145" s="209"/>
      <c r="FQ2145" s="209"/>
      <c r="FR2145" s="209"/>
      <c r="FS2145" s="209"/>
      <c r="FT2145" s="209"/>
      <c r="FU2145" s="209"/>
      <c r="FV2145" s="209"/>
      <c r="FW2145" s="209"/>
      <c r="FX2145" s="209"/>
      <c r="FY2145" s="209"/>
      <c r="FZ2145" s="209"/>
      <c r="GA2145" s="209"/>
      <c r="GB2145" s="209"/>
      <c r="GC2145" s="209"/>
      <c r="GD2145" s="209"/>
      <c r="GE2145" s="209"/>
      <c r="GF2145" s="209"/>
      <c r="GG2145" s="209"/>
      <c r="GH2145" s="209"/>
      <c r="GI2145" s="209"/>
    </row>
    <row r="2146" spans="1:191" ht="27" hidden="1">
      <c r="A2146" s="69"/>
      <c r="B2146" s="53"/>
      <c r="C2146" s="56"/>
      <c r="D2146" s="57"/>
      <c r="E2146" s="16" t="s">
        <v>524</v>
      </c>
      <c r="F2146" s="10">
        <v>4511</v>
      </c>
      <c r="G2146" s="10"/>
      <c r="H2146" s="10"/>
      <c r="I2146" s="7">
        <v>27991.599999999999</v>
      </c>
      <c r="J2146" s="7">
        <v>77966.5</v>
      </c>
      <c r="K2146" s="7">
        <v>100551.8</v>
      </c>
      <c r="L2146" s="7">
        <v>145735.79999999999</v>
      </c>
      <c r="M2146" s="41">
        <f t="shared" si="444"/>
        <v>19.2</v>
      </c>
      <c r="N2146" s="41">
        <f t="shared" si="445"/>
        <v>53.5</v>
      </c>
      <c r="O2146" s="41">
        <f t="shared" si="446"/>
        <v>69</v>
      </c>
      <c r="P2146" s="15"/>
      <c r="Q2146" s="15"/>
      <c r="R2146" s="167"/>
      <c r="S2146" s="15"/>
      <c r="T2146" s="15"/>
      <c r="U2146" s="4">
        <f t="shared" si="447"/>
        <v>145735.79999999999</v>
      </c>
      <c r="V2146" s="43"/>
    </row>
    <row r="2147" spans="1:191">
      <c r="A2147" s="232"/>
      <c r="B2147" s="196"/>
      <c r="C2147" s="200"/>
      <c r="D2147" s="201"/>
      <c r="E2147" s="80" t="s">
        <v>573</v>
      </c>
      <c r="F2147" s="18" t="s">
        <v>398</v>
      </c>
      <c r="G2147" s="18"/>
      <c r="H2147" s="10" t="s">
        <v>394</v>
      </c>
      <c r="I2147" s="206">
        <f>SUM(I2148:I2148)</f>
        <v>13790</v>
      </c>
      <c r="J2147" s="206">
        <f>SUM(J2148:J2148)</f>
        <v>40588</v>
      </c>
      <c r="K2147" s="206">
        <f>SUM(K2148:K2148)</f>
        <v>52862</v>
      </c>
      <c r="L2147" s="207">
        <f>SUM(L2148:L2148)</f>
        <v>76615.8</v>
      </c>
      <c r="M2147" s="41">
        <f t="shared" si="444"/>
        <v>18</v>
      </c>
      <c r="N2147" s="41">
        <f t="shared" si="445"/>
        <v>53</v>
      </c>
      <c r="O2147" s="41">
        <f t="shared" si="446"/>
        <v>69</v>
      </c>
      <c r="P2147" s="15"/>
      <c r="Q2147" s="15"/>
      <c r="R2147" s="167"/>
      <c r="S2147" s="15"/>
      <c r="T2147" s="15"/>
      <c r="U2147" s="4">
        <f t="shared" si="447"/>
        <v>76615.8</v>
      </c>
      <c r="V2147" s="43"/>
      <c r="AA2147" s="209"/>
      <c r="AB2147" s="209"/>
      <c r="AC2147" s="209"/>
      <c r="AD2147" s="209"/>
      <c r="AE2147" s="209"/>
      <c r="AF2147" s="209"/>
      <c r="AG2147" s="209"/>
      <c r="AH2147" s="209"/>
      <c r="AI2147" s="209"/>
      <c r="AJ2147" s="209"/>
      <c r="AK2147" s="209"/>
      <c r="AL2147" s="209"/>
      <c r="AM2147" s="209"/>
      <c r="AN2147" s="209"/>
      <c r="AO2147" s="209"/>
      <c r="AP2147" s="209"/>
      <c r="AQ2147" s="209"/>
      <c r="AR2147" s="209"/>
      <c r="AS2147" s="209"/>
      <c r="AT2147" s="209"/>
      <c r="AU2147" s="209"/>
      <c r="AV2147" s="209"/>
      <c r="AW2147" s="209"/>
      <c r="AX2147" s="209"/>
      <c r="AY2147" s="209"/>
      <c r="AZ2147" s="209"/>
      <c r="BA2147" s="209"/>
      <c r="BB2147" s="209"/>
      <c r="BC2147" s="209"/>
      <c r="BD2147" s="209"/>
      <c r="BE2147" s="209"/>
      <c r="BF2147" s="209"/>
      <c r="BG2147" s="209"/>
      <c r="BH2147" s="209"/>
      <c r="BI2147" s="209"/>
      <c r="BJ2147" s="209"/>
      <c r="BK2147" s="209"/>
      <c r="BL2147" s="209"/>
      <c r="BM2147" s="209"/>
      <c r="BN2147" s="209"/>
      <c r="BO2147" s="209"/>
      <c r="BP2147" s="209"/>
      <c r="BQ2147" s="209"/>
      <c r="BR2147" s="209"/>
      <c r="BS2147" s="209"/>
      <c r="BT2147" s="209"/>
      <c r="BU2147" s="209"/>
      <c r="BV2147" s="209"/>
      <c r="BW2147" s="209"/>
      <c r="BX2147" s="209"/>
      <c r="BY2147" s="209"/>
      <c r="BZ2147" s="209"/>
      <c r="CA2147" s="209"/>
      <c r="CB2147" s="209"/>
      <c r="CC2147" s="209"/>
      <c r="CD2147" s="209"/>
      <c r="CE2147" s="209"/>
      <c r="CF2147" s="209"/>
      <c r="CG2147" s="209"/>
      <c r="CH2147" s="209"/>
      <c r="CI2147" s="209"/>
      <c r="CJ2147" s="209"/>
      <c r="CK2147" s="209"/>
      <c r="CL2147" s="209"/>
      <c r="CM2147" s="209"/>
      <c r="CN2147" s="209"/>
      <c r="CO2147" s="209"/>
      <c r="CP2147" s="209"/>
      <c r="CQ2147" s="209"/>
      <c r="CR2147" s="209"/>
      <c r="CS2147" s="209"/>
      <c r="CT2147" s="209"/>
      <c r="CU2147" s="209"/>
      <c r="CV2147" s="209"/>
      <c r="CW2147" s="209"/>
      <c r="CX2147" s="209"/>
      <c r="CY2147" s="209"/>
      <c r="CZ2147" s="209"/>
      <c r="DA2147" s="209"/>
      <c r="DB2147" s="209"/>
      <c r="DC2147" s="209"/>
      <c r="DD2147" s="209"/>
      <c r="DE2147" s="209"/>
      <c r="DF2147" s="209"/>
      <c r="DG2147" s="209"/>
      <c r="DH2147" s="209"/>
      <c r="DI2147" s="209"/>
      <c r="DJ2147" s="209"/>
      <c r="DK2147" s="209"/>
      <c r="DL2147" s="209"/>
      <c r="DM2147" s="209"/>
      <c r="DN2147" s="209"/>
      <c r="DO2147" s="209"/>
      <c r="DP2147" s="209"/>
      <c r="DQ2147" s="209"/>
      <c r="DR2147" s="209"/>
      <c r="DS2147" s="209"/>
      <c r="DT2147" s="209"/>
      <c r="DU2147" s="209"/>
      <c r="DV2147" s="209"/>
      <c r="DW2147" s="209"/>
      <c r="DX2147" s="209"/>
      <c r="DY2147" s="209"/>
      <c r="DZ2147" s="209"/>
      <c r="EA2147" s="209"/>
      <c r="EB2147" s="209"/>
      <c r="EC2147" s="209"/>
      <c r="ED2147" s="209"/>
      <c r="EE2147" s="209"/>
      <c r="EF2147" s="209"/>
      <c r="EG2147" s="209"/>
      <c r="EH2147" s="209"/>
      <c r="EI2147" s="209"/>
      <c r="EJ2147" s="209"/>
      <c r="EK2147" s="209"/>
      <c r="EL2147" s="209"/>
      <c r="EM2147" s="209"/>
      <c r="EN2147" s="209"/>
      <c r="EO2147" s="209"/>
      <c r="EP2147" s="209"/>
      <c r="EQ2147" s="209"/>
      <c r="ER2147" s="209"/>
      <c r="ES2147" s="209"/>
      <c r="ET2147" s="209"/>
      <c r="EU2147" s="209"/>
      <c r="EV2147" s="209"/>
      <c r="EW2147" s="209"/>
      <c r="EX2147" s="209"/>
      <c r="EY2147" s="209"/>
      <c r="EZ2147" s="209"/>
      <c r="FA2147" s="209"/>
      <c r="FB2147" s="209"/>
      <c r="FC2147" s="209"/>
      <c r="FD2147" s="209"/>
      <c r="FE2147" s="209"/>
      <c r="FF2147" s="209"/>
      <c r="FG2147" s="209"/>
      <c r="FH2147" s="209"/>
      <c r="FI2147" s="209"/>
      <c r="FJ2147" s="209"/>
      <c r="FK2147" s="209"/>
      <c r="FL2147" s="209"/>
      <c r="FM2147" s="209"/>
      <c r="FN2147" s="209"/>
      <c r="FO2147" s="209"/>
      <c r="FP2147" s="209"/>
      <c r="FQ2147" s="209"/>
      <c r="FR2147" s="209"/>
      <c r="FS2147" s="209"/>
      <c r="FT2147" s="209"/>
      <c r="FU2147" s="209"/>
      <c r="FV2147" s="209"/>
      <c r="FW2147" s="209"/>
      <c r="FX2147" s="209"/>
      <c r="FY2147" s="209"/>
      <c r="FZ2147" s="209"/>
      <c r="GA2147" s="209"/>
      <c r="GB2147" s="209"/>
      <c r="GC2147" s="209"/>
      <c r="GD2147" s="209"/>
      <c r="GE2147" s="209"/>
      <c r="GF2147" s="209"/>
      <c r="GG2147" s="209"/>
      <c r="GH2147" s="209"/>
      <c r="GI2147" s="209"/>
    </row>
    <row r="2148" spans="1:191" ht="27" hidden="1">
      <c r="A2148" s="69"/>
      <c r="B2148" s="53"/>
      <c r="C2148" s="56"/>
      <c r="D2148" s="57"/>
      <c r="E2148" s="16" t="s">
        <v>524</v>
      </c>
      <c r="F2148" s="10">
        <v>4511</v>
      </c>
      <c r="G2148" s="10"/>
      <c r="H2148" s="10"/>
      <c r="I2148" s="7">
        <v>13790</v>
      </c>
      <c r="J2148" s="7">
        <v>40588</v>
      </c>
      <c r="K2148" s="7">
        <v>52862</v>
      </c>
      <c r="L2148" s="7">
        <v>76615.8</v>
      </c>
      <c r="M2148" s="41">
        <f t="shared" si="444"/>
        <v>18</v>
      </c>
      <c r="N2148" s="41">
        <f t="shared" si="445"/>
        <v>53</v>
      </c>
      <c r="O2148" s="41">
        <f t="shared" si="446"/>
        <v>69</v>
      </c>
      <c r="P2148" s="15"/>
      <c r="Q2148" s="15"/>
      <c r="R2148" s="167"/>
      <c r="S2148" s="15"/>
      <c r="T2148" s="15"/>
      <c r="U2148" s="4">
        <f t="shared" si="447"/>
        <v>76615.8</v>
      </c>
      <c r="V2148" s="43"/>
    </row>
    <row r="2149" spans="1:191">
      <c r="A2149" s="232"/>
      <c r="B2149" s="196"/>
      <c r="C2149" s="200"/>
      <c r="D2149" s="201"/>
      <c r="E2149" s="80" t="s">
        <v>574</v>
      </c>
      <c r="F2149" s="18" t="s">
        <v>398</v>
      </c>
      <c r="G2149" s="18"/>
      <c r="H2149" s="10" t="s">
        <v>394</v>
      </c>
      <c r="I2149" s="206">
        <f>SUM(I2150:I2150)</f>
        <v>28473</v>
      </c>
      <c r="J2149" s="206">
        <f>SUM(J2150:J2150)</f>
        <v>81137</v>
      </c>
      <c r="K2149" s="206">
        <f>SUM(K2150:K2150)</f>
        <v>109212.4</v>
      </c>
      <c r="L2149" s="207">
        <f>SUM(L2150:L2150)</f>
        <v>156727.4</v>
      </c>
      <c r="M2149" s="41">
        <f t="shared" si="444"/>
        <v>18.2</v>
      </c>
      <c r="N2149" s="41">
        <f t="shared" si="445"/>
        <v>51.8</v>
      </c>
      <c r="O2149" s="41">
        <f t="shared" si="446"/>
        <v>69.7</v>
      </c>
      <c r="P2149" s="15"/>
      <c r="Q2149" s="15"/>
      <c r="R2149" s="167"/>
      <c r="S2149" s="15"/>
      <c r="T2149" s="15"/>
      <c r="U2149" s="4">
        <f t="shared" si="447"/>
        <v>156727.4</v>
      </c>
      <c r="V2149" s="43"/>
      <c r="AA2149" s="209"/>
      <c r="AB2149" s="209"/>
      <c r="AC2149" s="209"/>
      <c r="AD2149" s="209"/>
      <c r="AE2149" s="209"/>
      <c r="AF2149" s="209"/>
      <c r="AG2149" s="209"/>
      <c r="AH2149" s="209"/>
      <c r="AI2149" s="209"/>
      <c r="AJ2149" s="209"/>
      <c r="AK2149" s="209"/>
      <c r="AL2149" s="209"/>
      <c r="AM2149" s="209"/>
      <c r="AN2149" s="209"/>
      <c r="AO2149" s="209"/>
      <c r="AP2149" s="209"/>
      <c r="AQ2149" s="209"/>
      <c r="AR2149" s="209"/>
      <c r="AS2149" s="209"/>
      <c r="AT2149" s="209"/>
      <c r="AU2149" s="209"/>
      <c r="AV2149" s="209"/>
      <c r="AW2149" s="209"/>
      <c r="AX2149" s="209"/>
      <c r="AY2149" s="209"/>
      <c r="AZ2149" s="209"/>
      <c r="BA2149" s="209"/>
      <c r="BB2149" s="209"/>
      <c r="BC2149" s="209"/>
      <c r="BD2149" s="209"/>
      <c r="BE2149" s="209"/>
      <c r="BF2149" s="209"/>
      <c r="BG2149" s="209"/>
      <c r="BH2149" s="209"/>
      <c r="BI2149" s="209"/>
      <c r="BJ2149" s="209"/>
      <c r="BK2149" s="209"/>
      <c r="BL2149" s="209"/>
      <c r="BM2149" s="209"/>
      <c r="BN2149" s="209"/>
      <c r="BO2149" s="209"/>
      <c r="BP2149" s="209"/>
      <c r="BQ2149" s="209"/>
      <c r="BR2149" s="209"/>
      <c r="BS2149" s="209"/>
      <c r="BT2149" s="209"/>
      <c r="BU2149" s="209"/>
      <c r="BV2149" s="209"/>
      <c r="BW2149" s="209"/>
      <c r="BX2149" s="209"/>
      <c r="BY2149" s="209"/>
      <c r="BZ2149" s="209"/>
      <c r="CA2149" s="209"/>
      <c r="CB2149" s="209"/>
      <c r="CC2149" s="209"/>
      <c r="CD2149" s="209"/>
      <c r="CE2149" s="209"/>
      <c r="CF2149" s="209"/>
      <c r="CG2149" s="209"/>
      <c r="CH2149" s="209"/>
      <c r="CI2149" s="209"/>
      <c r="CJ2149" s="209"/>
      <c r="CK2149" s="209"/>
      <c r="CL2149" s="209"/>
      <c r="CM2149" s="209"/>
      <c r="CN2149" s="209"/>
      <c r="CO2149" s="209"/>
      <c r="CP2149" s="209"/>
      <c r="CQ2149" s="209"/>
      <c r="CR2149" s="209"/>
      <c r="CS2149" s="209"/>
      <c r="CT2149" s="209"/>
      <c r="CU2149" s="209"/>
      <c r="CV2149" s="209"/>
      <c r="CW2149" s="209"/>
      <c r="CX2149" s="209"/>
      <c r="CY2149" s="209"/>
      <c r="CZ2149" s="209"/>
      <c r="DA2149" s="209"/>
      <c r="DB2149" s="209"/>
      <c r="DC2149" s="209"/>
      <c r="DD2149" s="209"/>
      <c r="DE2149" s="209"/>
      <c r="DF2149" s="209"/>
      <c r="DG2149" s="209"/>
      <c r="DH2149" s="209"/>
      <c r="DI2149" s="209"/>
      <c r="DJ2149" s="209"/>
      <c r="DK2149" s="209"/>
      <c r="DL2149" s="209"/>
      <c r="DM2149" s="209"/>
      <c r="DN2149" s="209"/>
      <c r="DO2149" s="209"/>
      <c r="DP2149" s="209"/>
      <c r="DQ2149" s="209"/>
      <c r="DR2149" s="209"/>
      <c r="DS2149" s="209"/>
      <c r="DT2149" s="209"/>
      <c r="DU2149" s="209"/>
      <c r="DV2149" s="209"/>
      <c r="DW2149" s="209"/>
      <c r="DX2149" s="209"/>
      <c r="DY2149" s="209"/>
      <c r="DZ2149" s="209"/>
      <c r="EA2149" s="209"/>
      <c r="EB2149" s="209"/>
      <c r="EC2149" s="209"/>
      <c r="ED2149" s="209"/>
      <c r="EE2149" s="209"/>
      <c r="EF2149" s="209"/>
      <c r="EG2149" s="209"/>
      <c r="EH2149" s="209"/>
      <c r="EI2149" s="209"/>
      <c r="EJ2149" s="209"/>
      <c r="EK2149" s="209"/>
      <c r="EL2149" s="209"/>
      <c r="EM2149" s="209"/>
      <c r="EN2149" s="209"/>
      <c r="EO2149" s="209"/>
      <c r="EP2149" s="209"/>
      <c r="EQ2149" s="209"/>
      <c r="ER2149" s="209"/>
      <c r="ES2149" s="209"/>
      <c r="ET2149" s="209"/>
      <c r="EU2149" s="209"/>
      <c r="EV2149" s="209"/>
      <c r="EW2149" s="209"/>
      <c r="EX2149" s="209"/>
      <c r="EY2149" s="209"/>
      <c r="EZ2149" s="209"/>
      <c r="FA2149" s="209"/>
      <c r="FB2149" s="209"/>
      <c r="FC2149" s="209"/>
      <c r="FD2149" s="209"/>
      <c r="FE2149" s="209"/>
      <c r="FF2149" s="209"/>
      <c r="FG2149" s="209"/>
      <c r="FH2149" s="209"/>
      <c r="FI2149" s="209"/>
      <c r="FJ2149" s="209"/>
      <c r="FK2149" s="209"/>
      <c r="FL2149" s="209"/>
      <c r="FM2149" s="209"/>
      <c r="FN2149" s="209"/>
      <c r="FO2149" s="209"/>
      <c r="FP2149" s="209"/>
      <c r="FQ2149" s="209"/>
      <c r="FR2149" s="209"/>
      <c r="FS2149" s="209"/>
      <c r="FT2149" s="209"/>
      <c r="FU2149" s="209"/>
      <c r="FV2149" s="209"/>
      <c r="FW2149" s="209"/>
      <c r="FX2149" s="209"/>
      <c r="FY2149" s="209"/>
      <c r="FZ2149" s="209"/>
      <c r="GA2149" s="209"/>
      <c r="GB2149" s="209"/>
      <c r="GC2149" s="209"/>
      <c r="GD2149" s="209"/>
      <c r="GE2149" s="209"/>
      <c r="GF2149" s="209"/>
      <c r="GG2149" s="209"/>
      <c r="GH2149" s="209"/>
      <c r="GI2149" s="209"/>
    </row>
    <row r="2150" spans="1:191" ht="27" hidden="1">
      <c r="A2150" s="69"/>
      <c r="B2150" s="53"/>
      <c r="C2150" s="56"/>
      <c r="D2150" s="57"/>
      <c r="E2150" s="16" t="s">
        <v>524</v>
      </c>
      <c r="F2150" s="10">
        <v>4511</v>
      </c>
      <c r="G2150" s="10"/>
      <c r="H2150" s="10"/>
      <c r="I2150" s="7">
        <v>28473</v>
      </c>
      <c r="J2150" s="7">
        <v>81137</v>
      </c>
      <c r="K2150" s="7">
        <v>109212.4</v>
      </c>
      <c r="L2150" s="7">
        <v>156727.4</v>
      </c>
      <c r="M2150" s="41">
        <f t="shared" si="444"/>
        <v>18.2</v>
      </c>
      <c r="N2150" s="41">
        <f t="shared" si="445"/>
        <v>51.8</v>
      </c>
      <c r="O2150" s="41">
        <f t="shared" si="446"/>
        <v>69.7</v>
      </c>
      <c r="P2150" s="15"/>
      <c r="Q2150" s="15"/>
      <c r="R2150" s="167"/>
      <c r="S2150" s="15"/>
      <c r="T2150" s="15"/>
      <c r="U2150" s="4">
        <f t="shared" si="447"/>
        <v>156727.4</v>
      </c>
      <c r="V2150" s="43"/>
    </row>
    <row r="2151" spans="1:191">
      <c r="A2151" s="232"/>
      <c r="B2151" s="196"/>
      <c r="C2151" s="200"/>
      <c r="D2151" s="201"/>
      <c r="E2151" s="80" t="s">
        <v>575</v>
      </c>
      <c r="F2151" s="18" t="s">
        <v>398</v>
      </c>
      <c r="G2151" s="18"/>
      <c r="H2151" s="10" t="s">
        <v>394</v>
      </c>
      <c r="I2151" s="206">
        <f>SUM(I2152:I2152)</f>
        <v>53471.3</v>
      </c>
      <c r="J2151" s="206">
        <f>SUM(J2152:J2152)</f>
        <v>150900.29999999999</v>
      </c>
      <c r="K2151" s="206">
        <f>SUM(K2152:K2152)</f>
        <v>203551.90000000002</v>
      </c>
      <c r="L2151" s="207">
        <f>SUM(L2152:L2152)</f>
        <v>291148</v>
      </c>
      <c r="M2151" s="41">
        <f t="shared" si="444"/>
        <v>18.399999999999999</v>
      </c>
      <c r="N2151" s="41">
        <f t="shared" si="445"/>
        <v>51.8</v>
      </c>
      <c r="O2151" s="41">
        <f t="shared" si="446"/>
        <v>69.900000000000006</v>
      </c>
      <c r="P2151" s="15"/>
      <c r="Q2151" s="15"/>
      <c r="R2151" s="167"/>
      <c r="S2151" s="15"/>
      <c r="T2151" s="15"/>
      <c r="U2151" s="4">
        <f t="shared" si="447"/>
        <v>291148</v>
      </c>
      <c r="V2151" s="43"/>
      <c r="AA2151" s="209"/>
      <c r="AB2151" s="209"/>
      <c r="AC2151" s="209"/>
      <c r="AD2151" s="209"/>
      <c r="AE2151" s="209"/>
      <c r="AF2151" s="209"/>
      <c r="AG2151" s="209"/>
      <c r="AH2151" s="209"/>
      <c r="AI2151" s="209"/>
      <c r="AJ2151" s="209"/>
      <c r="AK2151" s="209"/>
      <c r="AL2151" s="209"/>
      <c r="AM2151" s="209"/>
      <c r="AN2151" s="209"/>
      <c r="AO2151" s="209"/>
      <c r="AP2151" s="209"/>
      <c r="AQ2151" s="209"/>
      <c r="AR2151" s="209"/>
      <c r="AS2151" s="209"/>
      <c r="AT2151" s="209"/>
      <c r="AU2151" s="209"/>
      <c r="AV2151" s="209"/>
      <c r="AW2151" s="209"/>
      <c r="AX2151" s="209"/>
      <c r="AY2151" s="209"/>
      <c r="AZ2151" s="209"/>
      <c r="BA2151" s="209"/>
      <c r="BB2151" s="209"/>
      <c r="BC2151" s="209"/>
      <c r="BD2151" s="209"/>
      <c r="BE2151" s="209"/>
      <c r="BF2151" s="209"/>
      <c r="BG2151" s="209"/>
      <c r="BH2151" s="209"/>
      <c r="BI2151" s="209"/>
      <c r="BJ2151" s="209"/>
      <c r="BK2151" s="209"/>
      <c r="BL2151" s="209"/>
      <c r="BM2151" s="209"/>
      <c r="BN2151" s="209"/>
      <c r="BO2151" s="209"/>
      <c r="BP2151" s="209"/>
      <c r="BQ2151" s="209"/>
      <c r="BR2151" s="209"/>
      <c r="BS2151" s="209"/>
      <c r="BT2151" s="209"/>
      <c r="BU2151" s="209"/>
      <c r="BV2151" s="209"/>
      <c r="BW2151" s="209"/>
      <c r="BX2151" s="209"/>
      <c r="BY2151" s="209"/>
      <c r="BZ2151" s="209"/>
      <c r="CA2151" s="209"/>
      <c r="CB2151" s="209"/>
      <c r="CC2151" s="209"/>
      <c r="CD2151" s="209"/>
      <c r="CE2151" s="209"/>
      <c r="CF2151" s="209"/>
      <c r="CG2151" s="209"/>
      <c r="CH2151" s="209"/>
      <c r="CI2151" s="209"/>
      <c r="CJ2151" s="209"/>
      <c r="CK2151" s="209"/>
      <c r="CL2151" s="209"/>
      <c r="CM2151" s="209"/>
      <c r="CN2151" s="209"/>
      <c r="CO2151" s="209"/>
      <c r="CP2151" s="209"/>
      <c r="CQ2151" s="209"/>
      <c r="CR2151" s="209"/>
      <c r="CS2151" s="209"/>
      <c r="CT2151" s="209"/>
      <c r="CU2151" s="209"/>
      <c r="CV2151" s="209"/>
      <c r="CW2151" s="209"/>
      <c r="CX2151" s="209"/>
      <c r="CY2151" s="209"/>
      <c r="CZ2151" s="209"/>
      <c r="DA2151" s="209"/>
      <c r="DB2151" s="209"/>
      <c r="DC2151" s="209"/>
      <c r="DD2151" s="209"/>
      <c r="DE2151" s="209"/>
      <c r="DF2151" s="209"/>
      <c r="DG2151" s="209"/>
      <c r="DH2151" s="209"/>
      <c r="DI2151" s="209"/>
      <c r="DJ2151" s="209"/>
      <c r="DK2151" s="209"/>
      <c r="DL2151" s="209"/>
      <c r="DM2151" s="209"/>
      <c r="DN2151" s="209"/>
      <c r="DO2151" s="209"/>
      <c r="DP2151" s="209"/>
      <c r="DQ2151" s="209"/>
      <c r="DR2151" s="209"/>
      <c r="DS2151" s="209"/>
      <c r="DT2151" s="209"/>
      <c r="DU2151" s="209"/>
      <c r="DV2151" s="209"/>
      <c r="DW2151" s="209"/>
      <c r="DX2151" s="209"/>
      <c r="DY2151" s="209"/>
      <c r="DZ2151" s="209"/>
      <c r="EA2151" s="209"/>
      <c r="EB2151" s="209"/>
      <c r="EC2151" s="209"/>
      <c r="ED2151" s="209"/>
      <c r="EE2151" s="209"/>
      <c r="EF2151" s="209"/>
      <c r="EG2151" s="209"/>
      <c r="EH2151" s="209"/>
      <c r="EI2151" s="209"/>
      <c r="EJ2151" s="209"/>
      <c r="EK2151" s="209"/>
      <c r="EL2151" s="209"/>
      <c r="EM2151" s="209"/>
      <c r="EN2151" s="209"/>
      <c r="EO2151" s="209"/>
      <c r="EP2151" s="209"/>
      <c r="EQ2151" s="209"/>
      <c r="ER2151" s="209"/>
      <c r="ES2151" s="209"/>
      <c r="ET2151" s="209"/>
      <c r="EU2151" s="209"/>
      <c r="EV2151" s="209"/>
      <c r="EW2151" s="209"/>
      <c r="EX2151" s="209"/>
      <c r="EY2151" s="209"/>
      <c r="EZ2151" s="209"/>
      <c r="FA2151" s="209"/>
      <c r="FB2151" s="209"/>
      <c r="FC2151" s="209"/>
      <c r="FD2151" s="209"/>
      <c r="FE2151" s="209"/>
      <c r="FF2151" s="209"/>
      <c r="FG2151" s="209"/>
      <c r="FH2151" s="209"/>
      <c r="FI2151" s="209"/>
      <c r="FJ2151" s="209"/>
      <c r="FK2151" s="209"/>
      <c r="FL2151" s="209"/>
      <c r="FM2151" s="209"/>
      <c r="FN2151" s="209"/>
      <c r="FO2151" s="209"/>
      <c r="FP2151" s="209"/>
      <c r="FQ2151" s="209"/>
      <c r="FR2151" s="209"/>
      <c r="FS2151" s="209"/>
      <c r="FT2151" s="209"/>
      <c r="FU2151" s="209"/>
      <c r="FV2151" s="209"/>
      <c r="FW2151" s="209"/>
      <c r="FX2151" s="209"/>
      <c r="FY2151" s="209"/>
      <c r="FZ2151" s="209"/>
      <c r="GA2151" s="209"/>
      <c r="GB2151" s="209"/>
      <c r="GC2151" s="209"/>
      <c r="GD2151" s="209"/>
      <c r="GE2151" s="209"/>
      <c r="GF2151" s="209"/>
      <c r="GG2151" s="209"/>
      <c r="GH2151" s="209"/>
      <c r="GI2151" s="209"/>
    </row>
    <row r="2152" spans="1:191" ht="27" hidden="1">
      <c r="A2152" s="69"/>
      <c r="B2152" s="53"/>
      <c r="C2152" s="56"/>
      <c r="D2152" s="57"/>
      <c r="E2152" s="16" t="s">
        <v>524</v>
      </c>
      <c r="F2152" s="10">
        <v>4511</v>
      </c>
      <c r="G2152" s="10"/>
      <c r="H2152" s="10"/>
      <c r="I2152" s="7">
        <v>53471.3</v>
      </c>
      <c r="J2152" s="7">
        <v>150900.29999999999</v>
      </c>
      <c r="K2152" s="7">
        <v>203551.90000000002</v>
      </c>
      <c r="L2152" s="7">
        <v>291148</v>
      </c>
      <c r="M2152" s="41">
        <f t="shared" si="444"/>
        <v>18.399999999999999</v>
      </c>
      <c r="N2152" s="41">
        <f t="shared" si="445"/>
        <v>51.8</v>
      </c>
      <c r="O2152" s="41">
        <f t="shared" si="446"/>
        <v>69.900000000000006</v>
      </c>
      <c r="P2152" s="15"/>
      <c r="Q2152" s="15"/>
      <c r="R2152" s="167"/>
      <c r="S2152" s="15"/>
      <c r="T2152" s="15"/>
      <c r="U2152" s="4">
        <f t="shared" si="447"/>
        <v>291148</v>
      </c>
      <c r="V2152" s="43"/>
    </row>
    <row r="2153" spans="1:191">
      <c r="A2153" s="232"/>
      <c r="B2153" s="196"/>
      <c r="C2153" s="200"/>
      <c r="D2153" s="201"/>
      <c r="E2153" s="80" t="s">
        <v>577</v>
      </c>
      <c r="F2153" s="18" t="s">
        <v>398</v>
      </c>
      <c r="G2153" s="18"/>
      <c r="H2153" s="10" t="s">
        <v>394</v>
      </c>
      <c r="I2153" s="206">
        <f>SUM(I2154:I2154)</f>
        <v>16895</v>
      </c>
      <c r="J2153" s="206">
        <f>SUM(J2154:J2154)</f>
        <v>49728</v>
      </c>
      <c r="K2153" s="206">
        <f>SUM(K2154:K2154)</f>
        <v>64763</v>
      </c>
      <c r="L2153" s="207">
        <f>SUM(L2154:L2154)</f>
        <v>93864.8</v>
      </c>
      <c r="M2153" s="41">
        <f t="shared" si="444"/>
        <v>18</v>
      </c>
      <c r="N2153" s="41">
        <f t="shared" si="445"/>
        <v>53</v>
      </c>
      <c r="O2153" s="41">
        <f t="shared" si="446"/>
        <v>69</v>
      </c>
      <c r="P2153" s="15"/>
      <c r="Q2153" s="15"/>
      <c r="R2153" s="167"/>
      <c r="S2153" s="15"/>
      <c r="T2153" s="15"/>
      <c r="U2153" s="4">
        <f t="shared" si="447"/>
        <v>93864.8</v>
      </c>
      <c r="V2153" s="43"/>
      <c r="AA2153" s="209"/>
      <c r="AB2153" s="209"/>
      <c r="AC2153" s="209"/>
      <c r="AD2153" s="209"/>
      <c r="AE2153" s="209"/>
      <c r="AF2153" s="209"/>
      <c r="AG2153" s="209"/>
      <c r="AH2153" s="209"/>
      <c r="AI2153" s="209"/>
      <c r="AJ2153" s="209"/>
      <c r="AK2153" s="209"/>
      <c r="AL2153" s="209"/>
      <c r="AM2153" s="209"/>
      <c r="AN2153" s="209"/>
      <c r="AO2153" s="209"/>
      <c r="AP2153" s="209"/>
      <c r="AQ2153" s="209"/>
      <c r="AR2153" s="209"/>
      <c r="AS2153" s="209"/>
      <c r="AT2153" s="209"/>
      <c r="AU2153" s="209"/>
      <c r="AV2153" s="209"/>
      <c r="AW2153" s="209"/>
      <c r="AX2153" s="209"/>
      <c r="AY2153" s="209"/>
      <c r="AZ2153" s="209"/>
      <c r="BA2153" s="209"/>
      <c r="BB2153" s="209"/>
      <c r="BC2153" s="209"/>
      <c r="BD2153" s="209"/>
      <c r="BE2153" s="209"/>
      <c r="BF2153" s="209"/>
      <c r="BG2153" s="209"/>
      <c r="BH2153" s="209"/>
      <c r="BI2153" s="209"/>
      <c r="BJ2153" s="209"/>
      <c r="BK2153" s="209"/>
      <c r="BL2153" s="209"/>
      <c r="BM2153" s="209"/>
      <c r="BN2153" s="209"/>
      <c r="BO2153" s="209"/>
      <c r="BP2153" s="209"/>
      <c r="BQ2153" s="209"/>
      <c r="BR2153" s="209"/>
      <c r="BS2153" s="209"/>
      <c r="BT2153" s="209"/>
      <c r="BU2153" s="209"/>
      <c r="BV2153" s="209"/>
      <c r="BW2153" s="209"/>
      <c r="BX2153" s="209"/>
      <c r="BY2153" s="209"/>
      <c r="BZ2153" s="209"/>
      <c r="CA2153" s="209"/>
      <c r="CB2153" s="209"/>
      <c r="CC2153" s="209"/>
      <c r="CD2153" s="209"/>
      <c r="CE2153" s="209"/>
      <c r="CF2153" s="209"/>
      <c r="CG2153" s="209"/>
      <c r="CH2153" s="209"/>
      <c r="CI2153" s="209"/>
      <c r="CJ2153" s="209"/>
      <c r="CK2153" s="209"/>
      <c r="CL2153" s="209"/>
      <c r="CM2153" s="209"/>
      <c r="CN2153" s="209"/>
      <c r="CO2153" s="209"/>
      <c r="CP2153" s="209"/>
      <c r="CQ2153" s="209"/>
      <c r="CR2153" s="209"/>
      <c r="CS2153" s="209"/>
      <c r="CT2153" s="209"/>
      <c r="CU2153" s="209"/>
      <c r="CV2153" s="209"/>
      <c r="CW2153" s="209"/>
      <c r="CX2153" s="209"/>
      <c r="CY2153" s="209"/>
      <c r="CZ2153" s="209"/>
      <c r="DA2153" s="209"/>
      <c r="DB2153" s="209"/>
      <c r="DC2153" s="209"/>
      <c r="DD2153" s="209"/>
      <c r="DE2153" s="209"/>
      <c r="DF2153" s="209"/>
      <c r="DG2153" s="209"/>
      <c r="DH2153" s="209"/>
      <c r="DI2153" s="209"/>
      <c r="DJ2153" s="209"/>
      <c r="DK2153" s="209"/>
      <c r="DL2153" s="209"/>
      <c r="DM2153" s="209"/>
      <c r="DN2153" s="209"/>
      <c r="DO2153" s="209"/>
      <c r="DP2153" s="209"/>
      <c r="DQ2153" s="209"/>
      <c r="DR2153" s="209"/>
      <c r="DS2153" s="209"/>
      <c r="DT2153" s="209"/>
      <c r="DU2153" s="209"/>
      <c r="DV2153" s="209"/>
      <c r="DW2153" s="209"/>
      <c r="DX2153" s="209"/>
      <c r="DY2153" s="209"/>
      <c r="DZ2153" s="209"/>
      <c r="EA2153" s="209"/>
      <c r="EB2153" s="209"/>
      <c r="EC2153" s="209"/>
      <c r="ED2153" s="209"/>
      <c r="EE2153" s="209"/>
      <c r="EF2153" s="209"/>
      <c r="EG2153" s="209"/>
      <c r="EH2153" s="209"/>
      <c r="EI2153" s="209"/>
      <c r="EJ2153" s="209"/>
      <c r="EK2153" s="209"/>
      <c r="EL2153" s="209"/>
      <c r="EM2153" s="209"/>
      <c r="EN2153" s="209"/>
      <c r="EO2153" s="209"/>
      <c r="EP2153" s="209"/>
      <c r="EQ2153" s="209"/>
      <c r="ER2153" s="209"/>
      <c r="ES2153" s="209"/>
      <c r="ET2153" s="209"/>
      <c r="EU2153" s="209"/>
      <c r="EV2153" s="209"/>
      <c r="EW2153" s="209"/>
      <c r="EX2153" s="209"/>
      <c r="EY2153" s="209"/>
      <c r="EZ2153" s="209"/>
      <c r="FA2153" s="209"/>
      <c r="FB2153" s="209"/>
      <c r="FC2153" s="209"/>
      <c r="FD2153" s="209"/>
      <c r="FE2153" s="209"/>
      <c r="FF2153" s="209"/>
      <c r="FG2153" s="209"/>
      <c r="FH2153" s="209"/>
      <c r="FI2153" s="209"/>
      <c r="FJ2153" s="209"/>
      <c r="FK2153" s="209"/>
      <c r="FL2153" s="209"/>
      <c r="FM2153" s="209"/>
      <c r="FN2153" s="209"/>
      <c r="FO2153" s="209"/>
      <c r="FP2153" s="209"/>
      <c r="FQ2153" s="209"/>
      <c r="FR2153" s="209"/>
      <c r="FS2153" s="209"/>
      <c r="FT2153" s="209"/>
      <c r="FU2153" s="209"/>
      <c r="FV2153" s="209"/>
      <c r="FW2153" s="209"/>
      <c r="FX2153" s="209"/>
      <c r="FY2153" s="209"/>
      <c r="FZ2153" s="209"/>
      <c r="GA2153" s="209"/>
      <c r="GB2153" s="209"/>
      <c r="GC2153" s="209"/>
      <c r="GD2153" s="209"/>
      <c r="GE2153" s="209"/>
      <c r="GF2153" s="209"/>
      <c r="GG2153" s="209"/>
      <c r="GH2153" s="209"/>
      <c r="GI2153" s="209"/>
    </row>
    <row r="2154" spans="1:191" ht="27" hidden="1">
      <c r="A2154" s="69"/>
      <c r="B2154" s="53"/>
      <c r="C2154" s="56"/>
      <c r="D2154" s="57"/>
      <c r="E2154" s="16" t="s">
        <v>524</v>
      </c>
      <c r="F2154" s="10">
        <v>4511</v>
      </c>
      <c r="G2154" s="10"/>
      <c r="H2154" s="10"/>
      <c r="I2154" s="7">
        <v>16895</v>
      </c>
      <c r="J2154" s="7">
        <v>49728</v>
      </c>
      <c r="K2154" s="7">
        <v>64763</v>
      </c>
      <c r="L2154" s="7">
        <v>93864.8</v>
      </c>
      <c r="M2154" s="41">
        <f t="shared" si="444"/>
        <v>18</v>
      </c>
      <c r="N2154" s="41">
        <f t="shared" si="445"/>
        <v>53</v>
      </c>
      <c r="O2154" s="41">
        <f t="shared" si="446"/>
        <v>69</v>
      </c>
      <c r="P2154" s="15"/>
      <c r="Q2154" s="15"/>
      <c r="R2154" s="167"/>
      <c r="S2154" s="15"/>
      <c r="T2154" s="15"/>
      <c r="U2154" s="4">
        <f t="shared" si="447"/>
        <v>93864.8</v>
      </c>
      <c r="V2154" s="43"/>
    </row>
    <row r="2155" spans="1:191" ht="55.5" customHeight="1">
      <c r="A2155" s="232"/>
      <c r="B2155" s="196"/>
      <c r="C2155" s="200"/>
      <c r="D2155" s="242" t="s">
        <v>284</v>
      </c>
      <c r="E2155" s="81" t="s">
        <v>588</v>
      </c>
      <c r="F2155" s="19"/>
      <c r="G2155" s="19"/>
      <c r="H2155" s="10" t="s">
        <v>394</v>
      </c>
      <c r="I2155" s="204">
        <f t="shared" ref="I2155:L2156" si="448">SUM(I2156)</f>
        <v>17730</v>
      </c>
      <c r="J2155" s="204">
        <f t="shared" si="448"/>
        <v>44403.1</v>
      </c>
      <c r="K2155" s="204">
        <f t="shared" si="448"/>
        <v>66701</v>
      </c>
      <c r="L2155" s="205">
        <f t="shared" si="448"/>
        <v>98024</v>
      </c>
      <c r="M2155" s="41">
        <f t="shared" si="444"/>
        <v>18.100000000000001</v>
      </c>
      <c r="N2155" s="41">
        <f t="shared" si="445"/>
        <v>45.3</v>
      </c>
      <c r="O2155" s="41">
        <f t="shared" si="446"/>
        <v>68</v>
      </c>
      <c r="P2155" s="15"/>
      <c r="Q2155" s="15"/>
      <c r="R2155" s="167"/>
      <c r="S2155" s="15"/>
      <c r="T2155" s="15"/>
      <c r="U2155" s="4">
        <f t="shared" si="447"/>
        <v>98024</v>
      </c>
      <c r="AA2155" s="209"/>
      <c r="AB2155" s="209"/>
      <c r="AC2155" s="209"/>
      <c r="AD2155" s="209"/>
      <c r="AE2155" s="209"/>
      <c r="AF2155" s="209"/>
      <c r="AG2155" s="209"/>
      <c r="AH2155" s="209"/>
      <c r="AI2155" s="209"/>
      <c r="AJ2155" s="209"/>
      <c r="AK2155" s="209"/>
      <c r="AL2155" s="209"/>
      <c r="AM2155" s="209"/>
      <c r="AN2155" s="209"/>
      <c r="AO2155" s="209"/>
      <c r="AP2155" s="209"/>
      <c r="AQ2155" s="209"/>
      <c r="AR2155" s="209"/>
      <c r="AS2155" s="209"/>
      <c r="AT2155" s="209"/>
      <c r="AU2155" s="209"/>
      <c r="AV2155" s="209"/>
      <c r="AW2155" s="209"/>
      <c r="AX2155" s="209"/>
      <c r="AY2155" s="209"/>
      <c r="AZ2155" s="209"/>
      <c r="BA2155" s="209"/>
      <c r="BB2155" s="209"/>
      <c r="BC2155" s="209"/>
      <c r="BD2155" s="209"/>
      <c r="BE2155" s="209"/>
      <c r="BF2155" s="209"/>
      <c r="BG2155" s="209"/>
      <c r="BH2155" s="209"/>
      <c r="BI2155" s="209"/>
      <c r="BJ2155" s="209"/>
      <c r="BK2155" s="209"/>
      <c r="BL2155" s="209"/>
      <c r="BM2155" s="209"/>
      <c r="BN2155" s="209"/>
      <c r="BO2155" s="209"/>
      <c r="BP2155" s="209"/>
      <c r="BQ2155" s="209"/>
      <c r="BR2155" s="209"/>
      <c r="BS2155" s="209"/>
      <c r="BT2155" s="209"/>
      <c r="BU2155" s="209"/>
      <c r="BV2155" s="209"/>
      <c r="BW2155" s="209"/>
      <c r="BX2155" s="209"/>
      <c r="BY2155" s="209"/>
      <c r="BZ2155" s="209"/>
      <c r="CA2155" s="209"/>
      <c r="CB2155" s="209"/>
      <c r="CC2155" s="209"/>
      <c r="CD2155" s="209"/>
      <c r="CE2155" s="209"/>
      <c r="CF2155" s="209"/>
      <c r="CG2155" s="209"/>
      <c r="CH2155" s="209"/>
      <c r="CI2155" s="209"/>
      <c r="CJ2155" s="209"/>
      <c r="CK2155" s="209"/>
      <c r="CL2155" s="209"/>
      <c r="CM2155" s="209"/>
      <c r="CN2155" s="209"/>
      <c r="CO2155" s="209"/>
      <c r="CP2155" s="209"/>
      <c r="CQ2155" s="209"/>
      <c r="CR2155" s="209"/>
      <c r="CS2155" s="209"/>
      <c r="CT2155" s="209"/>
      <c r="CU2155" s="209"/>
      <c r="CV2155" s="209"/>
      <c r="CW2155" s="209"/>
      <c r="CX2155" s="209"/>
      <c r="CY2155" s="209"/>
      <c r="CZ2155" s="209"/>
      <c r="DA2155" s="209"/>
      <c r="DB2155" s="209"/>
      <c r="DC2155" s="209"/>
      <c r="DD2155" s="209"/>
      <c r="DE2155" s="209"/>
      <c r="DF2155" s="209"/>
      <c r="DG2155" s="209"/>
      <c r="DH2155" s="209"/>
      <c r="DI2155" s="209"/>
      <c r="DJ2155" s="209"/>
      <c r="DK2155" s="209"/>
      <c r="DL2155" s="209"/>
      <c r="DM2155" s="209"/>
      <c r="DN2155" s="209"/>
      <c r="DO2155" s="209"/>
      <c r="DP2155" s="209"/>
      <c r="DQ2155" s="209"/>
      <c r="DR2155" s="209"/>
      <c r="DS2155" s="209"/>
      <c r="DT2155" s="209"/>
      <c r="DU2155" s="209"/>
      <c r="DV2155" s="209"/>
      <c r="DW2155" s="209"/>
      <c r="DX2155" s="209"/>
      <c r="DY2155" s="209"/>
      <c r="DZ2155" s="209"/>
      <c r="EA2155" s="209"/>
      <c r="EB2155" s="209"/>
      <c r="EC2155" s="209"/>
      <c r="ED2155" s="209"/>
      <c r="EE2155" s="209"/>
      <c r="EF2155" s="209"/>
      <c r="EG2155" s="209"/>
      <c r="EH2155" s="209"/>
      <c r="EI2155" s="209"/>
      <c r="EJ2155" s="209"/>
      <c r="EK2155" s="209"/>
      <c r="EL2155" s="209"/>
      <c r="EM2155" s="209"/>
      <c r="EN2155" s="209"/>
      <c r="EO2155" s="209"/>
      <c r="EP2155" s="209"/>
      <c r="EQ2155" s="209"/>
      <c r="ER2155" s="209"/>
      <c r="ES2155" s="209"/>
      <c r="ET2155" s="209"/>
      <c r="EU2155" s="209"/>
      <c r="EV2155" s="209"/>
      <c r="EW2155" s="209"/>
      <c r="EX2155" s="209"/>
      <c r="EY2155" s="209"/>
      <c r="EZ2155" s="209"/>
      <c r="FA2155" s="209"/>
      <c r="FB2155" s="209"/>
      <c r="FC2155" s="209"/>
      <c r="FD2155" s="209"/>
      <c r="FE2155" s="209"/>
      <c r="FF2155" s="209"/>
      <c r="FG2155" s="209"/>
      <c r="FH2155" s="209"/>
      <c r="FI2155" s="209"/>
      <c r="FJ2155" s="209"/>
      <c r="FK2155" s="209"/>
      <c r="FL2155" s="209"/>
      <c r="FM2155" s="209"/>
      <c r="FN2155" s="209"/>
      <c r="FO2155" s="209"/>
      <c r="FP2155" s="209"/>
      <c r="FQ2155" s="209"/>
      <c r="FR2155" s="209"/>
      <c r="FS2155" s="209"/>
      <c r="FT2155" s="209"/>
      <c r="FU2155" s="209"/>
      <c r="FV2155" s="209"/>
      <c r="FW2155" s="209"/>
      <c r="FX2155" s="209"/>
      <c r="FY2155" s="209"/>
      <c r="FZ2155" s="209"/>
      <c r="GA2155" s="209"/>
      <c r="GB2155" s="209"/>
      <c r="GC2155" s="209"/>
      <c r="GD2155" s="209"/>
      <c r="GE2155" s="209"/>
      <c r="GF2155" s="209"/>
      <c r="GG2155" s="209"/>
      <c r="GH2155" s="209"/>
      <c r="GI2155" s="209"/>
    </row>
    <row r="2156" spans="1:191" ht="33" customHeight="1">
      <c r="A2156" s="232"/>
      <c r="B2156" s="196"/>
      <c r="C2156" s="200"/>
      <c r="D2156" s="201"/>
      <c r="E2156" s="80" t="s">
        <v>40</v>
      </c>
      <c r="F2156" s="18" t="s">
        <v>398</v>
      </c>
      <c r="G2156" s="18"/>
      <c r="H2156" s="10" t="s">
        <v>394</v>
      </c>
      <c r="I2156" s="206">
        <f t="shared" si="448"/>
        <v>17730</v>
      </c>
      <c r="J2156" s="206">
        <f t="shared" si="448"/>
        <v>44403.1</v>
      </c>
      <c r="K2156" s="206">
        <f t="shared" si="448"/>
        <v>66701</v>
      </c>
      <c r="L2156" s="207">
        <f t="shared" si="448"/>
        <v>98024</v>
      </c>
      <c r="M2156" s="41">
        <f t="shared" si="444"/>
        <v>18.100000000000001</v>
      </c>
      <c r="N2156" s="41">
        <f t="shared" si="445"/>
        <v>45.3</v>
      </c>
      <c r="O2156" s="41">
        <f t="shared" si="446"/>
        <v>68</v>
      </c>
      <c r="P2156" s="15"/>
      <c r="Q2156" s="15"/>
      <c r="R2156" s="167"/>
      <c r="S2156" s="15"/>
      <c r="T2156" s="15"/>
      <c r="U2156" s="4">
        <f t="shared" si="447"/>
        <v>98024</v>
      </c>
      <c r="AA2156" s="209"/>
      <c r="AB2156" s="209"/>
      <c r="AC2156" s="209"/>
      <c r="AD2156" s="209"/>
      <c r="AE2156" s="209"/>
      <c r="AF2156" s="209"/>
      <c r="AG2156" s="209"/>
      <c r="AH2156" s="209"/>
      <c r="AI2156" s="209"/>
      <c r="AJ2156" s="209"/>
      <c r="AK2156" s="209"/>
      <c r="AL2156" s="209"/>
      <c r="AM2156" s="209"/>
      <c r="AN2156" s="209"/>
      <c r="AO2156" s="209"/>
      <c r="AP2156" s="209"/>
      <c r="AQ2156" s="209"/>
      <c r="AR2156" s="209"/>
      <c r="AS2156" s="209"/>
      <c r="AT2156" s="209"/>
      <c r="AU2156" s="209"/>
      <c r="AV2156" s="209"/>
      <c r="AW2156" s="209"/>
      <c r="AX2156" s="209"/>
      <c r="AY2156" s="209"/>
      <c r="AZ2156" s="209"/>
      <c r="BA2156" s="209"/>
      <c r="BB2156" s="209"/>
      <c r="BC2156" s="209"/>
      <c r="BD2156" s="209"/>
      <c r="BE2156" s="209"/>
      <c r="BF2156" s="209"/>
      <c r="BG2156" s="209"/>
      <c r="BH2156" s="209"/>
      <c r="BI2156" s="209"/>
      <c r="BJ2156" s="209"/>
      <c r="BK2156" s="209"/>
      <c r="BL2156" s="209"/>
      <c r="BM2156" s="209"/>
      <c r="BN2156" s="209"/>
      <c r="BO2156" s="209"/>
      <c r="BP2156" s="209"/>
      <c r="BQ2156" s="209"/>
      <c r="BR2156" s="209"/>
      <c r="BS2156" s="209"/>
      <c r="BT2156" s="209"/>
      <c r="BU2156" s="209"/>
      <c r="BV2156" s="209"/>
      <c r="BW2156" s="209"/>
      <c r="BX2156" s="209"/>
      <c r="BY2156" s="209"/>
      <c r="BZ2156" s="209"/>
      <c r="CA2156" s="209"/>
      <c r="CB2156" s="209"/>
      <c r="CC2156" s="209"/>
      <c r="CD2156" s="209"/>
      <c r="CE2156" s="209"/>
      <c r="CF2156" s="209"/>
      <c r="CG2156" s="209"/>
      <c r="CH2156" s="209"/>
      <c r="CI2156" s="209"/>
      <c r="CJ2156" s="209"/>
      <c r="CK2156" s="209"/>
      <c r="CL2156" s="209"/>
      <c r="CM2156" s="209"/>
      <c r="CN2156" s="209"/>
      <c r="CO2156" s="209"/>
      <c r="CP2156" s="209"/>
      <c r="CQ2156" s="209"/>
      <c r="CR2156" s="209"/>
      <c r="CS2156" s="209"/>
      <c r="CT2156" s="209"/>
      <c r="CU2156" s="209"/>
      <c r="CV2156" s="209"/>
      <c r="CW2156" s="209"/>
      <c r="CX2156" s="209"/>
      <c r="CY2156" s="209"/>
      <c r="CZ2156" s="209"/>
      <c r="DA2156" s="209"/>
      <c r="DB2156" s="209"/>
      <c r="DC2156" s="209"/>
      <c r="DD2156" s="209"/>
      <c r="DE2156" s="209"/>
      <c r="DF2156" s="209"/>
      <c r="DG2156" s="209"/>
      <c r="DH2156" s="209"/>
      <c r="DI2156" s="209"/>
      <c r="DJ2156" s="209"/>
      <c r="DK2156" s="209"/>
      <c r="DL2156" s="209"/>
      <c r="DM2156" s="209"/>
      <c r="DN2156" s="209"/>
      <c r="DO2156" s="209"/>
      <c r="DP2156" s="209"/>
      <c r="DQ2156" s="209"/>
      <c r="DR2156" s="209"/>
      <c r="DS2156" s="209"/>
      <c r="DT2156" s="209"/>
      <c r="DU2156" s="209"/>
      <c r="DV2156" s="209"/>
      <c r="DW2156" s="209"/>
      <c r="DX2156" s="209"/>
      <c r="DY2156" s="209"/>
      <c r="DZ2156" s="209"/>
      <c r="EA2156" s="209"/>
      <c r="EB2156" s="209"/>
      <c r="EC2156" s="209"/>
      <c r="ED2156" s="209"/>
      <c r="EE2156" s="209"/>
      <c r="EF2156" s="209"/>
      <c r="EG2156" s="209"/>
      <c r="EH2156" s="209"/>
      <c r="EI2156" s="209"/>
      <c r="EJ2156" s="209"/>
      <c r="EK2156" s="209"/>
      <c r="EL2156" s="209"/>
      <c r="EM2156" s="209"/>
      <c r="EN2156" s="209"/>
      <c r="EO2156" s="209"/>
      <c r="EP2156" s="209"/>
      <c r="EQ2156" s="209"/>
      <c r="ER2156" s="209"/>
      <c r="ES2156" s="209"/>
      <c r="ET2156" s="209"/>
      <c r="EU2156" s="209"/>
      <c r="EV2156" s="209"/>
      <c r="EW2156" s="209"/>
      <c r="EX2156" s="209"/>
      <c r="EY2156" s="209"/>
      <c r="EZ2156" s="209"/>
      <c r="FA2156" s="209"/>
      <c r="FB2156" s="209"/>
      <c r="FC2156" s="209"/>
      <c r="FD2156" s="209"/>
      <c r="FE2156" s="209"/>
      <c r="FF2156" s="209"/>
      <c r="FG2156" s="209"/>
      <c r="FH2156" s="209"/>
      <c r="FI2156" s="209"/>
      <c r="FJ2156" s="209"/>
      <c r="FK2156" s="209"/>
      <c r="FL2156" s="209"/>
      <c r="FM2156" s="209"/>
      <c r="FN2156" s="209"/>
      <c r="FO2156" s="209"/>
      <c r="FP2156" s="209"/>
      <c r="FQ2156" s="209"/>
      <c r="FR2156" s="209"/>
      <c r="FS2156" s="209"/>
      <c r="FT2156" s="209"/>
      <c r="FU2156" s="209"/>
      <c r="FV2156" s="209"/>
      <c r="FW2156" s="209"/>
      <c r="FX2156" s="209"/>
      <c r="FY2156" s="209"/>
      <c r="FZ2156" s="209"/>
      <c r="GA2156" s="209"/>
      <c r="GB2156" s="209"/>
      <c r="GC2156" s="209"/>
      <c r="GD2156" s="209"/>
      <c r="GE2156" s="209"/>
      <c r="GF2156" s="209"/>
      <c r="GG2156" s="209"/>
      <c r="GH2156" s="209"/>
      <c r="GI2156" s="209"/>
    </row>
    <row r="2157" spans="1:191" ht="21.75" hidden="1" customHeight="1">
      <c r="A2157" s="69"/>
      <c r="B2157" s="53"/>
      <c r="C2157" s="56"/>
      <c r="D2157" s="57"/>
      <c r="E2157" s="9" t="s">
        <v>542</v>
      </c>
      <c r="F2157" s="10">
        <v>4639</v>
      </c>
      <c r="G2157" s="10"/>
      <c r="H2157" s="10"/>
      <c r="I2157" s="7">
        <v>17730</v>
      </c>
      <c r="J2157" s="7">
        <v>44403.1</v>
      </c>
      <c r="K2157" s="7">
        <v>66701</v>
      </c>
      <c r="L2157" s="7">
        <v>98024</v>
      </c>
      <c r="M2157" s="41">
        <f t="shared" si="444"/>
        <v>18.100000000000001</v>
      </c>
      <c r="N2157" s="41">
        <f t="shared" si="445"/>
        <v>45.3</v>
      </c>
      <c r="O2157" s="41">
        <f t="shared" si="446"/>
        <v>68</v>
      </c>
      <c r="P2157" s="15"/>
      <c r="Q2157" s="15"/>
      <c r="R2157" s="167"/>
      <c r="S2157" s="15"/>
      <c r="T2157" s="15"/>
      <c r="U2157" s="4">
        <f t="shared" si="447"/>
        <v>98024</v>
      </c>
    </row>
    <row r="2158" spans="1:191" ht="49.5">
      <c r="A2158" s="232"/>
      <c r="B2158" s="196"/>
      <c r="C2158" s="200"/>
      <c r="D2158" s="242" t="s">
        <v>285</v>
      </c>
      <c r="E2158" s="226" t="s">
        <v>108</v>
      </c>
      <c r="F2158" s="19"/>
      <c r="G2158" s="19"/>
      <c r="H2158" s="10" t="s">
        <v>394</v>
      </c>
      <c r="I2158" s="205">
        <f>SUM(I2159,I2161,I2163,I2165,I2167)</f>
        <v>975317.5</v>
      </c>
      <c r="J2158" s="205">
        <f>SUM(J2159,J2161,J2163,J2165,J2167)</f>
        <v>2425589.5</v>
      </c>
      <c r="K2158" s="205">
        <f>SUM(K2159,K2161,K2163,K2165,K2167)</f>
        <v>3792192.0999999996</v>
      </c>
      <c r="L2158" s="205">
        <f>SUM(L2159,L2161,L2163,L2165,L2167)</f>
        <v>5348385.8000000007</v>
      </c>
      <c r="M2158" s="41">
        <f t="shared" si="444"/>
        <v>18.2</v>
      </c>
      <c r="N2158" s="41">
        <f t="shared" si="445"/>
        <v>45.4</v>
      </c>
      <c r="O2158" s="41">
        <f t="shared" si="446"/>
        <v>70.900000000000006</v>
      </c>
      <c r="P2158" s="14"/>
      <c r="Q2158" s="14"/>
      <c r="R2158" s="167"/>
      <c r="S2158" s="14"/>
      <c r="T2158" s="14"/>
      <c r="U2158" s="4">
        <f t="shared" si="447"/>
        <v>5348385.8000000007</v>
      </c>
      <c r="W2158" s="43" t="s">
        <v>394</v>
      </c>
      <c r="AA2158" s="209"/>
      <c r="AB2158" s="209"/>
      <c r="AC2158" s="209"/>
      <c r="AD2158" s="209"/>
      <c r="AE2158" s="209"/>
      <c r="AF2158" s="209"/>
      <c r="AG2158" s="209"/>
      <c r="AH2158" s="209"/>
      <c r="AI2158" s="209"/>
      <c r="AJ2158" s="209"/>
      <c r="AK2158" s="209"/>
      <c r="AL2158" s="209"/>
      <c r="AM2158" s="209"/>
      <c r="AN2158" s="209"/>
      <c r="AO2158" s="209"/>
      <c r="AP2158" s="209"/>
      <c r="AQ2158" s="209"/>
      <c r="AR2158" s="209"/>
      <c r="AS2158" s="209"/>
      <c r="AT2158" s="209"/>
      <c r="AU2158" s="209"/>
      <c r="AV2158" s="209"/>
      <c r="AW2158" s="209"/>
      <c r="AX2158" s="209"/>
      <c r="AY2158" s="209"/>
      <c r="AZ2158" s="209"/>
      <c r="BA2158" s="209"/>
      <c r="BB2158" s="209"/>
      <c r="BC2158" s="209"/>
      <c r="BD2158" s="209"/>
      <c r="BE2158" s="209"/>
      <c r="BF2158" s="209"/>
      <c r="BG2158" s="209"/>
      <c r="BH2158" s="209"/>
      <c r="BI2158" s="209"/>
      <c r="BJ2158" s="209"/>
      <c r="BK2158" s="209"/>
      <c r="BL2158" s="209"/>
      <c r="BM2158" s="209"/>
      <c r="BN2158" s="209"/>
      <c r="BO2158" s="209"/>
      <c r="BP2158" s="209"/>
      <c r="BQ2158" s="209"/>
      <c r="BR2158" s="209"/>
      <c r="BS2158" s="209"/>
      <c r="BT2158" s="209"/>
      <c r="BU2158" s="209"/>
      <c r="BV2158" s="209"/>
      <c r="BW2158" s="209"/>
      <c r="BX2158" s="209"/>
      <c r="BY2158" s="209"/>
      <c r="BZ2158" s="209"/>
      <c r="CA2158" s="209"/>
      <c r="CB2158" s="209"/>
      <c r="CC2158" s="209"/>
      <c r="CD2158" s="209"/>
      <c r="CE2158" s="209"/>
      <c r="CF2158" s="209"/>
      <c r="CG2158" s="209"/>
      <c r="CH2158" s="209"/>
      <c r="CI2158" s="209"/>
      <c r="CJ2158" s="209"/>
      <c r="CK2158" s="209"/>
      <c r="CL2158" s="209"/>
      <c r="CM2158" s="209"/>
      <c r="CN2158" s="209"/>
      <c r="CO2158" s="209"/>
      <c r="CP2158" s="209"/>
      <c r="CQ2158" s="209"/>
      <c r="CR2158" s="209"/>
      <c r="CS2158" s="209"/>
      <c r="CT2158" s="209"/>
      <c r="CU2158" s="209"/>
      <c r="CV2158" s="209"/>
      <c r="CW2158" s="209"/>
      <c r="CX2158" s="209"/>
      <c r="CY2158" s="209"/>
      <c r="CZ2158" s="209"/>
      <c r="DA2158" s="209"/>
      <c r="DB2158" s="209"/>
      <c r="DC2158" s="209"/>
      <c r="DD2158" s="209"/>
      <c r="DE2158" s="209"/>
      <c r="DF2158" s="209"/>
      <c r="DG2158" s="209"/>
      <c r="DH2158" s="209"/>
      <c r="DI2158" s="209"/>
      <c r="DJ2158" s="209"/>
      <c r="DK2158" s="209"/>
      <c r="DL2158" s="209"/>
      <c r="DM2158" s="209"/>
      <c r="DN2158" s="209"/>
      <c r="DO2158" s="209"/>
      <c r="DP2158" s="209"/>
      <c r="DQ2158" s="209"/>
      <c r="DR2158" s="209"/>
      <c r="DS2158" s="209"/>
      <c r="DT2158" s="209"/>
      <c r="DU2158" s="209"/>
      <c r="DV2158" s="209"/>
      <c r="DW2158" s="209"/>
      <c r="DX2158" s="209"/>
      <c r="DY2158" s="209"/>
      <c r="DZ2158" s="209"/>
      <c r="EA2158" s="209"/>
      <c r="EB2158" s="209"/>
      <c r="EC2158" s="209"/>
      <c r="ED2158" s="209"/>
      <c r="EE2158" s="209"/>
      <c r="EF2158" s="209"/>
      <c r="EG2158" s="209"/>
      <c r="EH2158" s="209"/>
      <c r="EI2158" s="209"/>
      <c r="EJ2158" s="209"/>
      <c r="EK2158" s="209"/>
      <c r="EL2158" s="209"/>
      <c r="EM2158" s="209"/>
      <c r="EN2158" s="209"/>
      <c r="EO2158" s="209"/>
      <c r="EP2158" s="209"/>
      <c r="EQ2158" s="209"/>
      <c r="ER2158" s="209"/>
      <c r="ES2158" s="209"/>
      <c r="ET2158" s="209"/>
      <c r="EU2158" s="209"/>
      <c r="EV2158" s="209"/>
      <c r="EW2158" s="209"/>
      <c r="EX2158" s="209"/>
      <c r="EY2158" s="209"/>
      <c r="EZ2158" s="209"/>
      <c r="FA2158" s="209"/>
      <c r="FB2158" s="209"/>
      <c r="FC2158" s="209"/>
      <c r="FD2158" s="209"/>
      <c r="FE2158" s="209"/>
      <c r="FF2158" s="209"/>
      <c r="FG2158" s="209"/>
      <c r="FH2158" s="209"/>
      <c r="FI2158" s="209"/>
      <c r="FJ2158" s="209"/>
      <c r="FK2158" s="209"/>
      <c r="FL2158" s="209"/>
      <c r="FM2158" s="209"/>
      <c r="FN2158" s="209"/>
      <c r="FO2158" s="209"/>
      <c r="FP2158" s="209"/>
      <c r="FQ2158" s="209"/>
      <c r="FR2158" s="209"/>
      <c r="FS2158" s="209"/>
      <c r="FT2158" s="209"/>
      <c r="FU2158" s="209"/>
      <c r="FV2158" s="209"/>
      <c r="FW2158" s="209"/>
      <c r="FX2158" s="209"/>
      <c r="FY2158" s="209"/>
      <c r="FZ2158" s="209"/>
      <c r="GA2158" s="209"/>
      <c r="GB2158" s="209"/>
      <c r="GC2158" s="209"/>
      <c r="GD2158" s="209"/>
      <c r="GE2158" s="209"/>
      <c r="GF2158" s="209"/>
      <c r="GG2158" s="209"/>
      <c r="GH2158" s="209"/>
      <c r="GI2158" s="209"/>
    </row>
    <row r="2159" spans="1:191">
      <c r="A2159" s="232"/>
      <c r="B2159" s="196"/>
      <c r="C2159" s="200"/>
      <c r="D2159" s="201"/>
      <c r="E2159" s="80" t="s">
        <v>572</v>
      </c>
      <c r="F2159" s="18" t="s">
        <v>398</v>
      </c>
      <c r="G2159" s="18"/>
      <c r="H2159" s="10" t="s">
        <v>394</v>
      </c>
      <c r="I2159" s="207">
        <f t="shared" ref="I2159:K2159" si="449">SUM(I2160:I2160)</f>
        <v>274792</v>
      </c>
      <c r="J2159" s="207">
        <f t="shared" si="449"/>
        <v>684924</v>
      </c>
      <c r="K2159" s="207">
        <f t="shared" si="449"/>
        <v>1063139.7</v>
      </c>
      <c r="L2159" s="207">
        <f>SUM(L2160:L2160)</f>
        <v>1502608</v>
      </c>
      <c r="M2159" s="41">
        <f t="shared" si="444"/>
        <v>18.3</v>
      </c>
      <c r="N2159" s="41">
        <f t="shared" si="445"/>
        <v>45.6</v>
      </c>
      <c r="O2159" s="41">
        <f t="shared" si="446"/>
        <v>70.8</v>
      </c>
      <c r="P2159" s="15"/>
      <c r="Q2159" s="15"/>
      <c r="R2159" s="167"/>
      <c r="S2159" s="15"/>
      <c r="T2159" s="15"/>
      <c r="U2159" s="4">
        <f t="shared" si="447"/>
        <v>1502608</v>
      </c>
      <c r="AA2159" s="209"/>
      <c r="AB2159" s="209"/>
      <c r="AC2159" s="209"/>
      <c r="AD2159" s="209"/>
      <c r="AE2159" s="209"/>
      <c r="AF2159" s="209"/>
      <c r="AG2159" s="209"/>
      <c r="AH2159" s="209"/>
      <c r="AI2159" s="209"/>
      <c r="AJ2159" s="209"/>
      <c r="AK2159" s="209"/>
      <c r="AL2159" s="209"/>
      <c r="AM2159" s="209"/>
      <c r="AN2159" s="209"/>
      <c r="AO2159" s="209"/>
      <c r="AP2159" s="209"/>
      <c r="AQ2159" s="209"/>
      <c r="AR2159" s="209"/>
      <c r="AS2159" s="209"/>
      <c r="AT2159" s="209"/>
      <c r="AU2159" s="209"/>
      <c r="AV2159" s="209"/>
      <c r="AW2159" s="209"/>
      <c r="AX2159" s="209"/>
      <c r="AY2159" s="209"/>
      <c r="AZ2159" s="209"/>
      <c r="BA2159" s="209"/>
      <c r="BB2159" s="209"/>
      <c r="BC2159" s="209"/>
      <c r="BD2159" s="209"/>
      <c r="BE2159" s="209"/>
      <c r="BF2159" s="209"/>
      <c r="BG2159" s="209"/>
      <c r="BH2159" s="209"/>
      <c r="BI2159" s="209"/>
      <c r="BJ2159" s="209"/>
      <c r="BK2159" s="209"/>
      <c r="BL2159" s="209"/>
      <c r="BM2159" s="209"/>
      <c r="BN2159" s="209"/>
      <c r="BO2159" s="209"/>
      <c r="BP2159" s="209"/>
      <c r="BQ2159" s="209"/>
      <c r="BR2159" s="209"/>
      <c r="BS2159" s="209"/>
      <c r="BT2159" s="209"/>
      <c r="BU2159" s="209"/>
      <c r="BV2159" s="209"/>
      <c r="BW2159" s="209"/>
      <c r="BX2159" s="209"/>
      <c r="BY2159" s="209"/>
      <c r="BZ2159" s="209"/>
      <c r="CA2159" s="209"/>
      <c r="CB2159" s="209"/>
      <c r="CC2159" s="209"/>
      <c r="CD2159" s="209"/>
      <c r="CE2159" s="209"/>
      <c r="CF2159" s="209"/>
      <c r="CG2159" s="209"/>
      <c r="CH2159" s="209"/>
      <c r="CI2159" s="209"/>
      <c r="CJ2159" s="209"/>
      <c r="CK2159" s="209"/>
      <c r="CL2159" s="209"/>
      <c r="CM2159" s="209"/>
      <c r="CN2159" s="209"/>
      <c r="CO2159" s="209"/>
      <c r="CP2159" s="209"/>
      <c r="CQ2159" s="209"/>
      <c r="CR2159" s="209"/>
      <c r="CS2159" s="209"/>
      <c r="CT2159" s="209"/>
      <c r="CU2159" s="209"/>
      <c r="CV2159" s="209"/>
      <c r="CW2159" s="209"/>
      <c r="CX2159" s="209"/>
      <c r="CY2159" s="209"/>
      <c r="CZ2159" s="209"/>
      <c r="DA2159" s="209"/>
      <c r="DB2159" s="209"/>
      <c r="DC2159" s="209"/>
      <c r="DD2159" s="209"/>
      <c r="DE2159" s="209"/>
      <c r="DF2159" s="209"/>
      <c r="DG2159" s="209"/>
      <c r="DH2159" s="209"/>
      <c r="DI2159" s="209"/>
      <c r="DJ2159" s="209"/>
      <c r="DK2159" s="209"/>
      <c r="DL2159" s="209"/>
      <c r="DM2159" s="209"/>
      <c r="DN2159" s="209"/>
      <c r="DO2159" s="209"/>
      <c r="DP2159" s="209"/>
      <c r="DQ2159" s="209"/>
      <c r="DR2159" s="209"/>
      <c r="DS2159" s="209"/>
      <c r="DT2159" s="209"/>
      <c r="DU2159" s="209"/>
      <c r="DV2159" s="209"/>
      <c r="DW2159" s="209"/>
      <c r="DX2159" s="209"/>
      <c r="DY2159" s="209"/>
      <c r="DZ2159" s="209"/>
      <c r="EA2159" s="209"/>
      <c r="EB2159" s="209"/>
      <c r="EC2159" s="209"/>
      <c r="ED2159" s="209"/>
      <c r="EE2159" s="209"/>
      <c r="EF2159" s="209"/>
      <c r="EG2159" s="209"/>
      <c r="EH2159" s="209"/>
      <c r="EI2159" s="209"/>
      <c r="EJ2159" s="209"/>
      <c r="EK2159" s="209"/>
      <c r="EL2159" s="209"/>
      <c r="EM2159" s="209"/>
      <c r="EN2159" s="209"/>
      <c r="EO2159" s="209"/>
      <c r="EP2159" s="209"/>
      <c r="EQ2159" s="209"/>
      <c r="ER2159" s="209"/>
      <c r="ES2159" s="209"/>
      <c r="ET2159" s="209"/>
      <c r="EU2159" s="209"/>
      <c r="EV2159" s="209"/>
      <c r="EW2159" s="209"/>
      <c r="EX2159" s="209"/>
      <c r="EY2159" s="209"/>
      <c r="EZ2159" s="209"/>
      <c r="FA2159" s="209"/>
      <c r="FB2159" s="209"/>
      <c r="FC2159" s="209"/>
      <c r="FD2159" s="209"/>
      <c r="FE2159" s="209"/>
      <c r="FF2159" s="209"/>
      <c r="FG2159" s="209"/>
      <c r="FH2159" s="209"/>
      <c r="FI2159" s="209"/>
      <c r="FJ2159" s="209"/>
      <c r="FK2159" s="209"/>
      <c r="FL2159" s="209"/>
      <c r="FM2159" s="209"/>
      <c r="FN2159" s="209"/>
      <c r="FO2159" s="209"/>
      <c r="FP2159" s="209"/>
      <c r="FQ2159" s="209"/>
      <c r="FR2159" s="209"/>
      <c r="FS2159" s="209"/>
      <c r="FT2159" s="209"/>
      <c r="FU2159" s="209"/>
      <c r="FV2159" s="209"/>
      <c r="FW2159" s="209"/>
      <c r="FX2159" s="209"/>
      <c r="FY2159" s="209"/>
      <c r="FZ2159" s="209"/>
      <c r="GA2159" s="209"/>
      <c r="GB2159" s="209"/>
      <c r="GC2159" s="209"/>
      <c r="GD2159" s="209"/>
      <c r="GE2159" s="209"/>
      <c r="GF2159" s="209"/>
      <c r="GG2159" s="209"/>
      <c r="GH2159" s="209"/>
      <c r="GI2159" s="209"/>
    </row>
    <row r="2160" spans="1:191" ht="27" hidden="1">
      <c r="A2160" s="69"/>
      <c r="B2160" s="53"/>
      <c r="C2160" s="56"/>
      <c r="D2160" s="57"/>
      <c r="E2160" s="16" t="s">
        <v>524</v>
      </c>
      <c r="F2160" s="10">
        <v>4511</v>
      </c>
      <c r="G2160" s="10"/>
      <c r="H2160" s="10"/>
      <c r="I2160" s="7">
        <v>274792</v>
      </c>
      <c r="J2160" s="7">
        <v>684924</v>
      </c>
      <c r="K2160" s="7">
        <v>1063139.7</v>
      </c>
      <c r="L2160" s="7">
        <v>1502608</v>
      </c>
      <c r="M2160" s="41">
        <f t="shared" si="444"/>
        <v>18.3</v>
      </c>
      <c r="N2160" s="41">
        <f t="shared" si="445"/>
        <v>45.6</v>
      </c>
      <c r="O2160" s="41">
        <f t="shared" si="446"/>
        <v>70.8</v>
      </c>
      <c r="P2160" s="15"/>
      <c r="Q2160" s="15"/>
      <c r="R2160" s="167"/>
      <c r="S2160" s="15"/>
      <c r="T2160" s="15"/>
      <c r="U2160" s="4">
        <f t="shared" si="447"/>
        <v>1502608</v>
      </c>
    </row>
    <row r="2161" spans="1:191">
      <c r="A2161" s="232"/>
      <c r="B2161" s="196"/>
      <c r="C2161" s="200"/>
      <c r="D2161" s="201"/>
      <c r="E2161" s="80" t="s">
        <v>574</v>
      </c>
      <c r="F2161" s="18" t="s">
        <v>398</v>
      </c>
      <c r="G2161" s="18"/>
      <c r="H2161" s="10" t="s">
        <v>394</v>
      </c>
      <c r="I2161" s="207">
        <f t="shared" ref="I2161:K2161" si="450">SUM(I2162:I2162)</f>
        <v>337809</v>
      </c>
      <c r="J2161" s="207">
        <f t="shared" si="450"/>
        <v>842759</v>
      </c>
      <c r="K2161" s="207">
        <f t="shared" si="450"/>
        <v>1333789.1000000001</v>
      </c>
      <c r="L2161" s="207">
        <f>SUM(L2162:L2162)</f>
        <v>1882550.6</v>
      </c>
      <c r="M2161" s="41">
        <f t="shared" si="444"/>
        <v>17.899999999999999</v>
      </c>
      <c r="N2161" s="41">
        <f t="shared" si="445"/>
        <v>44.8</v>
      </c>
      <c r="O2161" s="41">
        <f t="shared" si="446"/>
        <v>70.900000000000006</v>
      </c>
      <c r="P2161" s="15"/>
      <c r="Q2161" s="15"/>
      <c r="R2161" s="167"/>
      <c r="S2161" s="15"/>
      <c r="T2161" s="15"/>
      <c r="U2161" s="4">
        <f t="shared" si="447"/>
        <v>1882550.6</v>
      </c>
      <c r="AA2161" s="209"/>
      <c r="AB2161" s="209"/>
      <c r="AC2161" s="209"/>
      <c r="AD2161" s="209"/>
      <c r="AE2161" s="209"/>
      <c r="AF2161" s="209"/>
      <c r="AG2161" s="209"/>
      <c r="AH2161" s="209"/>
      <c r="AI2161" s="209"/>
      <c r="AJ2161" s="209"/>
      <c r="AK2161" s="209"/>
      <c r="AL2161" s="209"/>
      <c r="AM2161" s="209"/>
      <c r="AN2161" s="209"/>
      <c r="AO2161" s="209"/>
      <c r="AP2161" s="209"/>
      <c r="AQ2161" s="209"/>
      <c r="AR2161" s="209"/>
      <c r="AS2161" s="209"/>
      <c r="AT2161" s="209"/>
      <c r="AU2161" s="209"/>
      <c r="AV2161" s="209"/>
      <c r="AW2161" s="209"/>
      <c r="AX2161" s="209"/>
      <c r="AY2161" s="209"/>
      <c r="AZ2161" s="209"/>
      <c r="BA2161" s="209"/>
      <c r="BB2161" s="209"/>
      <c r="BC2161" s="209"/>
      <c r="BD2161" s="209"/>
      <c r="BE2161" s="209"/>
      <c r="BF2161" s="209"/>
      <c r="BG2161" s="209"/>
      <c r="BH2161" s="209"/>
      <c r="BI2161" s="209"/>
      <c r="BJ2161" s="209"/>
      <c r="BK2161" s="209"/>
      <c r="BL2161" s="209"/>
      <c r="BM2161" s="209"/>
      <c r="BN2161" s="209"/>
      <c r="BO2161" s="209"/>
      <c r="BP2161" s="209"/>
      <c r="BQ2161" s="209"/>
      <c r="BR2161" s="209"/>
      <c r="BS2161" s="209"/>
      <c r="BT2161" s="209"/>
      <c r="BU2161" s="209"/>
      <c r="BV2161" s="209"/>
      <c r="BW2161" s="209"/>
      <c r="BX2161" s="209"/>
      <c r="BY2161" s="209"/>
      <c r="BZ2161" s="209"/>
      <c r="CA2161" s="209"/>
      <c r="CB2161" s="209"/>
      <c r="CC2161" s="209"/>
      <c r="CD2161" s="209"/>
      <c r="CE2161" s="209"/>
      <c r="CF2161" s="209"/>
      <c r="CG2161" s="209"/>
      <c r="CH2161" s="209"/>
      <c r="CI2161" s="209"/>
      <c r="CJ2161" s="209"/>
      <c r="CK2161" s="209"/>
      <c r="CL2161" s="209"/>
      <c r="CM2161" s="209"/>
      <c r="CN2161" s="209"/>
      <c r="CO2161" s="209"/>
      <c r="CP2161" s="209"/>
      <c r="CQ2161" s="209"/>
      <c r="CR2161" s="209"/>
      <c r="CS2161" s="209"/>
      <c r="CT2161" s="209"/>
      <c r="CU2161" s="209"/>
      <c r="CV2161" s="209"/>
      <c r="CW2161" s="209"/>
      <c r="CX2161" s="209"/>
      <c r="CY2161" s="209"/>
      <c r="CZ2161" s="209"/>
      <c r="DA2161" s="209"/>
      <c r="DB2161" s="209"/>
      <c r="DC2161" s="209"/>
      <c r="DD2161" s="209"/>
      <c r="DE2161" s="209"/>
      <c r="DF2161" s="209"/>
      <c r="DG2161" s="209"/>
      <c r="DH2161" s="209"/>
      <c r="DI2161" s="209"/>
      <c r="DJ2161" s="209"/>
      <c r="DK2161" s="209"/>
      <c r="DL2161" s="209"/>
      <c r="DM2161" s="209"/>
      <c r="DN2161" s="209"/>
      <c r="DO2161" s="209"/>
      <c r="DP2161" s="209"/>
      <c r="DQ2161" s="209"/>
      <c r="DR2161" s="209"/>
      <c r="DS2161" s="209"/>
      <c r="DT2161" s="209"/>
      <c r="DU2161" s="209"/>
      <c r="DV2161" s="209"/>
      <c r="DW2161" s="209"/>
      <c r="DX2161" s="209"/>
      <c r="DY2161" s="209"/>
      <c r="DZ2161" s="209"/>
      <c r="EA2161" s="209"/>
      <c r="EB2161" s="209"/>
      <c r="EC2161" s="209"/>
      <c r="ED2161" s="209"/>
      <c r="EE2161" s="209"/>
      <c r="EF2161" s="209"/>
      <c r="EG2161" s="209"/>
      <c r="EH2161" s="209"/>
      <c r="EI2161" s="209"/>
      <c r="EJ2161" s="209"/>
      <c r="EK2161" s="209"/>
      <c r="EL2161" s="209"/>
      <c r="EM2161" s="209"/>
      <c r="EN2161" s="209"/>
      <c r="EO2161" s="209"/>
      <c r="EP2161" s="209"/>
      <c r="EQ2161" s="209"/>
      <c r="ER2161" s="209"/>
      <c r="ES2161" s="209"/>
      <c r="ET2161" s="209"/>
      <c r="EU2161" s="209"/>
      <c r="EV2161" s="209"/>
      <c r="EW2161" s="209"/>
      <c r="EX2161" s="209"/>
      <c r="EY2161" s="209"/>
      <c r="EZ2161" s="209"/>
      <c r="FA2161" s="209"/>
      <c r="FB2161" s="209"/>
      <c r="FC2161" s="209"/>
      <c r="FD2161" s="209"/>
      <c r="FE2161" s="209"/>
      <c r="FF2161" s="209"/>
      <c r="FG2161" s="209"/>
      <c r="FH2161" s="209"/>
      <c r="FI2161" s="209"/>
      <c r="FJ2161" s="209"/>
      <c r="FK2161" s="209"/>
      <c r="FL2161" s="209"/>
      <c r="FM2161" s="209"/>
      <c r="FN2161" s="209"/>
      <c r="FO2161" s="209"/>
      <c r="FP2161" s="209"/>
      <c r="FQ2161" s="209"/>
      <c r="FR2161" s="209"/>
      <c r="FS2161" s="209"/>
      <c r="FT2161" s="209"/>
      <c r="FU2161" s="209"/>
      <c r="FV2161" s="209"/>
      <c r="FW2161" s="209"/>
      <c r="FX2161" s="209"/>
      <c r="FY2161" s="209"/>
      <c r="FZ2161" s="209"/>
      <c r="GA2161" s="209"/>
      <c r="GB2161" s="209"/>
      <c r="GC2161" s="209"/>
      <c r="GD2161" s="209"/>
      <c r="GE2161" s="209"/>
      <c r="GF2161" s="209"/>
      <c r="GG2161" s="209"/>
      <c r="GH2161" s="209"/>
      <c r="GI2161" s="209"/>
    </row>
    <row r="2162" spans="1:191" ht="27" hidden="1">
      <c r="A2162" s="69"/>
      <c r="B2162" s="53"/>
      <c r="C2162" s="56"/>
      <c r="D2162" s="57"/>
      <c r="E2162" s="16" t="s">
        <v>524</v>
      </c>
      <c r="F2162" s="10">
        <v>4511</v>
      </c>
      <c r="G2162" s="10"/>
      <c r="H2162" s="10"/>
      <c r="I2162" s="7">
        <v>337809</v>
      </c>
      <c r="J2162" s="7">
        <v>842759</v>
      </c>
      <c r="K2162" s="7">
        <v>1333789.1000000001</v>
      </c>
      <c r="L2162" s="7">
        <v>1882550.6</v>
      </c>
      <c r="M2162" s="41">
        <f t="shared" si="444"/>
        <v>17.899999999999999</v>
      </c>
      <c r="N2162" s="41">
        <f t="shared" si="445"/>
        <v>44.8</v>
      </c>
      <c r="O2162" s="41">
        <f t="shared" si="446"/>
        <v>70.900000000000006</v>
      </c>
      <c r="P2162" s="15"/>
      <c r="Q2162" s="15"/>
      <c r="R2162" s="167"/>
      <c r="S2162" s="15"/>
      <c r="T2162" s="15"/>
      <c r="U2162" s="4">
        <f t="shared" si="447"/>
        <v>1882550.6</v>
      </c>
    </row>
    <row r="2163" spans="1:191">
      <c r="A2163" s="232"/>
      <c r="B2163" s="196"/>
      <c r="C2163" s="200"/>
      <c r="D2163" s="201"/>
      <c r="E2163" s="80" t="s">
        <v>575</v>
      </c>
      <c r="F2163" s="18" t="s">
        <v>398</v>
      </c>
      <c r="G2163" s="18"/>
      <c r="H2163" s="10" t="s">
        <v>394</v>
      </c>
      <c r="I2163" s="207">
        <f t="shared" ref="I2163:K2163" si="451">SUM(I2164:I2164)</f>
        <v>317773.5</v>
      </c>
      <c r="J2163" s="207">
        <f t="shared" si="451"/>
        <v>786782.5</v>
      </c>
      <c r="K2163" s="207">
        <f t="shared" si="451"/>
        <v>1224655</v>
      </c>
      <c r="L2163" s="207">
        <f>SUM(L2164:L2164)</f>
        <v>1724634.3</v>
      </c>
      <c r="M2163" s="41">
        <f t="shared" si="444"/>
        <v>18.399999999999999</v>
      </c>
      <c r="N2163" s="41">
        <f t="shared" si="445"/>
        <v>45.6</v>
      </c>
      <c r="O2163" s="41">
        <f t="shared" si="446"/>
        <v>71</v>
      </c>
      <c r="P2163" s="15"/>
      <c r="Q2163" s="15"/>
      <c r="R2163" s="167"/>
      <c r="S2163" s="15"/>
      <c r="T2163" s="15"/>
      <c r="U2163" s="4">
        <f t="shared" si="447"/>
        <v>1724634.3</v>
      </c>
      <c r="AA2163" s="209"/>
      <c r="AB2163" s="209"/>
      <c r="AC2163" s="209"/>
      <c r="AD2163" s="209"/>
      <c r="AE2163" s="209"/>
      <c r="AF2163" s="209"/>
      <c r="AG2163" s="209"/>
      <c r="AH2163" s="209"/>
      <c r="AI2163" s="209"/>
      <c r="AJ2163" s="209"/>
      <c r="AK2163" s="209"/>
      <c r="AL2163" s="209"/>
      <c r="AM2163" s="209"/>
      <c r="AN2163" s="209"/>
      <c r="AO2163" s="209"/>
      <c r="AP2163" s="209"/>
      <c r="AQ2163" s="209"/>
      <c r="AR2163" s="209"/>
      <c r="AS2163" s="209"/>
      <c r="AT2163" s="209"/>
      <c r="AU2163" s="209"/>
      <c r="AV2163" s="209"/>
      <c r="AW2163" s="209"/>
      <c r="AX2163" s="209"/>
      <c r="AY2163" s="209"/>
      <c r="AZ2163" s="209"/>
      <c r="BA2163" s="209"/>
      <c r="BB2163" s="209"/>
      <c r="BC2163" s="209"/>
      <c r="BD2163" s="209"/>
      <c r="BE2163" s="209"/>
      <c r="BF2163" s="209"/>
      <c r="BG2163" s="209"/>
      <c r="BH2163" s="209"/>
      <c r="BI2163" s="209"/>
      <c r="BJ2163" s="209"/>
      <c r="BK2163" s="209"/>
      <c r="BL2163" s="209"/>
      <c r="BM2163" s="209"/>
      <c r="BN2163" s="209"/>
      <c r="BO2163" s="209"/>
      <c r="BP2163" s="209"/>
      <c r="BQ2163" s="209"/>
      <c r="BR2163" s="209"/>
      <c r="BS2163" s="209"/>
      <c r="BT2163" s="209"/>
      <c r="BU2163" s="209"/>
      <c r="BV2163" s="209"/>
      <c r="BW2163" s="209"/>
      <c r="BX2163" s="209"/>
      <c r="BY2163" s="209"/>
      <c r="BZ2163" s="209"/>
      <c r="CA2163" s="209"/>
      <c r="CB2163" s="209"/>
      <c r="CC2163" s="209"/>
      <c r="CD2163" s="209"/>
      <c r="CE2163" s="209"/>
      <c r="CF2163" s="209"/>
      <c r="CG2163" s="209"/>
      <c r="CH2163" s="209"/>
      <c r="CI2163" s="209"/>
      <c r="CJ2163" s="209"/>
      <c r="CK2163" s="209"/>
      <c r="CL2163" s="209"/>
      <c r="CM2163" s="209"/>
      <c r="CN2163" s="209"/>
      <c r="CO2163" s="209"/>
      <c r="CP2163" s="209"/>
      <c r="CQ2163" s="209"/>
      <c r="CR2163" s="209"/>
      <c r="CS2163" s="209"/>
      <c r="CT2163" s="209"/>
      <c r="CU2163" s="209"/>
      <c r="CV2163" s="209"/>
      <c r="CW2163" s="209"/>
      <c r="CX2163" s="209"/>
      <c r="CY2163" s="209"/>
      <c r="CZ2163" s="209"/>
      <c r="DA2163" s="209"/>
      <c r="DB2163" s="209"/>
      <c r="DC2163" s="209"/>
      <c r="DD2163" s="209"/>
      <c r="DE2163" s="209"/>
      <c r="DF2163" s="209"/>
      <c r="DG2163" s="209"/>
      <c r="DH2163" s="209"/>
      <c r="DI2163" s="209"/>
      <c r="DJ2163" s="209"/>
      <c r="DK2163" s="209"/>
      <c r="DL2163" s="209"/>
      <c r="DM2163" s="209"/>
      <c r="DN2163" s="209"/>
      <c r="DO2163" s="209"/>
      <c r="DP2163" s="209"/>
      <c r="DQ2163" s="209"/>
      <c r="DR2163" s="209"/>
      <c r="DS2163" s="209"/>
      <c r="DT2163" s="209"/>
      <c r="DU2163" s="209"/>
      <c r="DV2163" s="209"/>
      <c r="DW2163" s="209"/>
      <c r="DX2163" s="209"/>
      <c r="DY2163" s="209"/>
      <c r="DZ2163" s="209"/>
      <c r="EA2163" s="209"/>
      <c r="EB2163" s="209"/>
      <c r="EC2163" s="209"/>
      <c r="ED2163" s="209"/>
      <c r="EE2163" s="209"/>
      <c r="EF2163" s="209"/>
      <c r="EG2163" s="209"/>
      <c r="EH2163" s="209"/>
      <c r="EI2163" s="209"/>
      <c r="EJ2163" s="209"/>
      <c r="EK2163" s="209"/>
      <c r="EL2163" s="209"/>
      <c r="EM2163" s="209"/>
      <c r="EN2163" s="209"/>
      <c r="EO2163" s="209"/>
      <c r="EP2163" s="209"/>
      <c r="EQ2163" s="209"/>
      <c r="ER2163" s="209"/>
      <c r="ES2163" s="209"/>
      <c r="ET2163" s="209"/>
      <c r="EU2163" s="209"/>
      <c r="EV2163" s="209"/>
      <c r="EW2163" s="209"/>
      <c r="EX2163" s="209"/>
      <c r="EY2163" s="209"/>
      <c r="EZ2163" s="209"/>
      <c r="FA2163" s="209"/>
      <c r="FB2163" s="209"/>
      <c r="FC2163" s="209"/>
      <c r="FD2163" s="209"/>
      <c r="FE2163" s="209"/>
      <c r="FF2163" s="209"/>
      <c r="FG2163" s="209"/>
      <c r="FH2163" s="209"/>
      <c r="FI2163" s="209"/>
      <c r="FJ2163" s="209"/>
      <c r="FK2163" s="209"/>
      <c r="FL2163" s="209"/>
      <c r="FM2163" s="209"/>
      <c r="FN2163" s="209"/>
      <c r="FO2163" s="209"/>
      <c r="FP2163" s="209"/>
      <c r="FQ2163" s="209"/>
      <c r="FR2163" s="209"/>
      <c r="FS2163" s="209"/>
      <c r="FT2163" s="209"/>
      <c r="FU2163" s="209"/>
      <c r="FV2163" s="209"/>
      <c r="FW2163" s="209"/>
      <c r="FX2163" s="209"/>
      <c r="FY2163" s="209"/>
      <c r="FZ2163" s="209"/>
      <c r="GA2163" s="209"/>
      <c r="GB2163" s="209"/>
      <c r="GC2163" s="209"/>
      <c r="GD2163" s="209"/>
      <c r="GE2163" s="209"/>
      <c r="GF2163" s="209"/>
      <c r="GG2163" s="209"/>
      <c r="GH2163" s="209"/>
      <c r="GI2163" s="209"/>
    </row>
    <row r="2164" spans="1:191" ht="27" hidden="1">
      <c r="A2164" s="69"/>
      <c r="B2164" s="53"/>
      <c r="C2164" s="56"/>
      <c r="D2164" s="57"/>
      <c r="E2164" s="16" t="s">
        <v>524</v>
      </c>
      <c r="F2164" s="10">
        <v>4511</v>
      </c>
      <c r="G2164" s="10"/>
      <c r="H2164" s="10"/>
      <c r="I2164" s="7">
        <v>317773.5</v>
      </c>
      <c r="J2164" s="7">
        <v>786782.5</v>
      </c>
      <c r="K2164" s="7">
        <v>1224655</v>
      </c>
      <c r="L2164" s="7">
        <v>1724634.3</v>
      </c>
      <c r="M2164" s="41">
        <f t="shared" si="444"/>
        <v>18.399999999999999</v>
      </c>
      <c r="N2164" s="41">
        <f t="shared" si="445"/>
        <v>45.6</v>
      </c>
      <c r="O2164" s="41">
        <f t="shared" si="446"/>
        <v>71</v>
      </c>
      <c r="P2164" s="15"/>
      <c r="Q2164" s="15"/>
      <c r="R2164" s="167"/>
      <c r="S2164" s="15"/>
      <c r="T2164" s="15"/>
      <c r="U2164" s="4">
        <f t="shared" si="447"/>
        <v>1724634.3</v>
      </c>
    </row>
    <row r="2165" spans="1:191">
      <c r="A2165" s="232"/>
      <c r="B2165" s="196"/>
      <c r="C2165" s="200"/>
      <c r="D2165" s="201"/>
      <c r="E2165" s="80" t="s">
        <v>576</v>
      </c>
      <c r="F2165" s="18" t="s">
        <v>398</v>
      </c>
      <c r="G2165" s="18"/>
      <c r="H2165" s="10" t="s">
        <v>394</v>
      </c>
      <c r="I2165" s="207">
        <f t="shared" ref="I2165:K2165" si="452">SUM(I2166:I2166)</f>
        <v>21209</v>
      </c>
      <c r="J2165" s="207">
        <f t="shared" si="452"/>
        <v>53367</v>
      </c>
      <c r="K2165" s="207">
        <f t="shared" si="452"/>
        <v>83722.3</v>
      </c>
      <c r="L2165" s="207">
        <f>SUM(L2166:L2166)</f>
        <v>115261</v>
      </c>
      <c r="M2165" s="41">
        <f t="shared" si="444"/>
        <v>18.399999999999999</v>
      </c>
      <c r="N2165" s="41">
        <f t="shared" si="445"/>
        <v>46.3</v>
      </c>
      <c r="O2165" s="41">
        <f t="shared" si="446"/>
        <v>72.599999999999994</v>
      </c>
      <c r="P2165" s="15"/>
      <c r="Q2165" s="15"/>
      <c r="R2165" s="167"/>
      <c r="S2165" s="15"/>
      <c r="T2165" s="15"/>
      <c r="U2165" s="4">
        <f t="shared" si="447"/>
        <v>115261</v>
      </c>
      <c r="AA2165" s="209"/>
      <c r="AB2165" s="209"/>
      <c r="AC2165" s="209"/>
      <c r="AD2165" s="209"/>
      <c r="AE2165" s="209"/>
      <c r="AF2165" s="209"/>
      <c r="AG2165" s="209"/>
      <c r="AH2165" s="209"/>
      <c r="AI2165" s="209"/>
      <c r="AJ2165" s="209"/>
      <c r="AK2165" s="209"/>
      <c r="AL2165" s="209"/>
      <c r="AM2165" s="209"/>
      <c r="AN2165" s="209"/>
      <c r="AO2165" s="209"/>
      <c r="AP2165" s="209"/>
      <c r="AQ2165" s="209"/>
      <c r="AR2165" s="209"/>
      <c r="AS2165" s="209"/>
      <c r="AT2165" s="209"/>
      <c r="AU2165" s="209"/>
      <c r="AV2165" s="209"/>
      <c r="AW2165" s="209"/>
      <c r="AX2165" s="209"/>
      <c r="AY2165" s="209"/>
      <c r="AZ2165" s="209"/>
      <c r="BA2165" s="209"/>
      <c r="BB2165" s="209"/>
      <c r="BC2165" s="209"/>
      <c r="BD2165" s="209"/>
      <c r="BE2165" s="209"/>
      <c r="BF2165" s="209"/>
      <c r="BG2165" s="209"/>
      <c r="BH2165" s="209"/>
      <c r="BI2165" s="209"/>
      <c r="BJ2165" s="209"/>
      <c r="BK2165" s="209"/>
      <c r="BL2165" s="209"/>
      <c r="BM2165" s="209"/>
      <c r="BN2165" s="209"/>
      <c r="BO2165" s="209"/>
      <c r="BP2165" s="209"/>
      <c r="BQ2165" s="209"/>
      <c r="BR2165" s="209"/>
      <c r="BS2165" s="209"/>
      <c r="BT2165" s="209"/>
      <c r="BU2165" s="209"/>
      <c r="BV2165" s="209"/>
      <c r="BW2165" s="209"/>
      <c r="BX2165" s="209"/>
      <c r="BY2165" s="209"/>
      <c r="BZ2165" s="209"/>
      <c r="CA2165" s="209"/>
      <c r="CB2165" s="209"/>
      <c r="CC2165" s="209"/>
      <c r="CD2165" s="209"/>
      <c r="CE2165" s="209"/>
      <c r="CF2165" s="209"/>
      <c r="CG2165" s="209"/>
      <c r="CH2165" s="209"/>
      <c r="CI2165" s="209"/>
      <c r="CJ2165" s="209"/>
      <c r="CK2165" s="209"/>
      <c r="CL2165" s="209"/>
      <c r="CM2165" s="209"/>
      <c r="CN2165" s="209"/>
      <c r="CO2165" s="209"/>
      <c r="CP2165" s="209"/>
      <c r="CQ2165" s="209"/>
      <c r="CR2165" s="209"/>
      <c r="CS2165" s="209"/>
      <c r="CT2165" s="209"/>
      <c r="CU2165" s="209"/>
      <c r="CV2165" s="209"/>
      <c r="CW2165" s="209"/>
      <c r="CX2165" s="209"/>
      <c r="CY2165" s="209"/>
      <c r="CZ2165" s="209"/>
      <c r="DA2165" s="209"/>
      <c r="DB2165" s="209"/>
      <c r="DC2165" s="209"/>
      <c r="DD2165" s="209"/>
      <c r="DE2165" s="209"/>
      <c r="DF2165" s="209"/>
      <c r="DG2165" s="209"/>
      <c r="DH2165" s="209"/>
      <c r="DI2165" s="209"/>
      <c r="DJ2165" s="209"/>
      <c r="DK2165" s="209"/>
      <c r="DL2165" s="209"/>
      <c r="DM2165" s="209"/>
      <c r="DN2165" s="209"/>
      <c r="DO2165" s="209"/>
      <c r="DP2165" s="209"/>
      <c r="DQ2165" s="209"/>
      <c r="DR2165" s="209"/>
      <c r="DS2165" s="209"/>
      <c r="DT2165" s="209"/>
      <c r="DU2165" s="209"/>
      <c r="DV2165" s="209"/>
      <c r="DW2165" s="209"/>
      <c r="DX2165" s="209"/>
      <c r="DY2165" s="209"/>
      <c r="DZ2165" s="209"/>
      <c r="EA2165" s="209"/>
      <c r="EB2165" s="209"/>
      <c r="EC2165" s="209"/>
      <c r="ED2165" s="209"/>
      <c r="EE2165" s="209"/>
      <c r="EF2165" s="209"/>
      <c r="EG2165" s="209"/>
      <c r="EH2165" s="209"/>
      <c r="EI2165" s="209"/>
      <c r="EJ2165" s="209"/>
      <c r="EK2165" s="209"/>
      <c r="EL2165" s="209"/>
      <c r="EM2165" s="209"/>
      <c r="EN2165" s="209"/>
      <c r="EO2165" s="209"/>
      <c r="EP2165" s="209"/>
      <c r="EQ2165" s="209"/>
      <c r="ER2165" s="209"/>
      <c r="ES2165" s="209"/>
      <c r="ET2165" s="209"/>
      <c r="EU2165" s="209"/>
      <c r="EV2165" s="209"/>
      <c r="EW2165" s="209"/>
      <c r="EX2165" s="209"/>
      <c r="EY2165" s="209"/>
      <c r="EZ2165" s="209"/>
      <c r="FA2165" s="209"/>
      <c r="FB2165" s="209"/>
      <c r="FC2165" s="209"/>
      <c r="FD2165" s="209"/>
      <c r="FE2165" s="209"/>
      <c r="FF2165" s="209"/>
      <c r="FG2165" s="209"/>
      <c r="FH2165" s="209"/>
      <c r="FI2165" s="209"/>
      <c r="FJ2165" s="209"/>
      <c r="FK2165" s="209"/>
      <c r="FL2165" s="209"/>
      <c r="FM2165" s="209"/>
      <c r="FN2165" s="209"/>
      <c r="FO2165" s="209"/>
      <c r="FP2165" s="209"/>
      <c r="FQ2165" s="209"/>
      <c r="FR2165" s="209"/>
      <c r="FS2165" s="209"/>
      <c r="FT2165" s="209"/>
      <c r="FU2165" s="209"/>
      <c r="FV2165" s="209"/>
      <c r="FW2165" s="209"/>
      <c r="FX2165" s="209"/>
      <c r="FY2165" s="209"/>
      <c r="FZ2165" s="209"/>
      <c r="GA2165" s="209"/>
      <c r="GB2165" s="209"/>
      <c r="GC2165" s="209"/>
      <c r="GD2165" s="209"/>
      <c r="GE2165" s="209"/>
      <c r="GF2165" s="209"/>
      <c r="GG2165" s="209"/>
      <c r="GH2165" s="209"/>
      <c r="GI2165" s="209"/>
    </row>
    <row r="2166" spans="1:191" ht="27" hidden="1">
      <c r="A2166" s="69"/>
      <c r="B2166" s="53"/>
      <c r="C2166" s="56"/>
      <c r="D2166" s="57"/>
      <c r="E2166" s="16" t="s">
        <v>524</v>
      </c>
      <c r="F2166" s="10">
        <v>4511</v>
      </c>
      <c r="G2166" s="10"/>
      <c r="H2166" s="10"/>
      <c r="I2166" s="7">
        <v>21209</v>
      </c>
      <c r="J2166" s="7">
        <v>53367</v>
      </c>
      <c r="K2166" s="7">
        <v>83722.3</v>
      </c>
      <c r="L2166" s="7">
        <v>115261</v>
      </c>
      <c r="M2166" s="41">
        <f t="shared" si="444"/>
        <v>18.399999999999999</v>
      </c>
      <c r="N2166" s="41">
        <f t="shared" si="445"/>
        <v>46.3</v>
      </c>
      <c r="O2166" s="41">
        <f t="shared" si="446"/>
        <v>72.599999999999994</v>
      </c>
      <c r="P2166" s="15"/>
      <c r="Q2166" s="15"/>
      <c r="R2166" s="167"/>
      <c r="S2166" s="15"/>
      <c r="T2166" s="15"/>
      <c r="U2166" s="4">
        <f t="shared" si="447"/>
        <v>115261</v>
      </c>
    </row>
    <row r="2167" spans="1:191">
      <c r="A2167" s="232"/>
      <c r="B2167" s="196"/>
      <c r="C2167" s="200"/>
      <c r="D2167" s="201"/>
      <c r="E2167" s="80" t="s">
        <v>577</v>
      </c>
      <c r="F2167" s="18" t="s">
        <v>398</v>
      </c>
      <c r="G2167" s="18"/>
      <c r="H2167" s="10" t="s">
        <v>394</v>
      </c>
      <c r="I2167" s="207">
        <f t="shared" ref="I2167:K2167" si="453">SUM(I2168:I2168)</f>
        <v>23734</v>
      </c>
      <c r="J2167" s="207">
        <f t="shared" si="453"/>
        <v>57757</v>
      </c>
      <c r="K2167" s="207">
        <f t="shared" si="453"/>
        <v>86886</v>
      </c>
      <c r="L2167" s="207">
        <f>SUM(L2168:L2168)</f>
        <v>123331.9</v>
      </c>
      <c r="M2167" s="41">
        <f t="shared" si="444"/>
        <v>19.2</v>
      </c>
      <c r="N2167" s="41">
        <f t="shared" si="445"/>
        <v>46.8</v>
      </c>
      <c r="O2167" s="41">
        <f t="shared" si="446"/>
        <v>70.400000000000006</v>
      </c>
      <c r="P2167" s="15"/>
      <c r="Q2167" s="15"/>
      <c r="R2167" s="167"/>
      <c r="S2167" s="15"/>
      <c r="T2167" s="15"/>
      <c r="U2167" s="4">
        <f t="shared" si="447"/>
        <v>123331.9</v>
      </c>
      <c r="AA2167" s="209"/>
      <c r="AB2167" s="209"/>
      <c r="AC2167" s="209"/>
      <c r="AD2167" s="209"/>
      <c r="AE2167" s="209"/>
      <c r="AF2167" s="209"/>
      <c r="AG2167" s="209"/>
      <c r="AH2167" s="209"/>
      <c r="AI2167" s="209"/>
      <c r="AJ2167" s="209"/>
      <c r="AK2167" s="209"/>
      <c r="AL2167" s="209"/>
      <c r="AM2167" s="209"/>
      <c r="AN2167" s="209"/>
      <c r="AO2167" s="209"/>
      <c r="AP2167" s="209"/>
      <c r="AQ2167" s="209"/>
      <c r="AR2167" s="209"/>
      <c r="AS2167" s="209"/>
      <c r="AT2167" s="209"/>
      <c r="AU2167" s="209"/>
      <c r="AV2167" s="209"/>
      <c r="AW2167" s="209"/>
      <c r="AX2167" s="209"/>
      <c r="AY2167" s="209"/>
      <c r="AZ2167" s="209"/>
      <c r="BA2167" s="209"/>
      <c r="BB2167" s="209"/>
      <c r="BC2167" s="209"/>
      <c r="BD2167" s="209"/>
      <c r="BE2167" s="209"/>
      <c r="BF2167" s="209"/>
      <c r="BG2167" s="209"/>
      <c r="BH2167" s="209"/>
      <c r="BI2167" s="209"/>
      <c r="BJ2167" s="209"/>
      <c r="BK2167" s="209"/>
      <c r="BL2167" s="209"/>
      <c r="BM2167" s="209"/>
      <c r="BN2167" s="209"/>
      <c r="BO2167" s="209"/>
      <c r="BP2167" s="209"/>
      <c r="BQ2167" s="209"/>
      <c r="BR2167" s="209"/>
      <c r="BS2167" s="209"/>
      <c r="BT2167" s="209"/>
      <c r="BU2167" s="209"/>
      <c r="BV2167" s="209"/>
      <c r="BW2167" s="209"/>
      <c r="BX2167" s="209"/>
      <c r="BY2167" s="209"/>
      <c r="BZ2167" s="209"/>
      <c r="CA2167" s="209"/>
      <c r="CB2167" s="209"/>
      <c r="CC2167" s="209"/>
      <c r="CD2167" s="209"/>
      <c r="CE2167" s="209"/>
      <c r="CF2167" s="209"/>
      <c r="CG2167" s="209"/>
      <c r="CH2167" s="209"/>
      <c r="CI2167" s="209"/>
      <c r="CJ2167" s="209"/>
      <c r="CK2167" s="209"/>
      <c r="CL2167" s="209"/>
      <c r="CM2167" s="209"/>
      <c r="CN2167" s="209"/>
      <c r="CO2167" s="209"/>
      <c r="CP2167" s="209"/>
      <c r="CQ2167" s="209"/>
      <c r="CR2167" s="209"/>
      <c r="CS2167" s="209"/>
      <c r="CT2167" s="209"/>
      <c r="CU2167" s="209"/>
      <c r="CV2167" s="209"/>
      <c r="CW2167" s="209"/>
      <c r="CX2167" s="209"/>
      <c r="CY2167" s="209"/>
      <c r="CZ2167" s="209"/>
      <c r="DA2167" s="209"/>
      <c r="DB2167" s="209"/>
      <c r="DC2167" s="209"/>
      <c r="DD2167" s="209"/>
      <c r="DE2167" s="209"/>
      <c r="DF2167" s="209"/>
      <c r="DG2167" s="209"/>
      <c r="DH2167" s="209"/>
      <c r="DI2167" s="209"/>
      <c r="DJ2167" s="209"/>
      <c r="DK2167" s="209"/>
      <c r="DL2167" s="209"/>
      <c r="DM2167" s="209"/>
      <c r="DN2167" s="209"/>
      <c r="DO2167" s="209"/>
      <c r="DP2167" s="209"/>
      <c r="DQ2167" s="209"/>
      <c r="DR2167" s="209"/>
      <c r="DS2167" s="209"/>
      <c r="DT2167" s="209"/>
      <c r="DU2167" s="209"/>
      <c r="DV2167" s="209"/>
      <c r="DW2167" s="209"/>
      <c r="DX2167" s="209"/>
      <c r="DY2167" s="209"/>
      <c r="DZ2167" s="209"/>
      <c r="EA2167" s="209"/>
      <c r="EB2167" s="209"/>
      <c r="EC2167" s="209"/>
      <c r="ED2167" s="209"/>
      <c r="EE2167" s="209"/>
      <c r="EF2167" s="209"/>
      <c r="EG2167" s="209"/>
      <c r="EH2167" s="209"/>
      <c r="EI2167" s="209"/>
      <c r="EJ2167" s="209"/>
      <c r="EK2167" s="209"/>
      <c r="EL2167" s="209"/>
      <c r="EM2167" s="209"/>
      <c r="EN2167" s="209"/>
      <c r="EO2167" s="209"/>
      <c r="EP2167" s="209"/>
      <c r="EQ2167" s="209"/>
      <c r="ER2167" s="209"/>
      <c r="ES2167" s="209"/>
      <c r="ET2167" s="209"/>
      <c r="EU2167" s="209"/>
      <c r="EV2167" s="209"/>
      <c r="EW2167" s="209"/>
      <c r="EX2167" s="209"/>
      <c r="EY2167" s="209"/>
      <c r="EZ2167" s="209"/>
      <c r="FA2167" s="209"/>
      <c r="FB2167" s="209"/>
      <c r="FC2167" s="209"/>
      <c r="FD2167" s="209"/>
      <c r="FE2167" s="209"/>
      <c r="FF2167" s="209"/>
      <c r="FG2167" s="209"/>
      <c r="FH2167" s="209"/>
      <c r="FI2167" s="209"/>
      <c r="FJ2167" s="209"/>
      <c r="FK2167" s="209"/>
      <c r="FL2167" s="209"/>
      <c r="FM2167" s="209"/>
      <c r="FN2167" s="209"/>
      <c r="FO2167" s="209"/>
      <c r="FP2167" s="209"/>
      <c r="FQ2167" s="209"/>
      <c r="FR2167" s="209"/>
      <c r="FS2167" s="209"/>
      <c r="FT2167" s="209"/>
      <c r="FU2167" s="209"/>
      <c r="FV2167" s="209"/>
      <c r="FW2167" s="209"/>
      <c r="FX2167" s="209"/>
      <c r="FY2167" s="209"/>
      <c r="FZ2167" s="209"/>
      <c r="GA2167" s="209"/>
      <c r="GB2167" s="209"/>
      <c r="GC2167" s="209"/>
      <c r="GD2167" s="209"/>
      <c r="GE2167" s="209"/>
      <c r="GF2167" s="209"/>
      <c r="GG2167" s="209"/>
      <c r="GH2167" s="209"/>
      <c r="GI2167" s="209"/>
    </row>
    <row r="2168" spans="1:191" ht="27" hidden="1">
      <c r="A2168" s="69"/>
      <c r="B2168" s="53"/>
      <c r="C2168" s="56"/>
      <c r="D2168" s="57"/>
      <c r="E2168" s="16" t="s">
        <v>524</v>
      </c>
      <c r="F2168" s="10">
        <v>4511</v>
      </c>
      <c r="G2168" s="10"/>
      <c r="H2168" s="10"/>
      <c r="I2168" s="7">
        <v>23734</v>
      </c>
      <c r="J2168" s="7">
        <v>57757</v>
      </c>
      <c r="K2168" s="7">
        <v>86886</v>
      </c>
      <c r="L2168" s="7">
        <v>123331.9</v>
      </c>
      <c r="M2168" s="41">
        <f t="shared" si="444"/>
        <v>19.2</v>
      </c>
      <c r="N2168" s="41">
        <f t="shared" si="445"/>
        <v>46.8</v>
      </c>
      <c r="O2168" s="41">
        <f t="shared" si="446"/>
        <v>70.400000000000006</v>
      </c>
      <c r="P2168" s="15"/>
      <c r="Q2168" s="15"/>
      <c r="R2168" s="167"/>
      <c r="S2168" s="15"/>
      <c r="T2168" s="15"/>
      <c r="U2168" s="4">
        <f t="shared" si="447"/>
        <v>123331.9</v>
      </c>
    </row>
    <row r="2169" spans="1:191" ht="49.5">
      <c r="A2169" s="232"/>
      <c r="B2169" s="196"/>
      <c r="C2169" s="200"/>
      <c r="D2169" s="242" t="s">
        <v>286</v>
      </c>
      <c r="E2169" s="81" t="s">
        <v>617</v>
      </c>
      <c r="F2169" s="10"/>
      <c r="G2169" s="10"/>
      <c r="H2169" s="10" t="s">
        <v>394</v>
      </c>
      <c r="I2169" s="204">
        <f>SUM(I2170)</f>
        <v>12920</v>
      </c>
      <c r="J2169" s="204">
        <f>SUM(J2170)</f>
        <v>31920</v>
      </c>
      <c r="K2169" s="204">
        <f>SUM(K2170)</f>
        <v>50920</v>
      </c>
      <c r="L2169" s="205">
        <f>SUM(L2170)</f>
        <v>76000</v>
      </c>
      <c r="M2169" s="41">
        <f t="shared" si="444"/>
        <v>17</v>
      </c>
      <c r="N2169" s="41">
        <f t="shared" si="445"/>
        <v>42</v>
      </c>
      <c r="O2169" s="41">
        <f t="shared" si="446"/>
        <v>67</v>
      </c>
      <c r="P2169" s="15"/>
      <c r="Q2169" s="15"/>
      <c r="R2169" s="167"/>
      <c r="S2169" s="15"/>
      <c r="T2169" s="15"/>
      <c r="U2169" s="4"/>
      <c r="AA2169" s="209"/>
      <c r="AB2169" s="209"/>
      <c r="AC2169" s="209"/>
      <c r="AD2169" s="209"/>
      <c r="AE2169" s="209"/>
      <c r="AF2169" s="209"/>
      <c r="AG2169" s="209"/>
      <c r="AH2169" s="209"/>
      <c r="AI2169" s="209"/>
      <c r="AJ2169" s="209"/>
      <c r="AK2169" s="209"/>
      <c r="AL2169" s="209"/>
      <c r="AM2169" s="209"/>
      <c r="AN2169" s="209"/>
      <c r="AO2169" s="209"/>
      <c r="AP2169" s="209"/>
      <c r="AQ2169" s="209"/>
      <c r="AR2169" s="209"/>
      <c r="AS2169" s="209"/>
      <c r="AT2169" s="209"/>
      <c r="AU2169" s="209"/>
      <c r="AV2169" s="209"/>
      <c r="AW2169" s="209"/>
      <c r="AX2169" s="209"/>
      <c r="AY2169" s="209"/>
      <c r="AZ2169" s="209"/>
      <c r="BA2169" s="209"/>
      <c r="BB2169" s="209"/>
      <c r="BC2169" s="209"/>
      <c r="BD2169" s="209"/>
      <c r="BE2169" s="209"/>
      <c r="BF2169" s="209"/>
      <c r="BG2169" s="209"/>
      <c r="BH2169" s="209"/>
      <c r="BI2169" s="209"/>
      <c r="BJ2169" s="209"/>
      <c r="BK2169" s="209"/>
      <c r="BL2169" s="209"/>
      <c r="BM2169" s="209"/>
      <c r="BN2169" s="209"/>
      <c r="BO2169" s="209"/>
      <c r="BP2169" s="209"/>
      <c r="BQ2169" s="209"/>
      <c r="BR2169" s="209"/>
      <c r="BS2169" s="209"/>
      <c r="BT2169" s="209"/>
      <c r="BU2169" s="209"/>
      <c r="BV2169" s="209"/>
      <c r="BW2169" s="209"/>
      <c r="BX2169" s="209"/>
      <c r="BY2169" s="209"/>
      <c r="BZ2169" s="209"/>
      <c r="CA2169" s="209"/>
      <c r="CB2169" s="209"/>
      <c r="CC2169" s="209"/>
      <c r="CD2169" s="209"/>
      <c r="CE2169" s="209"/>
      <c r="CF2169" s="209"/>
      <c r="CG2169" s="209"/>
      <c r="CH2169" s="209"/>
      <c r="CI2169" s="209"/>
      <c r="CJ2169" s="209"/>
      <c r="CK2169" s="209"/>
      <c r="CL2169" s="209"/>
      <c r="CM2169" s="209"/>
      <c r="CN2169" s="209"/>
      <c r="CO2169" s="209"/>
      <c r="CP2169" s="209"/>
      <c r="CQ2169" s="209"/>
      <c r="CR2169" s="209"/>
      <c r="CS2169" s="209"/>
      <c r="CT2169" s="209"/>
      <c r="CU2169" s="209"/>
      <c r="CV2169" s="209"/>
      <c r="CW2169" s="209"/>
      <c r="CX2169" s="209"/>
      <c r="CY2169" s="209"/>
      <c r="CZ2169" s="209"/>
      <c r="DA2169" s="209"/>
      <c r="DB2169" s="209"/>
      <c r="DC2169" s="209"/>
      <c r="DD2169" s="209"/>
      <c r="DE2169" s="209"/>
      <c r="DF2169" s="209"/>
      <c r="DG2169" s="209"/>
      <c r="DH2169" s="209"/>
      <c r="DI2169" s="209"/>
      <c r="DJ2169" s="209"/>
      <c r="DK2169" s="209"/>
      <c r="DL2169" s="209"/>
      <c r="DM2169" s="209"/>
      <c r="DN2169" s="209"/>
      <c r="DO2169" s="209"/>
      <c r="DP2169" s="209"/>
      <c r="DQ2169" s="209"/>
      <c r="DR2169" s="209"/>
      <c r="DS2169" s="209"/>
      <c r="DT2169" s="209"/>
      <c r="DU2169" s="209"/>
      <c r="DV2169" s="209"/>
      <c r="DW2169" s="209"/>
      <c r="DX2169" s="209"/>
      <c r="DY2169" s="209"/>
      <c r="DZ2169" s="209"/>
      <c r="EA2169" s="209"/>
      <c r="EB2169" s="209"/>
      <c r="EC2169" s="209"/>
      <c r="ED2169" s="209"/>
      <c r="EE2169" s="209"/>
      <c r="EF2169" s="209"/>
      <c r="EG2169" s="209"/>
      <c r="EH2169" s="209"/>
      <c r="EI2169" s="209"/>
      <c r="EJ2169" s="209"/>
      <c r="EK2169" s="209"/>
      <c r="EL2169" s="209"/>
      <c r="EM2169" s="209"/>
      <c r="EN2169" s="209"/>
      <c r="EO2169" s="209"/>
      <c r="EP2169" s="209"/>
      <c r="EQ2169" s="209"/>
      <c r="ER2169" s="209"/>
      <c r="ES2169" s="209"/>
      <c r="ET2169" s="209"/>
      <c r="EU2169" s="209"/>
      <c r="EV2169" s="209"/>
      <c r="EW2169" s="209"/>
      <c r="EX2169" s="209"/>
      <c r="EY2169" s="209"/>
      <c r="EZ2169" s="209"/>
      <c r="FA2169" s="209"/>
      <c r="FB2169" s="209"/>
      <c r="FC2169" s="209"/>
      <c r="FD2169" s="209"/>
      <c r="FE2169" s="209"/>
      <c r="FF2169" s="209"/>
      <c r="FG2169" s="209"/>
      <c r="FH2169" s="209"/>
      <c r="FI2169" s="209"/>
      <c r="FJ2169" s="209"/>
      <c r="FK2169" s="209"/>
      <c r="FL2169" s="209"/>
      <c r="FM2169" s="209"/>
      <c r="FN2169" s="209"/>
      <c r="FO2169" s="209"/>
      <c r="FP2169" s="209"/>
      <c r="FQ2169" s="209"/>
      <c r="FR2169" s="209"/>
      <c r="FS2169" s="209"/>
      <c r="FT2169" s="209"/>
      <c r="FU2169" s="209"/>
      <c r="FV2169" s="209"/>
      <c r="FW2169" s="209"/>
      <c r="FX2169" s="209"/>
      <c r="FY2169" s="209"/>
      <c r="FZ2169" s="209"/>
      <c r="GA2169" s="209"/>
      <c r="GB2169" s="209"/>
      <c r="GC2169" s="209"/>
      <c r="GD2169" s="209"/>
      <c r="GE2169" s="209"/>
      <c r="GF2169" s="209"/>
      <c r="GG2169" s="209"/>
      <c r="GH2169" s="209"/>
      <c r="GI2169" s="209"/>
    </row>
    <row r="2170" spans="1:191" ht="27">
      <c r="A2170" s="232"/>
      <c r="B2170" s="196"/>
      <c r="C2170" s="200"/>
      <c r="D2170" s="201"/>
      <c r="E2170" s="80" t="s">
        <v>40</v>
      </c>
      <c r="F2170" s="18" t="s">
        <v>398</v>
      </c>
      <c r="G2170" s="10"/>
      <c r="H2170" s="10" t="s">
        <v>394</v>
      </c>
      <c r="I2170" s="206">
        <f>SUM(I2171:I2171)</f>
        <v>12920</v>
      </c>
      <c r="J2170" s="206">
        <f>SUM(J2171:J2171)</f>
        <v>31920</v>
      </c>
      <c r="K2170" s="206">
        <f>SUM(K2171:K2171)</f>
        <v>50920</v>
      </c>
      <c r="L2170" s="207">
        <f>SUM(L2171:L2171)</f>
        <v>76000</v>
      </c>
      <c r="M2170" s="41">
        <f t="shared" si="444"/>
        <v>17</v>
      </c>
      <c r="N2170" s="41">
        <f t="shared" si="445"/>
        <v>42</v>
      </c>
      <c r="O2170" s="41">
        <f t="shared" si="446"/>
        <v>67</v>
      </c>
      <c r="P2170" s="15"/>
      <c r="Q2170" s="15"/>
      <c r="R2170" s="167"/>
      <c r="S2170" s="15"/>
      <c r="T2170" s="15"/>
      <c r="U2170" s="4"/>
      <c r="AA2170" s="209"/>
      <c r="AB2170" s="209"/>
      <c r="AC2170" s="209"/>
      <c r="AD2170" s="209"/>
      <c r="AE2170" s="209"/>
      <c r="AF2170" s="209"/>
      <c r="AG2170" s="209"/>
      <c r="AH2170" s="209"/>
      <c r="AI2170" s="209"/>
      <c r="AJ2170" s="209"/>
      <c r="AK2170" s="209"/>
      <c r="AL2170" s="209"/>
      <c r="AM2170" s="209"/>
      <c r="AN2170" s="209"/>
      <c r="AO2170" s="209"/>
      <c r="AP2170" s="209"/>
      <c r="AQ2170" s="209"/>
      <c r="AR2170" s="209"/>
      <c r="AS2170" s="209"/>
      <c r="AT2170" s="209"/>
      <c r="AU2170" s="209"/>
      <c r="AV2170" s="209"/>
      <c r="AW2170" s="209"/>
      <c r="AX2170" s="209"/>
      <c r="AY2170" s="209"/>
      <c r="AZ2170" s="209"/>
      <c r="BA2170" s="209"/>
      <c r="BB2170" s="209"/>
      <c r="BC2170" s="209"/>
      <c r="BD2170" s="209"/>
      <c r="BE2170" s="209"/>
      <c r="BF2170" s="209"/>
      <c r="BG2170" s="209"/>
      <c r="BH2170" s="209"/>
      <c r="BI2170" s="209"/>
      <c r="BJ2170" s="209"/>
      <c r="BK2170" s="209"/>
      <c r="BL2170" s="209"/>
      <c r="BM2170" s="209"/>
      <c r="BN2170" s="209"/>
      <c r="BO2170" s="209"/>
      <c r="BP2170" s="209"/>
      <c r="BQ2170" s="209"/>
      <c r="BR2170" s="209"/>
      <c r="BS2170" s="209"/>
      <c r="BT2170" s="209"/>
      <c r="BU2170" s="209"/>
      <c r="BV2170" s="209"/>
      <c r="BW2170" s="209"/>
      <c r="BX2170" s="209"/>
      <c r="BY2170" s="209"/>
      <c r="BZ2170" s="209"/>
      <c r="CA2170" s="209"/>
      <c r="CB2170" s="209"/>
      <c r="CC2170" s="209"/>
      <c r="CD2170" s="209"/>
      <c r="CE2170" s="209"/>
      <c r="CF2170" s="209"/>
      <c r="CG2170" s="209"/>
      <c r="CH2170" s="209"/>
      <c r="CI2170" s="209"/>
      <c r="CJ2170" s="209"/>
      <c r="CK2170" s="209"/>
      <c r="CL2170" s="209"/>
      <c r="CM2170" s="209"/>
      <c r="CN2170" s="209"/>
      <c r="CO2170" s="209"/>
      <c r="CP2170" s="209"/>
      <c r="CQ2170" s="209"/>
      <c r="CR2170" s="209"/>
      <c r="CS2170" s="209"/>
      <c r="CT2170" s="209"/>
      <c r="CU2170" s="209"/>
      <c r="CV2170" s="209"/>
      <c r="CW2170" s="209"/>
      <c r="CX2170" s="209"/>
      <c r="CY2170" s="209"/>
      <c r="CZ2170" s="209"/>
      <c r="DA2170" s="209"/>
      <c r="DB2170" s="209"/>
      <c r="DC2170" s="209"/>
      <c r="DD2170" s="209"/>
      <c r="DE2170" s="209"/>
      <c r="DF2170" s="209"/>
      <c r="DG2170" s="209"/>
      <c r="DH2170" s="209"/>
      <c r="DI2170" s="209"/>
      <c r="DJ2170" s="209"/>
      <c r="DK2170" s="209"/>
      <c r="DL2170" s="209"/>
      <c r="DM2170" s="209"/>
      <c r="DN2170" s="209"/>
      <c r="DO2170" s="209"/>
      <c r="DP2170" s="209"/>
      <c r="DQ2170" s="209"/>
      <c r="DR2170" s="209"/>
      <c r="DS2170" s="209"/>
      <c r="DT2170" s="209"/>
      <c r="DU2170" s="209"/>
      <c r="DV2170" s="209"/>
      <c r="DW2170" s="209"/>
      <c r="DX2170" s="209"/>
      <c r="DY2170" s="209"/>
      <c r="DZ2170" s="209"/>
      <c r="EA2170" s="209"/>
      <c r="EB2170" s="209"/>
      <c r="EC2170" s="209"/>
      <c r="ED2170" s="209"/>
      <c r="EE2170" s="209"/>
      <c r="EF2170" s="209"/>
      <c r="EG2170" s="209"/>
      <c r="EH2170" s="209"/>
      <c r="EI2170" s="209"/>
      <c r="EJ2170" s="209"/>
      <c r="EK2170" s="209"/>
      <c r="EL2170" s="209"/>
      <c r="EM2170" s="209"/>
      <c r="EN2170" s="209"/>
      <c r="EO2170" s="209"/>
      <c r="EP2170" s="209"/>
      <c r="EQ2170" s="209"/>
      <c r="ER2170" s="209"/>
      <c r="ES2170" s="209"/>
      <c r="ET2170" s="209"/>
      <c r="EU2170" s="209"/>
      <c r="EV2170" s="209"/>
      <c r="EW2170" s="209"/>
      <c r="EX2170" s="209"/>
      <c r="EY2170" s="209"/>
      <c r="EZ2170" s="209"/>
      <c r="FA2170" s="209"/>
      <c r="FB2170" s="209"/>
      <c r="FC2170" s="209"/>
      <c r="FD2170" s="209"/>
      <c r="FE2170" s="209"/>
      <c r="FF2170" s="209"/>
      <c r="FG2170" s="209"/>
      <c r="FH2170" s="209"/>
      <c r="FI2170" s="209"/>
      <c r="FJ2170" s="209"/>
      <c r="FK2170" s="209"/>
      <c r="FL2170" s="209"/>
      <c r="FM2170" s="209"/>
      <c r="FN2170" s="209"/>
      <c r="FO2170" s="209"/>
      <c r="FP2170" s="209"/>
      <c r="FQ2170" s="209"/>
      <c r="FR2170" s="209"/>
      <c r="FS2170" s="209"/>
      <c r="FT2170" s="209"/>
      <c r="FU2170" s="209"/>
      <c r="FV2170" s="209"/>
      <c r="FW2170" s="209"/>
      <c r="FX2170" s="209"/>
      <c r="FY2170" s="209"/>
      <c r="FZ2170" s="209"/>
      <c r="GA2170" s="209"/>
      <c r="GB2170" s="209"/>
      <c r="GC2170" s="209"/>
      <c r="GD2170" s="209"/>
      <c r="GE2170" s="209"/>
      <c r="GF2170" s="209"/>
      <c r="GG2170" s="209"/>
      <c r="GH2170" s="209"/>
      <c r="GI2170" s="209"/>
    </row>
    <row r="2171" spans="1:191" ht="19.5" hidden="1" customHeight="1">
      <c r="A2171" s="69"/>
      <c r="B2171" s="53"/>
      <c r="C2171" s="56"/>
      <c r="D2171" s="57"/>
      <c r="E2171" s="9" t="s">
        <v>542</v>
      </c>
      <c r="F2171" s="10" t="s">
        <v>272</v>
      </c>
      <c r="G2171" s="10"/>
      <c r="H2171" s="10"/>
      <c r="I2171" s="7">
        <f>ROUND(L2171*0.17,0)</f>
        <v>12920</v>
      </c>
      <c r="J2171" s="7">
        <f>ROUND(L2171*0.42,0)</f>
        <v>31920</v>
      </c>
      <c r="K2171" s="7">
        <f>ROUND(L2171*0.67,0)</f>
        <v>50920</v>
      </c>
      <c r="L2171" s="7">
        <v>76000</v>
      </c>
      <c r="M2171" s="41">
        <f t="shared" si="444"/>
        <v>17</v>
      </c>
      <c r="N2171" s="41">
        <f t="shared" si="445"/>
        <v>42</v>
      </c>
      <c r="O2171" s="41">
        <f t="shared" si="446"/>
        <v>67</v>
      </c>
      <c r="P2171" s="15"/>
      <c r="Q2171" s="15"/>
      <c r="R2171" s="167"/>
      <c r="S2171" s="15"/>
      <c r="T2171" s="15"/>
      <c r="U2171" s="4"/>
    </row>
    <row r="2172" spans="1:191" ht="33">
      <c r="A2172" s="232"/>
      <c r="B2172" s="196"/>
      <c r="C2172" s="200"/>
      <c r="D2172" s="242" t="s">
        <v>287</v>
      </c>
      <c r="E2172" s="81" t="s">
        <v>618</v>
      </c>
      <c r="F2172" s="18"/>
      <c r="G2172" s="10"/>
      <c r="H2172" s="10" t="s">
        <v>394</v>
      </c>
      <c r="I2172" s="204">
        <f>SUM(I2173)</f>
        <v>37000</v>
      </c>
      <c r="J2172" s="204">
        <f>SUM(J2173)</f>
        <v>92000</v>
      </c>
      <c r="K2172" s="204">
        <f>SUM(K2173)</f>
        <v>147000</v>
      </c>
      <c r="L2172" s="205">
        <f>SUM(L2173)</f>
        <v>220000</v>
      </c>
      <c r="M2172" s="41">
        <f t="shared" si="444"/>
        <v>16.8</v>
      </c>
      <c r="N2172" s="41">
        <f t="shared" si="445"/>
        <v>41.8</v>
      </c>
      <c r="O2172" s="41">
        <f t="shared" si="446"/>
        <v>66.8</v>
      </c>
      <c r="P2172" s="15"/>
      <c r="Q2172" s="15"/>
      <c r="R2172" s="167"/>
      <c r="S2172" s="15"/>
      <c r="T2172" s="15"/>
      <c r="U2172" s="4"/>
      <c r="AA2172" s="209"/>
      <c r="AB2172" s="209"/>
      <c r="AC2172" s="209"/>
      <c r="AD2172" s="209"/>
      <c r="AE2172" s="209"/>
      <c r="AF2172" s="209"/>
      <c r="AG2172" s="209"/>
      <c r="AH2172" s="209"/>
      <c r="AI2172" s="209"/>
      <c r="AJ2172" s="209"/>
      <c r="AK2172" s="209"/>
      <c r="AL2172" s="209"/>
      <c r="AM2172" s="209"/>
      <c r="AN2172" s="209"/>
      <c r="AO2172" s="209"/>
      <c r="AP2172" s="209"/>
      <c r="AQ2172" s="209"/>
      <c r="AR2172" s="209"/>
      <c r="AS2172" s="209"/>
      <c r="AT2172" s="209"/>
      <c r="AU2172" s="209"/>
      <c r="AV2172" s="209"/>
      <c r="AW2172" s="209"/>
      <c r="AX2172" s="209"/>
      <c r="AY2172" s="209"/>
      <c r="AZ2172" s="209"/>
      <c r="BA2172" s="209"/>
      <c r="BB2172" s="209"/>
      <c r="BC2172" s="209"/>
      <c r="BD2172" s="209"/>
      <c r="BE2172" s="209"/>
      <c r="BF2172" s="209"/>
      <c r="BG2172" s="209"/>
      <c r="BH2172" s="209"/>
      <c r="BI2172" s="209"/>
      <c r="BJ2172" s="209"/>
      <c r="BK2172" s="209"/>
      <c r="BL2172" s="209"/>
      <c r="BM2172" s="209"/>
      <c r="BN2172" s="209"/>
      <c r="BO2172" s="209"/>
      <c r="BP2172" s="209"/>
      <c r="BQ2172" s="209"/>
      <c r="BR2172" s="209"/>
      <c r="BS2172" s="209"/>
      <c r="BT2172" s="209"/>
      <c r="BU2172" s="209"/>
      <c r="BV2172" s="209"/>
      <c r="BW2172" s="209"/>
      <c r="BX2172" s="209"/>
      <c r="BY2172" s="209"/>
      <c r="BZ2172" s="209"/>
      <c r="CA2172" s="209"/>
      <c r="CB2172" s="209"/>
      <c r="CC2172" s="209"/>
      <c r="CD2172" s="209"/>
      <c r="CE2172" s="209"/>
      <c r="CF2172" s="209"/>
      <c r="CG2172" s="209"/>
      <c r="CH2172" s="209"/>
      <c r="CI2172" s="209"/>
      <c r="CJ2172" s="209"/>
      <c r="CK2172" s="209"/>
      <c r="CL2172" s="209"/>
      <c r="CM2172" s="209"/>
      <c r="CN2172" s="209"/>
      <c r="CO2172" s="209"/>
      <c r="CP2172" s="209"/>
      <c r="CQ2172" s="209"/>
      <c r="CR2172" s="209"/>
      <c r="CS2172" s="209"/>
      <c r="CT2172" s="209"/>
      <c r="CU2172" s="209"/>
      <c r="CV2172" s="209"/>
      <c r="CW2172" s="209"/>
      <c r="CX2172" s="209"/>
      <c r="CY2172" s="209"/>
      <c r="CZ2172" s="209"/>
      <c r="DA2172" s="209"/>
      <c r="DB2172" s="209"/>
      <c r="DC2172" s="209"/>
      <c r="DD2172" s="209"/>
      <c r="DE2172" s="209"/>
      <c r="DF2172" s="209"/>
      <c r="DG2172" s="209"/>
      <c r="DH2172" s="209"/>
      <c r="DI2172" s="209"/>
      <c r="DJ2172" s="209"/>
      <c r="DK2172" s="209"/>
      <c r="DL2172" s="209"/>
      <c r="DM2172" s="209"/>
      <c r="DN2172" s="209"/>
      <c r="DO2172" s="209"/>
      <c r="DP2172" s="209"/>
      <c r="DQ2172" s="209"/>
      <c r="DR2172" s="209"/>
      <c r="DS2172" s="209"/>
      <c r="DT2172" s="209"/>
      <c r="DU2172" s="209"/>
      <c r="DV2172" s="209"/>
      <c r="DW2172" s="209"/>
      <c r="DX2172" s="209"/>
      <c r="DY2172" s="209"/>
      <c r="DZ2172" s="209"/>
      <c r="EA2172" s="209"/>
      <c r="EB2172" s="209"/>
      <c r="EC2172" s="209"/>
      <c r="ED2172" s="209"/>
      <c r="EE2172" s="209"/>
      <c r="EF2172" s="209"/>
      <c r="EG2172" s="209"/>
      <c r="EH2172" s="209"/>
      <c r="EI2172" s="209"/>
      <c r="EJ2172" s="209"/>
      <c r="EK2172" s="209"/>
      <c r="EL2172" s="209"/>
      <c r="EM2172" s="209"/>
      <c r="EN2172" s="209"/>
      <c r="EO2172" s="209"/>
      <c r="EP2172" s="209"/>
      <c r="EQ2172" s="209"/>
      <c r="ER2172" s="209"/>
      <c r="ES2172" s="209"/>
      <c r="ET2172" s="209"/>
      <c r="EU2172" s="209"/>
      <c r="EV2172" s="209"/>
      <c r="EW2172" s="209"/>
      <c r="EX2172" s="209"/>
      <c r="EY2172" s="209"/>
      <c r="EZ2172" s="209"/>
      <c r="FA2172" s="209"/>
      <c r="FB2172" s="209"/>
      <c r="FC2172" s="209"/>
      <c r="FD2172" s="209"/>
      <c r="FE2172" s="209"/>
      <c r="FF2172" s="209"/>
      <c r="FG2172" s="209"/>
      <c r="FH2172" s="209"/>
      <c r="FI2172" s="209"/>
      <c r="FJ2172" s="209"/>
      <c r="FK2172" s="209"/>
      <c r="FL2172" s="209"/>
      <c r="FM2172" s="209"/>
      <c r="FN2172" s="209"/>
      <c r="FO2172" s="209"/>
      <c r="FP2172" s="209"/>
      <c r="FQ2172" s="209"/>
      <c r="FR2172" s="209"/>
      <c r="FS2172" s="209"/>
      <c r="FT2172" s="209"/>
      <c r="FU2172" s="209"/>
      <c r="FV2172" s="209"/>
      <c r="FW2172" s="209"/>
      <c r="FX2172" s="209"/>
      <c r="FY2172" s="209"/>
      <c r="FZ2172" s="209"/>
      <c r="GA2172" s="209"/>
      <c r="GB2172" s="209"/>
      <c r="GC2172" s="209"/>
      <c r="GD2172" s="209"/>
      <c r="GE2172" s="209"/>
      <c r="GF2172" s="209"/>
      <c r="GG2172" s="209"/>
      <c r="GH2172" s="209"/>
      <c r="GI2172" s="209"/>
    </row>
    <row r="2173" spans="1:191" ht="27">
      <c r="A2173" s="232"/>
      <c r="B2173" s="196"/>
      <c r="C2173" s="200"/>
      <c r="D2173" s="201"/>
      <c r="E2173" s="80" t="s">
        <v>37</v>
      </c>
      <c r="F2173" s="18" t="s">
        <v>398</v>
      </c>
      <c r="G2173" s="10"/>
      <c r="H2173" s="10" t="s">
        <v>394</v>
      </c>
      <c r="I2173" s="206">
        <f>SUM(I2174:I2174)</f>
        <v>37000</v>
      </c>
      <c r="J2173" s="206">
        <f>SUM(J2174:J2174)</f>
        <v>92000</v>
      </c>
      <c r="K2173" s="206">
        <f>SUM(K2174:K2174)</f>
        <v>147000</v>
      </c>
      <c r="L2173" s="207">
        <f>SUM(L2174:L2174)</f>
        <v>220000</v>
      </c>
      <c r="M2173" s="41">
        <f t="shared" si="444"/>
        <v>16.8</v>
      </c>
      <c r="N2173" s="41">
        <f t="shared" si="445"/>
        <v>41.8</v>
      </c>
      <c r="O2173" s="41">
        <f t="shared" si="446"/>
        <v>66.8</v>
      </c>
      <c r="P2173" s="15"/>
      <c r="Q2173" s="15"/>
      <c r="R2173" s="167"/>
      <c r="S2173" s="15"/>
      <c r="T2173" s="15"/>
      <c r="U2173" s="4"/>
      <c r="AA2173" s="209"/>
      <c r="AB2173" s="209"/>
      <c r="AC2173" s="209"/>
      <c r="AD2173" s="209"/>
      <c r="AE2173" s="209"/>
      <c r="AF2173" s="209"/>
      <c r="AG2173" s="209"/>
      <c r="AH2173" s="209"/>
      <c r="AI2173" s="209"/>
      <c r="AJ2173" s="209"/>
      <c r="AK2173" s="209"/>
      <c r="AL2173" s="209"/>
      <c r="AM2173" s="209"/>
      <c r="AN2173" s="209"/>
      <c r="AO2173" s="209"/>
      <c r="AP2173" s="209"/>
      <c r="AQ2173" s="209"/>
      <c r="AR2173" s="209"/>
      <c r="AS2173" s="209"/>
      <c r="AT2173" s="209"/>
      <c r="AU2173" s="209"/>
      <c r="AV2173" s="209"/>
      <c r="AW2173" s="209"/>
      <c r="AX2173" s="209"/>
      <c r="AY2173" s="209"/>
      <c r="AZ2173" s="209"/>
      <c r="BA2173" s="209"/>
      <c r="BB2173" s="209"/>
      <c r="BC2173" s="209"/>
      <c r="BD2173" s="209"/>
      <c r="BE2173" s="209"/>
      <c r="BF2173" s="209"/>
      <c r="BG2173" s="209"/>
      <c r="BH2173" s="209"/>
      <c r="BI2173" s="209"/>
      <c r="BJ2173" s="209"/>
      <c r="BK2173" s="209"/>
      <c r="BL2173" s="209"/>
      <c r="BM2173" s="209"/>
      <c r="BN2173" s="209"/>
      <c r="BO2173" s="209"/>
      <c r="BP2173" s="209"/>
      <c r="BQ2173" s="209"/>
      <c r="BR2173" s="209"/>
      <c r="BS2173" s="209"/>
      <c r="BT2173" s="209"/>
      <c r="BU2173" s="209"/>
      <c r="BV2173" s="209"/>
      <c r="BW2173" s="209"/>
      <c r="BX2173" s="209"/>
      <c r="BY2173" s="209"/>
      <c r="BZ2173" s="209"/>
      <c r="CA2173" s="209"/>
      <c r="CB2173" s="209"/>
      <c r="CC2173" s="209"/>
      <c r="CD2173" s="209"/>
      <c r="CE2173" s="209"/>
      <c r="CF2173" s="209"/>
      <c r="CG2173" s="209"/>
      <c r="CH2173" s="209"/>
      <c r="CI2173" s="209"/>
      <c r="CJ2173" s="209"/>
      <c r="CK2173" s="209"/>
      <c r="CL2173" s="209"/>
      <c r="CM2173" s="209"/>
      <c r="CN2173" s="209"/>
      <c r="CO2173" s="209"/>
      <c r="CP2173" s="209"/>
      <c r="CQ2173" s="209"/>
      <c r="CR2173" s="209"/>
      <c r="CS2173" s="209"/>
      <c r="CT2173" s="209"/>
      <c r="CU2173" s="209"/>
      <c r="CV2173" s="209"/>
      <c r="CW2173" s="209"/>
      <c r="CX2173" s="209"/>
      <c r="CY2173" s="209"/>
      <c r="CZ2173" s="209"/>
      <c r="DA2173" s="209"/>
      <c r="DB2173" s="209"/>
      <c r="DC2173" s="209"/>
      <c r="DD2173" s="209"/>
      <c r="DE2173" s="209"/>
      <c r="DF2173" s="209"/>
      <c r="DG2173" s="209"/>
      <c r="DH2173" s="209"/>
      <c r="DI2173" s="209"/>
      <c r="DJ2173" s="209"/>
      <c r="DK2173" s="209"/>
      <c r="DL2173" s="209"/>
      <c r="DM2173" s="209"/>
      <c r="DN2173" s="209"/>
      <c r="DO2173" s="209"/>
      <c r="DP2173" s="209"/>
      <c r="DQ2173" s="209"/>
      <c r="DR2173" s="209"/>
      <c r="DS2173" s="209"/>
      <c r="DT2173" s="209"/>
      <c r="DU2173" s="209"/>
      <c r="DV2173" s="209"/>
      <c r="DW2173" s="209"/>
      <c r="DX2173" s="209"/>
      <c r="DY2173" s="209"/>
      <c r="DZ2173" s="209"/>
      <c r="EA2173" s="209"/>
      <c r="EB2173" s="209"/>
      <c r="EC2173" s="209"/>
      <c r="ED2173" s="209"/>
      <c r="EE2173" s="209"/>
      <c r="EF2173" s="209"/>
      <c r="EG2173" s="209"/>
      <c r="EH2173" s="209"/>
      <c r="EI2173" s="209"/>
      <c r="EJ2173" s="209"/>
      <c r="EK2173" s="209"/>
      <c r="EL2173" s="209"/>
      <c r="EM2173" s="209"/>
      <c r="EN2173" s="209"/>
      <c r="EO2173" s="209"/>
      <c r="EP2173" s="209"/>
      <c r="EQ2173" s="209"/>
      <c r="ER2173" s="209"/>
      <c r="ES2173" s="209"/>
      <c r="ET2173" s="209"/>
      <c r="EU2173" s="209"/>
      <c r="EV2173" s="209"/>
      <c r="EW2173" s="209"/>
      <c r="EX2173" s="209"/>
      <c r="EY2173" s="209"/>
      <c r="EZ2173" s="209"/>
      <c r="FA2173" s="209"/>
      <c r="FB2173" s="209"/>
      <c r="FC2173" s="209"/>
      <c r="FD2173" s="209"/>
      <c r="FE2173" s="209"/>
      <c r="FF2173" s="209"/>
      <c r="FG2173" s="209"/>
      <c r="FH2173" s="209"/>
      <c r="FI2173" s="209"/>
      <c r="FJ2173" s="209"/>
      <c r="FK2173" s="209"/>
      <c r="FL2173" s="209"/>
      <c r="FM2173" s="209"/>
      <c r="FN2173" s="209"/>
      <c r="FO2173" s="209"/>
      <c r="FP2173" s="209"/>
      <c r="FQ2173" s="209"/>
      <c r="FR2173" s="209"/>
      <c r="FS2173" s="209"/>
      <c r="FT2173" s="209"/>
      <c r="FU2173" s="209"/>
      <c r="FV2173" s="209"/>
      <c r="FW2173" s="209"/>
      <c r="FX2173" s="209"/>
      <c r="FY2173" s="209"/>
      <c r="FZ2173" s="209"/>
      <c r="GA2173" s="209"/>
      <c r="GB2173" s="209"/>
      <c r="GC2173" s="209"/>
      <c r="GD2173" s="209"/>
      <c r="GE2173" s="209"/>
      <c r="GF2173" s="209"/>
      <c r="GG2173" s="209"/>
      <c r="GH2173" s="209"/>
      <c r="GI2173" s="209"/>
    </row>
    <row r="2174" spans="1:191" hidden="1">
      <c r="A2174" s="69"/>
      <c r="B2174" s="53"/>
      <c r="C2174" s="56"/>
      <c r="D2174" s="57"/>
      <c r="E2174" s="9" t="s">
        <v>521</v>
      </c>
      <c r="F2174" s="10" t="s">
        <v>277</v>
      </c>
      <c r="G2174" s="10"/>
      <c r="H2174" s="10"/>
      <c r="I2174" s="7">
        <v>37000</v>
      </c>
      <c r="J2174" s="7">
        <v>92000</v>
      </c>
      <c r="K2174" s="7">
        <v>147000</v>
      </c>
      <c r="L2174" s="7">
        <v>220000</v>
      </c>
      <c r="M2174" s="41">
        <f t="shared" si="444"/>
        <v>16.8</v>
      </c>
      <c r="N2174" s="41">
        <f t="shared" si="445"/>
        <v>41.8</v>
      </c>
      <c r="O2174" s="41">
        <f t="shared" si="446"/>
        <v>66.8</v>
      </c>
      <c r="P2174" s="15"/>
      <c r="Q2174" s="15"/>
      <c r="R2174" s="167"/>
      <c r="S2174" s="15"/>
      <c r="T2174" s="15"/>
      <c r="U2174" s="4"/>
    </row>
    <row r="2175" spans="1:191" ht="49.5">
      <c r="A2175" s="192"/>
      <c r="B2175" s="193" t="s">
        <v>393</v>
      </c>
      <c r="C2175" s="200"/>
      <c r="D2175" s="239" t="s">
        <v>380</v>
      </c>
      <c r="E2175" s="194" t="s">
        <v>323</v>
      </c>
      <c r="F2175" s="89"/>
      <c r="G2175" s="89"/>
      <c r="H2175" s="10" t="s">
        <v>394</v>
      </c>
      <c r="I2175" s="202">
        <f>SUM(I2176,I2181)</f>
        <v>175369.5</v>
      </c>
      <c r="J2175" s="202">
        <f>SUM(J2176,J2181)</f>
        <v>476134.89999999997</v>
      </c>
      <c r="K2175" s="202">
        <f>SUM(K2176,K2181)</f>
        <v>644908.70000000007</v>
      </c>
      <c r="L2175" s="203">
        <f>SUM(L2176,L2181)</f>
        <v>942241.89999999991</v>
      </c>
      <c r="M2175" s="41">
        <f t="shared" si="444"/>
        <v>18.600000000000001</v>
      </c>
      <c r="N2175" s="41">
        <f t="shared" si="445"/>
        <v>50.5</v>
      </c>
      <c r="O2175" s="41">
        <f t="shared" si="446"/>
        <v>68.400000000000006</v>
      </c>
      <c r="P2175" s="120"/>
      <c r="Q2175" s="120"/>
      <c r="R2175" s="167"/>
      <c r="S2175" s="120"/>
      <c r="T2175" s="120"/>
      <c r="U2175" s="4">
        <f t="shared" ref="U2175:U2205" si="454">SUM(L2175-T2175)</f>
        <v>942241.89999999991</v>
      </c>
      <c r="W2175" s="43" t="s">
        <v>394</v>
      </c>
      <c r="AA2175" s="209"/>
      <c r="AB2175" s="209"/>
      <c r="AC2175" s="209"/>
      <c r="AD2175" s="209"/>
      <c r="AE2175" s="209"/>
      <c r="AF2175" s="209"/>
      <c r="AG2175" s="209"/>
      <c r="AH2175" s="209"/>
      <c r="AI2175" s="209"/>
      <c r="AJ2175" s="209"/>
      <c r="AK2175" s="209"/>
      <c r="AL2175" s="209"/>
      <c r="AM2175" s="209"/>
      <c r="AN2175" s="209"/>
      <c r="AO2175" s="209"/>
      <c r="AP2175" s="209"/>
      <c r="AQ2175" s="209"/>
      <c r="AR2175" s="209"/>
      <c r="AS2175" s="209"/>
      <c r="AT2175" s="209"/>
      <c r="AU2175" s="209"/>
      <c r="AV2175" s="209"/>
      <c r="AW2175" s="209"/>
      <c r="AX2175" s="209"/>
      <c r="AY2175" s="209"/>
      <c r="AZ2175" s="209"/>
      <c r="BA2175" s="209"/>
      <c r="BB2175" s="209"/>
      <c r="BC2175" s="209"/>
      <c r="BD2175" s="209"/>
      <c r="BE2175" s="209"/>
      <c r="BF2175" s="209"/>
      <c r="BG2175" s="209"/>
      <c r="BH2175" s="209"/>
      <c r="BI2175" s="209"/>
      <c r="BJ2175" s="209"/>
      <c r="BK2175" s="209"/>
      <c r="BL2175" s="209"/>
      <c r="BM2175" s="209"/>
      <c r="BN2175" s="209"/>
      <c r="BO2175" s="209"/>
      <c r="BP2175" s="209"/>
      <c r="BQ2175" s="209"/>
      <c r="BR2175" s="209"/>
      <c r="BS2175" s="209"/>
      <c r="BT2175" s="209"/>
      <c r="BU2175" s="209"/>
      <c r="BV2175" s="209"/>
      <c r="BW2175" s="209"/>
      <c r="BX2175" s="209"/>
      <c r="BY2175" s="209"/>
      <c r="BZ2175" s="209"/>
      <c r="CA2175" s="209"/>
      <c r="CB2175" s="209"/>
      <c r="CC2175" s="209"/>
      <c r="CD2175" s="209"/>
      <c r="CE2175" s="209"/>
      <c r="CF2175" s="209"/>
      <c r="CG2175" s="209"/>
      <c r="CH2175" s="209"/>
      <c r="CI2175" s="209"/>
      <c r="CJ2175" s="209"/>
      <c r="CK2175" s="209"/>
      <c r="CL2175" s="209"/>
      <c r="CM2175" s="209"/>
      <c r="CN2175" s="209"/>
      <c r="CO2175" s="209"/>
      <c r="CP2175" s="209"/>
      <c r="CQ2175" s="209"/>
      <c r="CR2175" s="209"/>
      <c r="CS2175" s="209"/>
      <c r="CT2175" s="209"/>
      <c r="CU2175" s="209"/>
      <c r="CV2175" s="209"/>
      <c r="CW2175" s="209"/>
      <c r="CX2175" s="209"/>
      <c r="CY2175" s="209"/>
      <c r="CZ2175" s="209"/>
      <c r="DA2175" s="209"/>
      <c r="DB2175" s="209"/>
      <c r="DC2175" s="209"/>
      <c r="DD2175" s="209"/>
      <c r="DE2175" s="209"/>
      <c r="DF2175" s="209"/>
      <c r="DG2175" s="209"/>
      <c r="DH2175" s="209"/>
      <c r="DI2175" s="209"/>
      <c r="DJ2175" s="209"/>
      <c r="DK2175" s="209"/>
      <c r="DL2175" s="209"/>
      <c r="DM2175" s="209"/>
      <c r="DN2175" s="209"/>
      <c r="DO2175" s="209"/>
      <c r="DP2175" s="209"/>
      <c r="DQ2175" s="209"/>
      <c r="DR2175" s="209"/>
      <c r="DS2175" s="209"/>
      <c r="DT2175" s="209"/>
      <c r="DU2175" s="209"/>
      <c r="DV2175" s="209"/>
      <c r="DW2175" s="209"/>
      <c r="DX2175" s="209"/>
      <c r="DY2175" s="209"/>
      <c r="DZ2175" s="209"/>
      <c r="EA2175" s="209"/>
      <c r="EB2175" s="209"/>
      <c r="EC2175" s="209"/>
      <c r="ED2175" s="209"/>
      <c r="EE2175" s="209"/>
      <c r="EF2175" s="209"/>
      <c r="EG2175" s="209"/>
      <c r="EH2175" s="209"/>
      <c r="EI2175" s="209"/>
      <c r="EJ2175" s="209"/>
      <c r="EK2175" s="209"/>
      <c r="EL2175" s="209"/>
      <c r="EM2175" s="209"/>
      <c r="EN2175" s="209"/>
      <c r="EO2175" s="209"/>
      <c r="EP2175" s="209"/>
      <c r="EQ2175" s="209"/>
      <c r="ER2175" s="209"/>
      <c r="ES2175" s="209"/>
      <c r="ET2175" s="209"/>
      <c r="EU2175" s="209"/>
      <c r="EV2175" s="209"/>
      <c r="EW2175" s="209"/>
      <c r="EX2175" s="209"/>
      <c r="EY2175" s="209"/>
      <c r="EZ2175" s="209"/>
      <c r="FA2175" s="209"/>
      <c r="FB2175" s="209"/>
      <c r="FC2175" s="209"/>
      <c r="FD2175" s="209"/>
      <c r="FE2175" s="209"/>
      <c r="FF2175" s="209"/>
      <c r="FG2175" s="209"/>
      <c r="FH2175" s="209"/>
      <c r="FI2175" s="209"/>
      <c r="FJ2175" s="209"/>
      <c r="FK2175" s="209"/>
      <c r="FL2175" s="209"/>
      <c r="FM2175" s="209"/>
      <c r="FN2175" s="209"/>
      <c r="FO2175" s="209"/>
      <c r="FP2175" s="209"/>
      <c r="FQ2175" s="209"/>
      <c r="FR2175" s="209"/>
      <c r="FS2175" s="209"/>
      <c r="FT2175" s="209"/>
      <c r="FU2175" s="209"/>
      <c r="FV2175" s="209"/>
      <c r="FW2175" s="209"/>
      <c r="FX2175" s="209"/>
      <c r="FY2175" s="209"/>
      <c r="FZ2175" s="209"/>
      <c r="GA2175" s="209"/>
      <c r="GB2175" s="209"/>
      <c r="GC2175" s="209"/>
      <c r="GD2175" s="209"/>
      <c r="GE2175" s="209"/>
      <c r="GF2175" s="209"/>
      <c r="GG2175" s="209"/>
      <c r="GH2175" s="209"/>
      <c r="GI2175" s="209"/>
    </row>
    <row r="2176" spans="1:191" ht="38.25" customHeight="1">
      <c r="A2176" s="232"/>
      <c r="B2176" s="196"/>
      <c r="C2176" s="197" t="s">
        <v>525</v>
      </c>
      <c r="D2176" s="198" t="s">
        <v>381</v>
      </c>
      <c r="E2176" s="199" t="s">
        <v>324</v>
      </c>
      <c r="F2176" s="13"/>
      <c r="G2176" s="13"/>
      <c r="H2176" s="10" t="s">
        <v>394</v>
      </c>
      <c r="I2176" s="205">
        <f t="shared" ref="I2176:K2177" si="455">SUM(I2177)</f>
        <v>104381.4</v>
      </c>
      <c r="J2176" s="205">
        <f t="shared" si="455"/>
        <v>279660.79999999999</v>
      </c>
      <c r="K2176" s="205">
        <f t="shared" si="455"/>
        <v>376271.30000000005</v>
      </c>
      <c r="L2176" s="205">
        <f>SUM(L2177)</f>
        <v>553180.89999999991</v>
      </c>
      <c r="M2176" s="41">
        <f t="shared" si="444"/>
        <v>18.899999999999999</v>
      </c>
      <c r="N2176" s="41">
        <f t="shared" si="445"/>
        <v>50.6</v>
      </c>
      <c r="O2176" s="41">
        <f t="shared" si="446"/>
        <v>68</v>
      </c>
      <c r="P2176" s="14"/>
      <c r="Q2176" s="14"/>
      <c r="R2176" s="167"/>
      <c r="S2176" s="14"/>
      <c r="T2176" s="14"/>
      <c r="U2176" s="4">
        <f t="shared" si="454"/>
        <v>553180.89999999991</v>
      </c>
      <c r="AA2176" s="209"/>
      <c r="AB2176" s="209"/>
      <c r="AC2176" s="209"/>
      <c r="AD2176" s="209"/>
      <c r="AE2176" s="209"/>
      <c r="AF2176" s="209"/>
      <c r="AG2176" s="209"/>
      <c r="AH2176" s="209"/>
      <c r="AI2176" s="209"/>
      <c r="AJ2176" s="209"/>
      <c r="AK2176" s="209"/>
      <c r="AL2176" s="209"/>
      <c r="AM2176" s="209"/>
      <c r="AN2176" s="209"/>
      <c r="AO2176" s="209"/>
      <c r="AP2176" s="209"/>
      <c r="AQ2176" s="209"/>
      <c r="AR2176" s="209"/>
      <c r="AS2176" s="209"/>
      <c r="AT2176" s="209"/>
      <c r="AU2176" s="209"/>
      <c r="AV2176" s="209"/>
      <c r="AW2176" s="209"/>
      <c r="AX2176" s="209"/>
      <c r="AY2176" s="209"/>
      <c r="AZ2176" s="209"/>
      <c r="BA2176" s="209"/>
      <c r="BB2176" s="209"/>
      <c r="BC2176" s="209"/>
      <c r="BD2176" s="209"/>
      <c r="BE2176" s="209"/>
      <c r="BF2176" s="209"/>
      <c r="BG2176" s="209"/>
      <c r="BH2176" s="209"/>
      <c r="BI2176" s="209"/>
      <c r="BJ2176" s="209"/>
      <c r="BK2176" s="209"/>
      <c r="BL2176" s="209"/>
      <c r="BM2176" s="209"/>
      <c r="BN2176" s="209"/>
      <c r="BO2176" s="209"/>
      <c r="BP2176" s="209"/>
      <c r="BQ2176" s="209"/>
      <c r="BR2176" s="209"/>
      <c r="BS2176" s="209"/>
      <c r="BT2176" s="209"/>
      <c r="BU2176" s="209"/>
      <c r="BV2176" s="209"/>
      <c r="BW2176" s="209"/>
      <c r="BX2176" s="209"/>
      <c r="BY2176" s="209"/>
      <c r="BZ2176" s="209"/>
      <c r="CA2176" s="209"/>
      <c r="CB2176" s="209"/>
      <c r="CC2176" s="209"/>
      <c r="CD2176" s="209"/>
      <c r="CE2176" s="209"/>
      <c r="CF2176" s="209"/>
      <c r="CG2176" s="209"/>
      <c r="CH2176" s="209"/>
      <c r="CI2176" s="209"/>
      <c r="CJ2176" s="209"/>
      <c r="CK2176" s="209"/>
      <c r="CL2176" s="209"/>
      <c r="CM2176" s="209"/>
      <c r="CN2176" s="209"/>
      <c r="CO2176" s="209"/>
      <c r="CP2176" s="209"/>
      <c r="CQ2176" s="209"/>
      <c r="CR2176" s="209"/>
      <c r="CS2176" s="209"/>
      <c r="CT2176" s="209"/>
      <c r="CU2176" s="209"/>
      <c r="CV2176" s="209"/>
      <c r="CW2176" s="209"/>
      <c r="CX2176" s="209"/>
      <c r="CY2176" s="209"/>
      <c r="CZ2176" s="209"/>
      <c r="DA2176" s="209"/>
      <c r="DB2176" s="209"/>
      <c r="DC2176" s="209"/>
      <c r="DD2176" s="209"/>
      <c r="DE2176" s="209"/>
      <c r="DF2176" s="209"/>
      <c r="DG2176" s="209"/>
      <c r="DH2176" s="209"/>
      <c r="DI2176" s="209"/>
      <c r="DJ2176" s="209"/>
      <c r="DK2176" s="209"/>
      <c r="DL2176" s="209"/>
      <c r="DM2176" s="209"/>
      <c r="DN2176" s="209"/>
      <c r="DO2176" s="209"/>
      <c r="DP2176" s="209"/>
      <c r="DQ2176" s="209"/>
      <c r="DR2176" s="209"/>
      <c r="DS2176" s="209"/>
      <c r="DT2176" s="209"/>
      <c r="DU2176" s="209"/>
      <c r="DV2176" s="209"/>
      <c r="DW2176" s="209"/>
      <c r="DX2176" s="209"/>
      <c r="DY2176" s="209"/>
      <c r="DZ2176" s="209"/>
      <c r="EA2176" s="209"/>
      <c r="EB2176" s="209"/>
      <c r="EC2176" s="209"/>
      <c r="ED2176" s="209"/>
      <c r="EE2176" s="209"/>
      <c r="EF2176" s="209"/>
      <c r="EG2176" s="209"/>
      <c r="EH2176" s="209"/>
      <c r="EI2176" s="209"/>
      <c r="EJ2176" s="209"/>
      <c r="EK2176" s="209"/>
      <c r="EL2176" s="209"/>
      <c r="EM2176" s="209"/>
      <c r="EN2176" s="209"/>
      <c r="EO2176" s="209"/>
      <c r="EP2176" s="209"/>
      <c r="EQ2176" s="209"/>
      <c r="ER2176" s="209"/>
      <c r="ES2176" s="209"/>
      <c r="ET2176" s="209"/>
      <c r="EU2176" s="209"/>
      <c r="EV2176" s="209"/>
      <c r="EW2176" s="209"/>
      <c r="EX2176" s="209"/>
      <c r="EY2176" s="209"/>
      <c r="EZ2176" s="209"/>
      <c r="FA2176" s="209"/>
      <c r="FB2176" s="209"/>
      <c r="FC2176" s="209"/>
      <c r="FD2176" s="209"/>
      <c r="FE2176" s="209"/>
      <c r="FF2176" s="209"/>
      <c r="FG2176" s="209"/>
      <c r="FH2176" s="209"/>
      <c r="FI2176" s="209"/>
      <c r="FJ2176" s="209"/>
      <c r="FK2176" s="209"/>
      <c r="FL2176" s="209"/>
      <c r="FM2176" s="209"/>
      <c r="FN2176" s="209"/>
      <c r="FO2176" s="209"/>
      <c r="FP2176" s="209"/>
      <c r="FQ2176" s="209"/>
      <c r="FR2176" s="209"/>
      <c r="FS2176" s="209"/>
      <c r="FT2176" s="209"/>
      <c r="FU2176" s="209"/>
      <c r="FV2176" s="209"/>
      <c r="FW2176" s="209"/>
      <c r="FX2176" s="209"/>
      <c r="FY2176" s="209"/>
      <c r="FZ2176" s="209"/>
      <c r="GA2176" s="209"/>
      <c r="GB2176" s="209"/>
      <c r="GC2176" s="209"/>
      <c r="GD2176" s="209"/>
      <c r="GE2176" s="209"/>
      <c r="GF2176" s="209"/>
      <c r="GG2176" s="209"/>
      <c r="GH2176" s="209"/>
      <c r="GI2176" s="209"/>
    </row>
    <row r="2177" spans="1:191">
      <c r="A2177" s="232"/>
      <c r="B2177" s="196"/>
      <c r="C2177" s="200"/>
      <c r="D2177" s="201" t="s">
        <v>280</v>
      </c>
      <c r="E2177" s="81" t="s">
        <v>223</v>
      </c>
      <c r="F2177" s="19"/>
      <c r="G2177" s="19"/>
      <c r="H2177" s="10" t="s">
        <v>394</v>
      </c>
      <c r="I2177" s="204">
        <f t="shared" si="455"/>
        <v>104381.4</v>
      </c>
      <c r="J2177" s="204">
        <f t="shared" si="455"/>
        <v>279660.79999999999</v>
      </c>
      <c r="K2177" s="204">
        <f t="shared" si="455"/>
        <v>376271.30000000005</v>
      </c>
      <c r="L2177" s="205">
        <f>SUM(L2178)</f>
        <v>553180.89999999991</v>
      </c>
      <c r="M2177" s="41">
        <f t="shared" si="444"/>
        <v>18.899999999999999</v>
      </c>
      <c r="N2177" s="41">
        <f t="shared" si="445"/>
        <v>50.6</v>
      </c>
      <c r="O2177" s="41">
        <f t="shared" si="446"/>
        <v>68</v>
      </c>
      <c r="P2177" s="14"/>
      <c r="Q2177" s="14"/>
      <c r="R2177" s="167"/>
      <c r="S2177" s="14"/>
      <c r="T2177" s="14"/>
      <c r="U2177" s="4">
        <f t="shared" si="454"/>
        <v>553180.89999999991</v>
      </c>
      <c r="W2177" s="43" t="s">
        <v>394</v>
      </c>
      <c r="AA2177" s="209"/>
      <c r="AB2177" s="209"/>
      <c r="AC2177" s="209"/>
      <c r="AD2177" s="209"/>
      <c r="AE2177" s="209"/>
      <c r="AF2177" s="209"/>
      <c r="AG2177" s="209"/>
      <c r="AH2177" s="209"/>
      <c r="AI2177" s="209"/>
      <c r="AJ2177" s="209"/>
      <c r="AK2177" s="209"/>
      <c r="AL2177" s="209"/>
      <c r="AM2177" s="209"/>
      <c r="AN2177" s="209"/>
      <c r="AO2177" s="209"/>
      <c r="AP2177" s="209"/>
      <c r="AQ2177" s="209"/>
      <c r="AR2177" s="209"/>
      <c r="AS2177" s="209"/>
      <c r="AT2177" s="209"/>
      <c r="AU2177" s="209"/>
      <c r="AV2177" s="209"/>
      <c r="AW2177" s="209"/>
      <c r="AX2177" s="209"/>
      <c r="AY2177" s="209"/>
      <c r="AZ2177" s="209"/>
      <c r="BA2177" s="209"/>
      <c r="BB2177" s="209"/>
      <c r="BC2177" s="209"/>
      <c r="BD2177" s="209"/>
      <c r="BE2177" s="209"/>
      <c r="BF2177" s="209"/>
      <c r="BG2177" s="209"/>
      <c r="BH2177" s="209"/>
      <c r="BI2177" s="209"/>
      <c r="BJ2177" s="209"/>
      <c r="BK2177" s="209"/>
      <c r="BL2177" s="209"/>
      <c r="BM2177" s="209"/>
      <c r="BN2177" s="209"/>
      <c r="BO2177" s="209"/>
      <c r="BP2177" s="209"/>
      <c r="BQ2177" s="209"/>
      <c r="BR2177" s="209"/>
      <c r="BS2177" s="209"/>
      <c r="BT2177" s="209"/>
      <c r="BU2177" s="209"/>
      <c r="BV2177" s="209"/>
      <c r="BW2177" s="209"/>
      <c r="BX2177" s="209"/>
      <c r="BY2177" s="209"/>
      <c r="BZ2177" s="209"/>
      <c r="CA2177" s="209"/>
      <c r="CB2177" s="209"/>
      <c r="CC2177" s="209"/>
      <c r="CD2177" s="209"/>
      <c r="CE2177" s="209"/>
      <c r="CF2177" s="209"/>
      <c r="CG2177" s="209"/>
      <c r="CH2177" s="209"/>
      <c r="CI2177" s="209"/>
      <c r="CJ2177" s="209"/>
      <c r="CK2177" s="209"/>
      <c r="CL2177" s="209"/>
      <c r="CM2177" s="209"/>
      <c r="CN2177" s="209"/>
      <c r="CO2177" s="209"/>
      <c r="CP2177" s="209"/>
      <c r="CQ2177" s="209"/>
      <c r="CR2177" s="209"/>
      <c r="CS2177" s="209"/>
      <c r="CT2177" s="209"/>
      <c r="CU2177" s="209"/>
      <c r="CV2177" s="209"/>
      <c r="CW2177" s="209"/>
      <c r="CX2177" s="209"/>
      <c r="CY2177" s="209"/>
      <c r="CZ2177" s="209"/>
      <c r="DA2177" s="209"/>
      <c r="DB2177" s="209"/>
      <c r="DC2177" s="209"/>
      <c r="DD2177" s="209"/>
      <c r="DE2177" s="209"/>
      <c r="DF2177" s="209"/>
      <c r="DG2177" s="209"/>
      <c r="DH2177" s="209"/>
      <c r="DI2177" s="209"/>
      <c r="DJ2177" s="209"/>
      <c r="DK2177" s="209"/>
      <c r="DL2177" s="209"/>
      <c r="DM2177" s="209"/>
      <c r="DN2177" s="209"/>
      <c r="DO2177" s="209"/>
      <c r="DP2177" s="209"/>
      <c r="DQ2177" s="209"/>
      <c r="DR2177" s="209"/>
      <c r="DS2177" s="209"/>
      <c r="DT2177" s="209"/>
      <c r="DU2177" s="209"/>
      <c r="DV2177" s="209"/>
      <c r="DW2177" s="209"/>
      <c r="DX2177" s="209"/>
      <c r="DY2177" s="209"/>
      <c r="DZ2177" s="209"/>
      <c r="EA2177" s="209"/>
      <c r="EB2177" s="209"/>
      <c r="EC2177" s="209"/>
      <c r="ED2177" s="209"/>
      <c r="EE2177" s="209"/>
      <c r="EF2177" s="209"/>
      <c r="EG2177" s="209"/>
      <c r="EH2177" s="209"/>
      <c r="EI2177" s="209"/>
      <c r="EJ2177" s="209"/>
      <c r="EK2177" s="209"/>
      <c r="EL2177" s="209"/>
      <c r="EM2177" s="209"/>
      <c r="EN2177" s="209"/>
      <c r="EO2177" s="209"/>
      <c r="EP2177" s="209"/>
      <c r="EQ2177" s="209"/>
      <c r="ER2177" s="209"/>
      <c r="ES2177" s="209"/>
      <c r="ET2177" s="209"/>
      <c r="EU2177" s="209"/>
      <c r="EV2177" s="209"/>
      <c r="EW2177" s="209"/>
      <c r="EX2177" s="209"/>
      <c r="EY2177" s="209"/>
      <c r="EZ2177" s="209"/>
      <c r="FA2177" s="209"/>
      <c r="FB2177" s="209"/>
      <c r="FC2177" s="209"/>
      <c r="FD2177" s="209"/>
      <c r="FE2177" s="209"/>
      <c r="FF2177" s="209"/>
      <c r="FG2177" s="209"/>
      <c r="FH2177" s="209"/>
      <c r="FI2177" s="209"/>
      <c r="FJ2177" s="209"/>
      <c r="FK2177" s="209"/>
      <c r="FL2177" s="209"/>
      <c r="FM2177" s="209"/>
      <c r="FN2177" s="209"/>
      <c r="FO2177" s="209"/>
      <c r="FP2177" s="209"/>
      <c r="FQ2177" s="209"/>
      <c r="FR2177" s="209"/>
      <c r="FS2177" s="209"/>
      <c r="FT2177" s="209"/>
      <c r="FU2177" s="209"/>
      <c r="FV2177" s="209"/>
      <c r="FW2177" s="209"/>
      <c r="FX2177" s="209"/>
      <c r="FY2177" s="209"/>
      <c r="FZ2177" s="209"/>
      <c r="GA2177" s="209"/>
      <c r="GB2177" s="209"/>
      <c r="GC2177" s="209"/>
      <c r="GD2177" s="209"/>
      <c r="GE2177" s="209"/>
      <c r="GF2177" s="209"/>
      <c r="GG2177" s="209"/>
      <c r="GH2177" s="209"/>
      <c r="GI2177" s="209"/>
    </row>
    <row r="2178" spans="1:191" ht="27">
      <c r="A2178" s="232"/>
      <c r="B2178" s="196"/>
      <c r="C2178" s="200"/>
      <c r="D2178" s="201"/>
      <c r="E2178" s="80" t="s">
        <v>40</v>
      </c>
      <c r="F2178" s="18" t="s">
        <v>398</v>
      </c>
      <c r="G2178" s="18"/>
      <c r="H2178" s="10" t="s">
        <v>394</v>
      </c>
      <c r="I2178" s="206">
        <f>SUM(I2179:I2180)</f>
        <v>104381.4</v>
      </c>
      <c r="J2178" s="206">
        <f>SUM(J2179:J2180)</f>
        <v>279660.79999999999</v>
      </c>
      <c r="K2178" s="206">
        <f>SUM(K2179:K2180)</f>
        <v>376271.30000000005</v>
      </c>
      <c r="L2178" s="207">
        <f>SUM(L2179:L2180)</f>
        <v>553180.89999999991</v>
      </c>
      <c r="M2178" s="41">
        <f t="shared" si="444"/>
        <v>18.899999999999999</v>
      </c>
      <c r="N2178" s="41">
        <f t="shared" si="445"/>
        <v>50.6</v>
      </c>
      <c r="O2178" s="41">
        <f t="shared" si="446"/>
        <v>68</v>
      </c>
      <c r="P2178" s="15"/>
      <c r="Q2178" s="15"/>
      <c r="R2178" s="167"/>
      <c r="S2178" s="15"/>
      <c r="T2178" s="15"/>
      <c r="U2178" s="4">
        <f t="shared" si="454"/>
        <v>553180.89999999991</v>
      </c>
      <c r="AA2178" s="209"/>
      <c r="AB2178" s="209"/>
      <c r="AC2178" s="209"/>
      <c r="AD2178" s="209"/>
      <c r="AE2178" s="209"/>
      <c r="AF2178" s="209"/>
      <c r="AG2178" s="209"/>
      <c r="AH2178" s="209"/>
      <c r="AI2178" s="209"/>
      <c r="AJ2178" s="209"/>
      <c r="AK2178" s="209"/>
      <c r="AL2178" s="209"/>
      <c r="AM2178" s="209"/>
      <c r="AN2178" s="209"/>
      <c r="AO2178" s="209"/>
      <c r="AP2178" s="209"/>
      <c r="AQ2178" s="209"/>
      <c r="AR2178" s="209"/>
      <c r="AS2178" s="209"/>
      <c r="AT2178" s="209"/>
      <c r="AU2178" s="209"/>
      <c r="AV2178" s="209"/>
      <c r="AW2178" s="209"/>
      <c r="AX2178" s="209"/>
      <c r="AY2178" s="209"/>
      <c r="AZ2178" s="209"/>
      <c r="BA2178" s="209"/>
      <c r="BB2178" s="209"/>
      <c r="BC2178" s="209"/>
      <c r="BD2178" s="209"/>
      <c r="BE2178" s="209"/>
      <c r="BF2178" s="209"/>
      <c r="BG2178" s="209"/>
      <c r="BH2178" s="209"/>
      <c r="BI2178" s="209"/>
      <c r="BJ2178" s="209"/>
      <c r="BK2178" s="209"/>
      <c r="BL2178" s="209"/>
      <c r="BM2178" s="209"/>
      <c r="BN2178" s="209"/>
      <c r="BO2178" s="209"/>
      <c r="BP2178" s="209"/>
      <c r="BQ2178" s="209"/>
      <c r="BR2178" s="209"/>
      <c r="BS2178" s="209"/>
      <c r="BT2178" s="209"/>
      <c r="BU2178" s="209"/>
      <c r="BV2178" s="209"/>
      <c r="BW2178" s="209"/>
      <c r="BX2178" s="209"/>
      <c r="BY2178" s="209"/>
      <c r="BZ2178" s="209"/>
      <c r="CA2178" s="209"/>
      <c r="CB2178" s="209"/>
      <c r="CC2178" s="209"/>
      <c r="CD2178" s="209"/>
      <c r="CE2178" s="209"/>
      <c r="CF2178" s="209"/>
      <c r="CG2178" s="209"/>
      <c r="CH2178" s="209"/>
      <c r="CI2178" s="209"/>
      <c r="CJ2178" s="209"/>
      <c r="CK2178" s="209"/>
      <c r="CL2178" s="209"/>
      <c r="CM2178" s="209"/>
      <c r="CN2178" s="209"/>
      <c r="CO2178" s="209"/>
      <c r="CP2178" s="209"/>
      <c r="CQ2178" s="209"/>
      <c r="CR2178" s="209"/>
      <c r="CS2178" s="209"/>
      <c r="CT2178" s="209"/>
      <c r="CU2178" s="209"/>
      <c r="CV2178" s="209"/>
      <c r="CW2178" s="209"/>
      <c r="CX2178" s="209"/>
      <c r="CY2178" s="209"/>
      <c r="CZ2178" s="209"/>
      <c r="DA2178" s="209"/>
      <c r="DB2178" s="209"/>
      <c r="DC2178" s="209"/>
      <c r="DD2178" s="209"/>
      <c r="DE2178" s="209"/>
      <c r="DF2178" s="209"/>
      <c r="DG2178" s="209"/>
      <c r="DH2178" s="209"/>
      <c r="DI2178" s="209"/>
      <c r="DJ2178" s="209"/>
      <c r="DK2178" s="209"/>
      <c r="DL2178" s="209"/>
      <c r="DM2178" s="209"/>
      <c r="DN2178" s="209"/>
      <c r="DO2178" s="209"/>
      <c r="DP2178" s="209"/>
      <c r="DQ2178" s="209"/>
      <c r="DR2178" s="209"/>
      <c r="DS2178" s="209"/>
      <c r="DT2178" s="209"/>
      <c r="DU2178" s="209"/>
      <c r="DV2178" s="209"/>
      <c r="DW2178" s="209"/>
      <c r="DX2178" s="209"/>
      <c r="DY2178" s="209"/>
      <c r="DZ2178" s="209"/>
      <c r="EA2178" s="209"/>
      <c r="EB2178" s="209"/>
      <c r="EC2178" s="209"/>
      <c r="ED2178" s="209"/>
      <c r="EE2178" s="209"/>
      <c r="EF2178" s="209"/>
      <c r="EG2178" s="209"/>
      <c r="EH2178" s="209"/>
      <c r="EI2178" s="209"/>
      <c r="EJ2178" s="209"/>
      <c r="EK2178" s="209"/>
      <c r="EL2178" s="209"/>
      <c r="EM2178" s="209"/>
      <c r="EN2178" s="209"/>
      <c r="EO2178" s="209"/>
      <c r="EP2178" s="209"/>
      <c r="EQ2178" s="209"/>
      <c r="ER2178" s="209"/>
      <c r="ES2178" s="209"/>
      <c r="ET2178" s="209"/>
      <c r="EU2178" s="209"/>
      <c r="EV2178" s="209"/>
      <c r="EW2178" s="209"/>
      <c r="EX2178" s="209"/>
      <c r="EY2178" s="209"/>
      <c r="EZ2178" s="209"/>
      <c r="FA2178" s="209"/>
      <c r="FB2178" s="209"/>
      <c r="FC2178" s="209"/>
      <c r="FD2178" s="209"/>
      <c r="FE2178" s="209"/>
      <c r="FF2178" s="209"/>
      <c r="FG2178" s="209"/>
      <c r="FH2178" s="209"/>
      <c r="FI2178" s="209"/>
      <c r="FJ2178" s="209"/>
      <c r="FK2178" s="209"/>
      <c r="FL2178" s="209"/>
      <c r="FM2178" s="209"/>
      <c r="FN2178" s="209"/>
      <c r="FO2178" s="209"/>
      <c r="FP2178" s="209"/>
      <c r="FQ2178" s="209"/>
      <c r="FR2178" s="209"/>
      <c r="FS2178" s="209"/>
      <c r="FT2178" s="209"/>
      <c r="FU2178" s="209"/>
      <c r="FV2178" s="209"/>
      <c r="FW2178" s="209"/>
      <c r="FX2178" s="209"/>
      <c r="FY2178" s="209"/>
      <c r="FZ2178" s="209"/>
      <c r="GA2178" s="209"/>
      <c r="GB2178" s="209"/>
      <c r="GC2178" s="209"/>
      <c r="GD2178" s="209"/>
      <c r="GE2178" s="209"/>
      <c r="GF2178" s="209"/>
      <c r="GG2178" s="209"/>
      <c r="GH2178" s="209"/>
      <c r="GI2178" s="209"/>
    </row>
    <row r="2179" spans="1:191" hidden="1">
      <c r="A2179" s="69"/>
      <c r="B2179" s="53"/>
      <c r="C2179" s="56"/>
      <c r="D2179" s="57"/>
      <c r="E2179" s="16" t="s">
        <v>547</v>
      </c>
      <c r="F2179" s="10">
        <v>4727</v>
      </c>
      <c r="G2179" s="10"/>
      <c r="H2179" s="10"/>
      <c r="I2179" s="7">
        <f>ROUND(L2179*0.17,0)</f>
        <v>4682</v>
      </c>
      <c r="J2179" s="7">
        <f>ROUND(L2179*0.42,0)</f>
        <v>11567</v>
      </c>
      <c r="K2179" s="7">
        <f>ROUND(L2179*0.67,0)</f>
        <v>18452</v>
      </c>
      <c r="L2179" s="7">
        <v>27540.2</v>
      </c>
      <c r="M2179" s="41">
        <f t="shared" si="444"/>
        <v>17</v>
      </c>
      <c r="N2179" s="41">
        <f t="shared" si="445"/>
        <v>42</v>
      </c>
      <c r="O2179" s="41">
        <f t="shared" si="446"/>
        <v>67</v>
      </c>
      <c r="P2179" s="15"/>
      <c r="Q2179" s="15"/>
      <c r="R2179" s="167"/>
      <c r="S2179" s="15"/>
      <c r="T2179" s="15"/>
      <c r="U2179" s="4">
        <f t="shared" si="454"/>
        <v>27540.2</v>
      </c>
    </row>
    <row r="2180" spans="1:191" hidden="1">
      <c r="A2180" s="69"/>
      <c r="B2180" s="53"/>
      <c r="C2180" s="56"/>
      <c r="D2180" s="57"/>
      <c r="E2180" s="9" t="s">
        <v>549</v>
      </c>
      <c r="F2180" s="10">
        <v>4729</v>
      </c>
      <c r="G2180" s="10"/>
      <c r="H2180" s="10"/>
      <c r="I2180" s="7">
        <v>99699.4</v>
      </c>
      <c r="J2180" s="7">
        <v>268093.8</v>
      </c>
      <c r="K2180" s="7">
        <v>357819.30000000005</v>
      </c>
      <c r="L2180" s="7">
        <v>525640.69999999995</v>
      </c>
      <c r="M2180" s="41">
        <f t="shared" si="444"/>
        <v>19</v>
      </c>
      <c r="N2180" s="41">
        <f t="shared" si="445"/>
        <v>51</v>
      </c>
      <c r="O2180" s="41">
        <f t="shared" si="446"/>
        <v>68.099999999999994</v>
      </c>
      <c r="P2180" s="15"/>
      <c r="Q2180" s="15"/>
      <c r="R2180" s="167"/>
      <c r="S2180" s="15"/>
      <c r="T2180" s="15"/>
      <c r="U2180" s="4">
        <f t="shared" si="454"/>
        <v>525640.69999999995</v>
      </c>
    </row>
    <row r="2181" spans="1:191">
      <c r="A2181" s="232"/>
      <c r="B2181" s="196"/>
      <c r="C2181" s="197" t="s">
        <v>526</v>
      </c>
      <c r="D2181" s="198" t="s">
        <v>382</v>
      </c>
      <c r="E2181" s="199" t="s">
        <v>224</v>
      </c>
      <c r="F2181" s="13"/>
      <c r="G2181" s="13"/>
      <c r="H2181" s="10" t="s">
        <v>394</v>
      </c>
      <c r="I2181" s="205">
        <f>SUM(I2182,I2186,I2190,I2193)</f>
        <v>70988.100000000006</v>
      </c>
      <c r="J2181" s="205">
        <f>SUM(J2182,J2186,J2190,J2193)</f>
        <v>196474.09999999998</v>
      </c>
      <c r="K2181" s="205">
        <f>SUM(K2182,K2186,K2190,K2193)</f>
        <v>268637.40000000002</v>
      </c>
      <c r="L2181" s="205">
        <f>SUM(L2182,L2186,L2190,L2193)</f>
        <v>389061</v>
      </c>
      <c r="M2181" s="41">
        <f t="shared" si="444"/>
        <v>18.2</v>
      </c>
      <c r="N2181" s="41">
        <f t="shared" si="445"/>
        <v>50.5</v>
      </c>
      <c r="O2181" s="41">
        <f t="shared" si="446"/>
        <v>69</v>
      </c>
      <c r="P2181" s="14"/>
      <c r="Q2181" s="14"/>
      <c r="R2181" s="167"/>
      <c r="S2181" s="14"/>
      <c r="T2181" s="14"/>
      <c r="U2181" s="4">
        <f t="shared" si="454"/>
        <v>389061</v>
      </c>
      <c r="AA2181" s="209"/>
      <c r="AB2181" s="209"/>
      <c r="AC2181" s="209"/>
      <c r="AD2181" s="209"/>
      <c r="AE2181" s="209"/>
      <c r="AF2181" s="209"/>
      <c r="AG2181" s="209"/>
      <c r="AH2181" s="209"/>
      <c r="AI2181" s="209"/>
      <c r="AJ2181" s="209"/>
      <c r="AK2181" s="209"/>
      <c r="AL2181" s="209"/>
      <c r="AM2181" s="209"/>
      <c r="AN2181" s="209"/>
      <c r="AO2181" s="209"/>
      <c r="AP2181" s="209"/>
      <c r="AQ2181" s="209"/>
      <c r="AR2181" s="209"/>
      <c r="AS2181" s="209"/>
      <c r="AT2181" s="209"/>
      <c r="AU2181" s="209"/>
      <c r="AV2181" s="209"/>
      <c r="AW2181" s="209"/>
      <c r="AX2181" s="209"/>
      <c r="AY2181" s="209"/>
      <c r="AZ2181" s="209"/>
      <c r="BA2181" s="209"/>
      <c r="BB2181" s="209"/>
      <c r="BC2181" s="209"/>
      <c r="BD2181" s="209"/>
      <c r="BE2181" s="209"/>
      <c r="BF2181" s="209"/>
      <c r="BG2181" s="209"/>
      <c r="BH2181" s="209"/>
      <c r="BI2181" s="209"/>
      <c r="BJ2181" s="209"/>
      <c r="BK2181" s="209"/>
      <c r="BL2181" s="209"/>
      <c r="BM2181" s="209"/>
      <c r="BN2181" s="209"/>
      <c r="BO2181" s="209"/>
      <c r="BP2181" s="209"/>
      <c r="BQ2181" s="209"/>
      <c r="BR2181" s="209"/>
      <c r="BS2181" s="209"/>
      <c r="BT2181" s="209"/>
      <c r="BU2181" s="209"/>
      <c r="BV2181" s="209"/>
      <c r="BW2181" s="209"/>
      <c r="BX2181" s="209"/>
      <c r="BY2181" s="209"/>
      <c r="BZ2181" s="209"/>
      <c r="CA2181" s="209"/>
      <c r="CB2181" s="209"/>
      <c r="CC2181" s="209"/>
      <c r="CD2181" s="209"/>
      <c r="CE2181" s="209"/>
      <c r="CF2181" s="209"/>
      <c r="CG2181" s="209"/>
      <c r="CH2181" s="209"/>
      <c r="CI2181" s="209"/>
      <c r="CJ2181" s="209"/>
      <c r="CK2181" s="209"/>
      <c r="CL2181" s="209"/>
      <c r="CM2181" s="209"/>
      <c r="CN2181" s="209"/>
      <c r="CO2181" s="209"/>
      <c r="CP2181" s="209"/>
      <c r="CQ2181" s="209"/>
      <c r="CR2181" s="209"/>
      <c r="CS2181" s="209"/>
      <c r="CT2181" s="209"/>
      <c r="CU2181" s="209"/>
      <c r="CV2181" s="209"/>
      <c r="CW2181" s="209"/>
      <c r="CX2181" s="209"/>
      <c r="CY2181" s="209"/>
      <c r="CZ2181" s="209"/>
      <c r="DA2181" s="209"/>
      <c r="DB2181" s="209"/>
      <c r="DC2181" s="209"/>
      <c r="DD2181" s="209"/>
      <c r="DE2181" s="209"/>
      <c r="DF2181" s="209"/>
      <c r="DG2181" s="209"/>
      <c r="DH2181" s="209"/>
      <c r="DI2181" s="209"/>
      <c r="DJ2181" s="209"/>
      <c r="DK2181" s="209"/>
      <c r="DL2181" s="209"/>
      <c r="DM2181" s="209"/>
      <c r="DN2181" s="209"/>
      <c r="DO2181" s="209"/>
      <c r="DP2181" s="209"/>
      <c r="DQ2181" s="209"/>
      <c r="DR2181" s="209"/>
      <c r="DS2181" s="209"/>
      <c r="DT2181" s="209"/>
      <c r="DU2181" s="209"/>
      <c r="DV2181" s="209"/>
      <c r="DW2181" s="209"/>
      <c r="DX2181" s="209"/>
      <c r="DY2181" s="209"/>
      <c r="DZ2181" s="209"/>
      <c r="EA2181" s="209"/>
      <c r="EB2181" s="209"/>
      <c r="EC2181" s="209"/>
      <c r="ED2181" s="209"/>
      <c r="EE2181" s="209"/>
      <c r="EF2181" s="209"/>
      <c r="EG2181" s="209"/>
      <c r="EH2181" s="209"/>
      <c r="EI2181" s="209"/>
      <c r="EJ2181" s="209"/>
      <c r="EK2181" s="209"/>
      <c r="EL2181" s="209"/>
      <c r="EM2181" s="209"/>
      <c r="EN2181" s="209"/>
      <c r="EO2181" s="209"/>
      <c r="EP2181" s="209"/>
      <c r="EQ2181" s="209"/>
      <c r="ER2181" s="209"/>
      <c r="ES2181" s="209"/>
      <c r="ET2181" s="209"/>
      <c r="EU2181" s="209"/>
      <c r="EV2181" s="209"/>
      <c r="EW2181" s="209"/>
      <c r="EX2181" s="209"/>
      <c r="EY2181" s="209"/>
      <c r="EZ2181" s="209"/>
      <c r="FA2181" s="209"/>
      <c r="FB2181" s="209"/>
      <c r="FC2181" s="209"/>
      <c r="FD2181" s="209"/>
      <c r="FE2181" s="209"/>
      <c r="FF2181" s="209"/>
      <c r="FG2181" s="209"/>
      <c r="FH2181" s="209"/>
      <c r="FI2181" s="209"/>
      <c r="FJ2181" s="209"/>
      <c r="FK2181" s="209"/>
      <c r="FL2181" s="209"/>
      <c r="FM2181" s="209"/>
      <c r="FN2181" s="209"/>
      <c r="FO2181" s="209"/>
      <c r="FP2181" s="209"/>
      <c r="FQ2181" s="209"/>
      <c r="FR2181" s="209"/>
      <c r="FS2181" s="209"/>
      <c r="FT2181" s="209"/>
      <c r="FU2181" s="209"/>
      <c r="FV2181" s="209"/>
      <c r="FW2181" s="209"/>
      <c r="FX2181" s="209"/>
      <c r="FY2181" s="209"/>
      <c r="FZ2181" s="209"/>
      <c r="GA2181" s="209"/>
      <c r="GB2181" s="209"/>
      <c r="GC2181" s="209"/>
      <c r="GD2181" s="209"/>
      <c r="GE2181" s="209"/>
      <c r="GF2181" s="209"/>
      <c r="GG2181" s="209"/>
      <c r="GH2181" s="209"/>
      <c r="GI2181" s="209"/>
    </row>
    <row r="2182" spans="1:191" ht="66">
      <c r="A2182" s="232"/>
      <c r="B2182" s="196"/>
      <c r="C2182" s="200"/>
      <c r="D2182" s="201" t="s">
        <v>280</v>
      </c>
      <c r="E2182" s="81" t="s">
        <v>158</v>
      </c>
      <c r="F2182" s="19"/>
      <c r="G2182" s="19"/>
      <c r="H2182" s="10" t="s">
        <v>394</v>
      </c>
      <c r="I2182" s="205">
        <f>SUM(I2183)</f>
        <v>32564</v>
      </c>
      <c r="J2182" s="205">
        <f>SUM(J2183)</f>
        <v>93400</v>
      </c>
      <c r="K2182" s="205">
        <f>SUM(K2183)</f>
        <v>121397.5</v>
      </c>
      <c r="L2182" s="205">
        <f>SUM(L2183)</f>
        <v>173260.3</v>
      </c>
      <c r="M2182" s="41">
        <f t="shared" si="444"/>
        <v>18.8</v>
      </c>
      <c r="N2182" s="41">
        <f t="shared" si="445"/>
        <v>53.9</v>
      </c>
      <c r="O2182" s="41">
        <f t="shared" si="446"/>
        <v>70.099999999999994</v>
      </c>
      <c r="P2182" s="14"/>
      <c r="Q2182" s="14"/>
      <c r="R2182" s="167"/>
      <c r="S2182" s="14"/>
      <c r="T2182" s="14"/>
      <c r="U2182" s="4">
        <f t="shared" si="454"/>
        <v>173260.3</v>
      </c>
      <c r="W2182" s="43" t="s">
        <v>394</v>
      </c>
      <c r="AA2182" s="209"/>
      <c r="AB2182" s="209"/>
      <c r="AC2182" s="209"/>
      <c r="AD2182" s="209"/>
      <c r="AE2182" s="209"/>
      <c r="AF2182" s="209"/>
      <c r="AG2182" s="209"/>
      <c r="AH2182" s="209"/>
      <c r="AI2182" s="209"/>
      <c r="AJ2182" s="209"/>
      <c r="AK2182" s="209"/>
      <c r="AL2182" s="209"/>
      <c r="AM2182" s="209"/>
      <c r="AN2182" s="209"/>
      <c r="AO2182" s="209"/>
      <c r="AP2182" s="209"/>
      <c r="AQ2182" s="209"/>
      <c r="AR2182" s="209"/>
      <c r="AS2182" s="209"/>
      <c r="AT2182" s="209"/>
      <c r="AU2182" s="209"/>
      <c r="AV2182" s="209"/>
      <c r="AW2182" s="209"/>
      <c r="AX2182" s="209"/>
      <c r="AY2182" s="209"/>
      <c r="AZ2182" s="209"/>
      <c r="BA2182" s="209"/>
      <c r="BB2182" s="209"/>
      <c r="BC2182" s="209"/>
      <c r="BD2182" s="209"/>
      <c r="BE2182" s="209"/>
      <c r="BF2182" s="209"/>
      <c r="BG2182" s="209"/>
      <c r="BH2182" s="209"/>
      <c r="BI2182" s="209"/>
      <c r="BJ2182" s="209"/>
      <c r="BK2182" s="209"/>
      <c r="BL2182" s="209"/>
      <c r="BM2182" s="209"/>
      <c r="BN2182" s="209"/>
      <c r="BO2182" s="209"/>
      <c r="BP2182" s="209"/>
      <c r="BQ2182" s="209"/>
      <c r="BR2182" s="209"/>
      <c r="BS2182" s="209"/>
      <c r="BT2182" s="209"/>
      <c r="BU2182" s="209"/>
      <c r="BV2182" s="209"/>
      <c r="BW2182" s="209"/>
      <c r="BX2182" s="209"/>
      <c r="BY2182" s="209"/>
      <c r="BZ2182" s="209"/>
      <c r="CA2182" s="209"/>
      <c r="CB2182" s="209"/>
      <c r="CC2182" s="209"/>
      <c r="CD2182" s="209"/>
      <c r="CE2182" s="209"/>
      <c r="CF2182" s="209"/>
      <c r="CG2182" s="209"/>
      <c r="CH2182" s="209"/>
      <c r="CI2182" s="209"/>
      <c r="CJ2182" s="209"/>
      <c r="CK2182" s="209"/>
      <c r="CL2182" s="209"/>
      <c r="CM2182" s="209"/>
      <c r="CN2182" s="209"/>
      <c r="CO2182" s="209"/>
      <c r="CP2182" s="209"/>
      <c r="CQ2182" s="209"/>
      <c r="CR2182" s="209"/>
      <c r="CS2182" s="209"/>
      <c r="CT2182" s="209"/>
      <c r="CU2182" s="209"/>
      <c r="CV2182" s="209"/>
      <c r="CW2182" s="209"/>
      <c r="CX2182" s="209"/>
      <c r="CY2182" s="209"/>
      <c r="CZ2182" s="209"/>
      <c r="DA2182" s="209"/>
      <c r="DB2182" s="209"/>
      <c r="DC2182" s="209"/>
      <c r="DD2182" s="209"/>
      <c r="DE2182" s="209"/>
      <c r="DF2182" s="209"/>
      <c r="DG2182" s="209"/>
      <c r="DH2182" s="209"/>
      <c r="DI2182" s="209"/>
      <c r="DJ2182" s="209"/>
      <c r="DK2182" s="209"/>
      <c r="DL2182" s="209"/>
      <c r="DM2182" s="209"/>
      <c r="DN2182" s="209"/>
      <c r="DO2182" s="209"/>
      <c r="DP2182" s="209"/>
      <c r="DQ2182" s="209"/>
      <c r="DR2182" s="209"/>
      <c r="DS2182" s="209"/>
      <c r="DT2182" s="209"/>
      <c r="DU2182" s="209"/>
      <c r="DV2182" s="209"/>
      <c r="DW2182" s="209"/>
      <c r="DX2182" s="209"/>
      <c r="DY2182" s="209"/>
      <c r="DZ2182" s="209"/>
      <c r="EA2182" s="209"/>
      <c r="EB2182" s="209"/>
      <c r="EC2182" s="209"/>
      <c r="ED2182" s="209"/>
      <c r="EE2182" s="209"/>
      <c r="EF2182" s="209"/>
      <c r="EG2182" s="209"/>
      <c r="EH2182" s="209"/>
      <c r="EI2182" s="209"/>
      <c r="EJ2182" s="209"/>
      <c r="EK2182" s="209"/>
      <c r="EL2182" s="209"/>
      <c r="EM2182" s="209"/>
      <c r="EN2182" s="209"/>
      <c r="EO2182" s="209"/>
      <c r="EP2182" s="209"/>
      <c r="EQ2182" s="209"/>
      <c r="ER2182" s="209"/>
      <c r="ES2182" s="209"/>
      <c r="ET2182" s="209"/>
      <c r="EU2182" s="209"/>
      <c r="EV2182" s="209"/>
      <c r="EW2182" s="209"/>
      <c r="EX2182" s="209"/>
      <c r="EY2182" s="209"/>
      <c r="EZ2182" s="209"/>
      <c r="FA2182" s="209"/>
      <c r="FB2182" s="209"/>
      <c r="FC2182" s="209"/>
      <c r="FD2182" s="209"/>
      <c r="FE2182" s="209"/>
      <c r="FF2182" s="209"/>
      <c r="FG2182" s="209"/>
      <c r="FH2182" s="209"/>
      <c r="FI2182" s="209"/>
      <c r="FJ2182" s="209"/>
      <c r="FK2182" s="209"/>
      <c r="FL2182" s="209"/>
      <c r="FM2182" s="209"/>
      <c r="FN2182" s="209"/>
      <c r="FO2182" s="209"/>
      <c r="FP2182" s="209"/>
      <c r="FQ2182" s="209"/>
      <c r="FR2182" s="209"/>
      <c r="FS2182" s="209"/>
      <c r="FT2182" s="209"/>
      <c r="FU2182" s="209"/>
      <c r="FV2182" s="209"/>
      <c r="FW2182" s="209"/>
      <c r="FX2182" s="209"/>
      <c r="FY2182" s="209"/>
      <c r="FZ2182" s="209"/>
      <c r="GA2182" s="209"/>
      <c r="GB2182" s="209"/>
      <c r="GC2182" s="209"/>
      <c r="GD2182" s="209"/>
      <c r="GE2182" s="209"/>
      <c r="GF2182" s="209"/>
      <c r="GG2182" s="209"/>
      <c r="GH2182" s="209"/>
      <c r="GI2182" s="209"/>
    </row>
    <row r="2183" spans="1:191" ht="27">
      <c r="A2183" s="232"/>
      <c r="B2183" s="196"/>
      <c r="C2183" s="200"/>
      <c r="D2183" s="201"/>
      <c r="E2183" s="80" t="s">
        <v>40</v>
      </c>
      <c r="F2183" s="18" t="s">
        <v>398</v>
      </c>
      <c r="G2183" s="18"/>
      <c r="H2183" s="10" t="s">
        <v>394</v>
      </c>
      <c r="I2183" s="206">
        <f>SUM(I2184:I2185)</f>
        <v>32564</v>
      </c>
      <c r="J2183" s="206">
        <f>SUM(J2184:J2185)</f>
        <v>93400</v>
      </c>
      <c r="K2183" s="206">
        <f>SUM(K2184:K2185)</f>
        <v>121397.5</v>
      </c>
      <c r="L2183" s="207">
        <f>SUM(L2184:L2185)</f>
        <v>173260.3</v>
      </c>
      <c r="M2183" s="41">
        <f t="shared" si="444"/>
        <v>18.8</v>
      </c>
      <c r="N2183" s="41">
        <f t="shared" si="445"/>
        <v>53.9</v>
      </c>
      <c r="O2183" s="41">
        <f t="shared" si="446"/>
        <v>70.099999999999994</v>
      </c>
      <c r="P2183" s="15"/>
      <c r="Q2183" s="15"/>
      <c r="R2183" s="167"/>
      <c r="S2183" s="15"/>
      <c r="T2183" s="15"/>
      <c r="U2183" s="4">
        <f t="shared" si="454"/>
        <v>173260.3</v>
      </c>
      <c r="AA2183" s="209"/>
      <c r="AB2183" s="209"/>
      <c r="AC2183" s="209"/>
      <c r="AD2183" s="209"/>
      <c r="AE2183" s="209"/>
      <c r="AF2183" s="209"/>
      <c r="AG2183" s="209"/>
      <c r="AH2183" s="209"/>
      <c r="AI2183" s="209"/>
      <c r="AJ2183" s="209"/>
      <c r="AK2183" s="209"/>
      <c r="AL2183" s="209"/>
      <c r="AM2183" s="209"/>
      <c r="AN2183" s="209"/>
      <c r="AO2183" s="209"/>
      <c r="AP2183" s="209"/>
      <c r="AQ2183" s="209"/>
      <c r="AR2183" s="209"/>
      <c r="AS2183" s="209"/>
      <c r="AT2183" s="209"/>
      <c r="AU2183" s="209"/>
      <c r="AV2183" s="209"/>
      <c r="AW2183" s="209"/>
      <c r="AX2183" s="209"/>
      <c r="AY2183" s="209"/>
      <c r="AZ2183" s="209"/>
      <c r="BA2183" s="209"/>
      <c r="BB2183" s="209"/>
      <c r="BC2183" s="209"/>
      <c r="BD2183" s="209"/>
      <c r="BE2183" s="209"/>
      <c r="BF2183" s="209"/>
      <c r="BG2183" s="209"/>
      <c r="BH2183" s="209"/>
      <c r="BI2183" s="209"/>
      <c r="BJ2183" s="209"/>
      <c r="BK2183" s="209"/>
      <c r="BL2183" s="209"/>
      <c r="BM2183" s="209"/>
      <c r="BN2183" s="209"/>
      <c r="BO2183" s="209"/>
      <c r="BP2183" s="209"/>
      <c r="BQ2183" s="209"/>
      <c r="BR2183" s="209"/>
      <c r="BS2183" s="209"/>
      <c r="BT2183" s="209"/>
      <c r="BU2183" s="209"/>
      <c r="BV2183" s="209"/>
      <c r="BW2183" s="209"/>
      <c r="BX2183" s="209"/>
      <c r="BY2183" s="209"/>
      <c r="BZ2183" s="209"/>
      <c r="CA2183" s="209"/>
      <c r="CB2183" s="209"/>
      <c r="CC2183" s="209"/>
      <c r="CD2183" s="209"/>
      <c r="CE2183" s="209"/>
      <c r="CF2183" s="209"/>
      <c r="CG2183" s="209"/>
      <c r="CH2183" s="209"/>
      <c r="CI2183" s="209"/>
      <c r="CJ2183" s="209"/>
      <c r="CK2183" s="209"/>
      <c r="CL2183" s="209"/>
      <c r="CM2183" s="209"/>
      <c r="CN2183" s="209"/>
      <c r="CO2183" s="209"/>
      <c r="CP2183" s="209"/>
      <c r="CQ2183" s="209"/>
      <c r="CR2183" s="209"/>
      <c r="CS2183" s="209"/>
      <c r="CT2183" s="209"/>
      <c r="CU2183" s="209"/>
      <c r="CV2183" s="209"/>
      <c r="CW2183" s="209"/>
      <c r="CX2183" s="209"/>
      <c r="CY2183" s="209"/>
      <c r="CZ2183" s="209"/>
      <c r="DA2183" s="209"/>
      <c r="DB2183" s="209"/>
      <c r="DC2183" s="209"/>
      <c r="DD2183" s="209"/>
      <c r="DE2183" s="209"/>
      <c r="DF2183" s="209"/>
      <c r="DG2183" s="209"/>
      <c r="DH2183" s="209"/>
      <c r="DI2183" s="209"/>
      <c r="DJ2183" s="209"/>
      <c r="DK2183" s="209"/>
      <c r="DL2183" s="209"/>
      <c r="DM2183" s="209"/>
      <c r="DN2183" s="209"/>
      <c r="DO2183" s="209"/>
      <c r="DP2183" s="209"/>
      <c r="DQ2183" s="209"/>
      <c r="DR2183" s="209"/>
      <c r="DS2183" s="209"/>
      <c r="DT2183" s="209"/>
      <c r="DU2183" s="209"/>
      <c r="DV2183" s="209"/>
      <c r="DW2183" s="209"/>
      <c r="DX2183" s="209"/>
      <c r="DY2183" s="209"/>
      <c r="DZ2183" s="209"/>
      <c r="EA2183" s="209"/>
      <c r="EB2183" s="209"/>
      <c r="EC2183" s="209"/>
      <c r="ED2183" s="209"/>
      <c r="EE2183" s="209"/>
      <c r="EF2183" s="209"/>
      <c r="EG2183" s="209"/>
      <c r="EH2183" s="209"/>
      <c r="EI2183" s="209"/>
      <c r="EJ2183" s="209"/>
      <c r="EK2183" s="209"/>
      <c r="EL2183" s="209"/>
      <c r="EM2183" s="209"/>
      <c r="EN2183" s="209"/>
      <c r="EO2183" s="209"/>
      <c r="EP2183" s="209"/>
      <c r="EQ2183" s="209"/>
      <c r="ER2183" s="209"/>
      <c r="ES2183" s="209"/>
      <c r="ET2183" s="209"/>
      <c r="EU2183" s="209"/>
      <c r="EV2183" s="209"/>
      <c r="EW2183" s="209"/>
      <c r="EX2183" s="209"/>
      <c r="EY2183" s="209"/>
      <c r="EZ2183" s="209"/>
      <c r="FA2183" s="209"/>
      <c r="FB2183" s="209"/>
      <c r="FC2183" s="209"/>
      <c r="FD2183" s="209"/>
      <c r="FE2183" s="209"/>
      <c r="FF2183" s="209"/>
      <c r="FG2183" s="209"/>
      <c r="FH2183" s="209"/>
      <c r="FI2183" s="209"/>
      <c r="FJ2183" s="209"/>
      <c r="FK2183" s="209"/>
      <c r="FL2183" s="209"/>
      <c r="FM2183" s="209"/>
      <c r="FN2183" s="209"/>
      <c r="FO2183" s="209"/>
      <c r="FP2183" s="209"/>
      <c r="FQ2183" s="209"/>
      <c r="FR2183" s="209"/>
      <c r="FS2183" s="209"/>
      <c r="FT2183" s="209"/>
      <c r="FU2183" s="209"/>
      <c r="FV2183" s="209"/>
      <c r="FW2183" s="209"/>
      <c r="FX2183" s="209"/>
      <c r="FY2183" s="209"/>
      <c r="FZ2183" s="209"/>
      <c r="GA2183" s="209"/>
      <c r="GB2183" s="209"/>
      <c r="GC2183" s="209"/>
      <c r="GD2183" s="209"/>
      <c r="GE2183" s="209"/>
      <c r="GF2183" s="209"/>
      <c r="GG2183" s="209"/>
      <c r="GH2183" s="209"/>
      <c r="GI2183" s="209"/>
    </row>
    <row r="2184" spans="1:191" hidden="1">
      <c r="A2184" s="69"/>
      <c r="B2184" s="53"/>
      <c r="C2184" s="56"/>
      <c r="D2184" s="57"/>
      <c r="E2184" s="16" t="s">
        <v>547</v>
      </c>
      <c r="F2184" s="10">
        <v>4727</v>
      </c>
      <c r="G2184" s="10"/>
      <c r="H2184" s="10"/>
      <c r="I2184" s="7">
        <v>1016</v>
      </c>
      <c r="J2184" s="7">
        <v>2511</v>
      </c>
      <c r="K2184" s="7">
        <v>4006</v>
      </c>
      <c r="L2184" s="150">
        <v>5865.6</v>
      </c>
      <c r="M2184" s="41">
        <f t="shared" si="444"/>
        <v>17.3</v>
      </c>
      <c r="N2184" s="41">
        <f t="shared" si="445"/>
        <v>42.8</v>
      </c>
      <c r="O2184" s="41">
        <f t="shared" si="446"/>
        <v>68.3</v>
      </c>
      <c r="P2184" s="15"/>
      <c r="Q2184" s="15"/>
      <c r="R2184" s="167"/>
      <c r="S2184" s="15"/>
      <c r="T2184" s="15"/>
      <c r="U2184" s="4">
        <f t="shared" si="454"/>
        <v>5865.6</v>
      </c>
    </row>
    <row r="2185" spans="1:191" hidden="1">
      <c r="A2185" s="69"/>
      <c r="B2185" s="53"/>
      <c r="C2185" s="56"/>
      <c r="D2185" s="57"/>
      <c r="E2185" s="9" t="s">
        <v>549</v>
      </c>
      <c r="F2185" s="10">
        <v>4729</v>
      </c>
      <c r="G2185" s="10"/>
      <c r="H2185" s="10"/>
      <c r="I2185" s="7">
        <v>31548</v>
      </c>
      <c r="J2185" s="7">
        <v>90889</v>
      </c>
      <c r="K2185" s="7">
        <v>117391.5</v>
      </c>
      <c r="L2185" s="150">
        <f>173260.3-L2184</f>
        <v>167394.69999999998</v>
      </c>
      <c r="M2185" s="41">
        <f t="shared" si="444"/>
        <v>18.8</v>
      </c>
      <c r="N2185" s="41">
        <f t="shared" si="445"/>
        <v>54.3</v>
      </c>
      <c r="O2185" s="41">
        <f t="shared" si="446"/>
        <v>70.099999999999994</v>
      </c>
      <c r="P2185" s="15"/>
      <c r="Q2185" s="15"/>
      <c r="R2185" s="167"/>
      <c r="S2185" s="15"/>
      <c r="T2185" s="15"/>
      <c r="U2185" s="4">
        <f t="shared" si="454"/>
        <v>167394.69999999998</v>
      </c>
    </row>
    <row r="2186" spans="1:191" ht="66">
      <c r="A2186" s="232"/>
      <c r="B2186" s="196"/>
      <c r="C2186" s="200"/>
      <c r="D2186" s="201" t="s">
        <v>284</v>
      </c>
      <c r="E2186" s="81" t="s">
        <v>145</v>
      </c>
      <c r="F2186" s="19"/>
      <c r="G2186" s="19"/>
      <c r="H2186" s="10" t="s">
        <v>394</v>
      </c>
      <c r="I2186" s="205">
        <f>SUM(I2187)</f>
        <v>12688.6</v>
      </c>
      <c r="J2186" s="205">
        <f>SUM(J2187)</f>
        <v>31759.4</v>
      </c>
      <c r="K2186" s="205">
        <f>SUM(K2187)</f>
        <v>51651.200000000004</v>
      </c>
      <c r="L2186" s="205">
        <f>SUM(L2187)</f>
        <v>75868.2</v>
      </c>
      <c r="M2186" s="41">
        <f t="shared" si="444"/>
        <v>16.7</v>
      </c>
      <c r="N2186" s="41">
        <f t="shared" si="445"/>
        <v>41.9</v>
      </c>
      <c r="O2186" s="41">
        <f t="shared" si="446"/>
        <v>68.099999999999994</v>
      </c>
      <c r="P2186" s="14"/>
      <c r="Q2186" s="14"/>
      <c r="R2186" s="167"/>
      <c r="S2186" s="14"/>
      <c r="T2186" s="14"/>
      <c r="U2186" s="4">
        <f t="shared" si="454"/>
        <v>75868.2</v>
      </c>
      <c r="W2186" s="43" t="s">
        <v>394</v>
      </c>
      <c r="AA2186" s="209"/>
      <c r="AB2186" s="209"/>
      <c r="AC2186" s="209"/>
      <c r="AD2186" s="209"/>
      <c r="AE2186" s="209"/>
      <c r="AF2186" s="209"/>
      <c r="AG2186" s="209"/>
      <c r="AH2186" s="209"/>
      <c r="AI2186" s="209"/>
      <c r="AJ2186" s="209"/>
      <c r="AK2186" s="209"/>
      <c r="AL2186" s="209"/>
      <c r="AM2186" s="209"/>
      <c r="AN2186" s="209"/>
      <c r="AO2186" s="209"/>
      <c r="AP2186" s="209"/>
      <c r="AQ2186" s="209"/>
      <c r="AR2186" s="209"/>
      <c r="AS2186" s="209"/>
      <c r="AT2186" s="209"/>
      <c r="AU2186" s="209"/>
      <c r="AV2186" s="209"/>
      <c r="AW2186" s="209"/>
      <c r="AX2186" s="209"/>
      <c r="AY2186" s="209"/>
      <c r="AZ2186" s="209"/>
      <c r="BA2186" s="209"/>
      <c r="BB2186" s="209"/>
      <c r="BC2186" s="209"/>
      <c r="BD2186" s="209"/>
      <c r="BE2186" s="209"/>
      <c r="BF2186" s="209"/>
      <c r="BG2186" s="209"/>
      <c r="BH2186" s="209"/>
      <c r="BI2186" s="209"/>
      <c r="BJ2186" s="209"/>
      <c r="BK2186" s="209"/>
      <c r="BL2186" s="209"/>
      <c r="BM2186" s="209"/>
      <c r="BN2186" s="209"/>
      <c r="BO2186" s="209"/>
      <c r="BP2186" s="209"/>
      <c r="BQ2186" s="209"/>
      <c r="BR2186" s="209"/>
      <c r="BS2186" s="209"/>
      <c r="BT2186" s="209"/>
      <c r="BU2186" s="209"/>
      <c r="BV2186" s="209"/>
      <c r="BW2186" s="209"/>
      <c r="BX2186" s="209"/>
      <c r="BY2186" s="209"/>
      <c r="BZ2186" s="209"/>
      <c r="CA2186" s="209"/>
      <c r="CB2186" s="209"/>
      <c r="CC2186" s="209"/>
      <c r="CD2186" s="209"/>
      <c r="CE2186" s="209"/>
      <c r="CF2186" s="209"/>
      <c r="CG2186" s="209"/>
      <c r="CH2186" s="209"/>
      <c r="CI2186" s="209"/>
      <c r="CJ2186" s="209"/>
      <c r="CK2186" s="209"/>
      <c r="CL2186" s="209"/>
      <c r="CM2186" s="209"/>
      <c r="CN2186" s="209"/>
      <c r="CO2186" s="209"/>
      <c r="CP2186" s="209"/>
      <c r="CQ2186" s="209"/>
      <c r="CR2186" s="209"/>
      <c r="CS2186" s="209"/>
      <c r="CT2186" s="209"/>
      <c r="CU2186" s="209"/>
      <c r="CV2186" s="209"/>
      <c r="CW2186" s="209"/>
      <c r="CX2186" s="209"/>
      <c r="CY2186" s="209"/>
      <c r="CZ2186" s="209"/>
      <c r="DA2186" s="209"/>
      <c r="DB2186" s="209"/>
      <c r="DC2186" s="209"/>
      <c r="DD2186" s="209"/>
      <c r="DE2186" s="209"/>
      <c r="DF2186" s="209"/>
      <c r="DG2186" s="209"/>
      <c r="DH2186" s="209"/>
      <c r="DI2186" s="209"/>
      <c r="DJ2186" s="209"/>
      <c r="DK2186" s="209"/>
      <c r="DL2186" s="209"/>
      <c r="DM2186" s="209"/>
      <c r="DN2186" s="209"/>
      <c r="DO2186" s="209"/>
      <c r="DP2186" s="209"/>
      <c r="DQ2186" s="209"/>
      <c r="DR2186" s="209"/>
      <c r="DS2186" s="209"/>
      <c r="DT2186" s="209"/>
      <c r="DU2186" s="209"/>
      <c r="DV2186" s="209"/>
      <c r="DW2186" s="209"/>
      <c r="DX2186" s="209"/>
      <c r="DY2186" s="209"/>
      <c r="DZ2186" s="209"/>
      <c r="EA2186" s="209"/>
      <c r="EB2186" s="209"/>
      <c r="EC2186" s="209"/>
      <c r="ED2186" s="209"/>
      <c r="EE2186" s="209"/>
      <c r="EF2186" s="209"/>
      <c r="EG2186" s="209"/>
      <c r="EH2186" s="209"/>
      <c r="EI2186" s="209"/>
      <c r="EJ2186" s="209"/>
      <c r="EK2186" s="209"/>
      <c r="EL2186" s="209"/>
      <c r="EM2186" s="209"/>
      <c r="EN2186" s="209"/>
      <c r="EO2186" s="209"/>
      <c r="EP2186" s="209"/>
      <c r="EQ2186" s="209"/>
      <c r="ER2186" s="209"/>
      <c r="ES2186" s="209"/>
      <c r="ET2186" s="209"/>
      <c r="EU2186" s="209"/>
      <c r="EV2186" s="209"/>
      <c r="EW2186" s="209"/>
      <c r="EX2186" s="209"/>
      <c r="EY2186" s="209"/>
      <c r="EZ2186" s="209"/>
      <c r="FA2186" s="209"/>
      <c r="FB2186" s="209"/>
      <c r="FC2186" s="209"/>
      <c r="FD2186" s="209"/>
      <c r="FE2186" s="209"/>
      <c r="FF2186" s="209"/>
      <c r="FG2186" s="209"/>
      <c r="FH2186" s="209"/>
      <c r="FI2186" s="209"/>
      <c r="FJ2186" s="209"/>
      <c r="FK2186" s="209"/>
      <c r="FL2186" s="209"/>
      <c r="FM2186" s="209"/>
      <c r="FN2186" s="209"/>
      <c r="FO2186" s="209"/>
      <c r="FP2186" s="209"/>
      <c r="FQ2186" s="209"/>
      <c r="FR2186" s="209"/>
      <c r="FS2186" s="209"/>
      <c r="FT2186" s="209"/>
      <c r="FU2186" s="209"/>
      <c r="FV2186" s="209"/>
      <c r="FW2186" s="209"/>
      <c r="FX2186" s="209"/>
      <c r="FY2186" s="209"/>
      <c r="FZ2186" s="209"/>
      <c r="GA2186" s="209"/>
      <c r="GB2186" s="209"/>
      <c r="GC2186" s="209"/>
      <c r="GD2186" s="209"/>
      <c r="GE2186" s="209"/>
      <c r="GF2186" s="209"/>
      <c r="GG2186" s="209"/>
      <c r="GH2186" s="209"/>
      <c r="GI2186" s="209"/>
    </row>
    <row r="2187" spans="1:191" ht="27">
      <c r="A2187" s="232"/>
      <c r="B2187" s="196"/>
      <c r="C2187" s="200"/>
      <c r="D2187" s="201"/>
      <c r="E2187" s="80" t="s">
        <v>40</v>
      </c>
      <c r="F2187" s="18" t="s">
        <v>398</v>
      </c>
      <c r="G2187" s="18"/>
      <c r="H2187" s="10" t="s">
        <v>394</v>
      </c>
      <c r="I2187" s="206">
        <f>SUM(I2188:I2189)</f>
        <v>12688.6</v>
      </c>
      <c r="J2187" s="206">
        <f>SUM(J2188:J2189)</f>
        <v>31759.4</v>
      </c>
      <c r="K2187" s="206">
        <f>SUM(K2188:K2189)</f>
        <v>51651.200000000004</v>
      </c>
      <c r="L2187" s="207">
        <f>SUM(L2188:L2189)</f>
        <v>75868.2</v>
      </c>
      <c r="M2187" s="41">
        <f t="shared" si="444"/>
        <v>16.7</v>
      </c>
      <c r="N2187" s="41">
        <f t="shared" si="445"/>
        <v>41.9</v>
      </c>
      <c r="O2187" s="41">
        <f t="shared" si="446"/>
        <v>68.099999999999994</v>
      </c>
      <c r="P2187" s="15"/>
      <c r="Q2187" s="15"/>
      <c r="R2187" s="167"/>
      <c r="S2187" s="15"/>
      <c r="T2187" s="15"/>
      <c r="U2187" s="4">
        <f t="shared" si="454"/>
        <v>75868.2</v>
      </c>
      <c r="AA2187" s="209"/>
      <c r="AB2187" s="209"/>
      <c r="AC2187" s="209"/>
      <c r="AD2187" s="209"/>
      <c r="AE2187" s="209"/>
      <c r="AF2187" s="209"/>
      <c r="AG2187" s="209"/>
      <c r="AH2187" s="209"/>
      <c r="AI2187" s="209"/>
      <c r="AJ2187" s="209"/>
      <c r="AK2187" s="209"/>
      <c r="AL2187" s="209"/>
      <c r="AM2187" s="209"/>
      <c r="AN2187" s="209"/>
      <c r="AO2187" s="209"/>
      <c r="AP2187" s="209"/>
      <c r="AQ2187" s="209"/>
      <c r="AR2187" s="209"/>
      <c r="AS2187" s="209"/>
      <c r="AT2187" s="209"/>
      <c r="AU2187" s="209"/>
      <c r="AV2187" s="209"/>
      <c r="AW2187" s="209"/>
      <c r="AX2187" s="209"/>
      <c r="AY2187" s="209"/>
      <c r="AZ2187" s="209"/>
      <c r="BA2187" s="209"/>
      <c r="BB2187" s="209"/>
      <c r="BC2187" s="209"/>
      <c r="BD2187" s="209"/>
      <c r="BE2187" s="209"/>
      <c r="BF2187" s="209"/>
      <c r="BG2187" s="209"/>
      <c r="BH2187" s="209"/>
      <c r="BI2187" s="209"/>
      <c r="BJ2187" s="209"/>
      <c r="BK2187" s="209"/>
      <c r="BL2187" s="209"/>
      <c r="BM2187" s="209"/>
      <c r="BN2187" s="209"/>
      <c r="BO2187" s="209"/>
      <c r="BP2187" s="209"/>
      <c r="BQ2187" s="209"/>
      <c r="BR2187" s="209"/>
      <c r="BS2187" s="209"/>
      <c r="BT2187" s="209"/>
      <c r="BU2187" s="209"/>
      <c r="BV2187" s="209"/>
      <c r="BW2187" s="209"/>
      <c r="BX2187" s="209"/>
      <c r="BY2187" s="209"/>
      <c r="BZ2187" s="209"/>
      <c r="CA2187" s="209"/>
      <c r="CB2187" s="209"/>
      <c r="CC2187" s="209"/>
      <c r="CD2187" s="209"/>
      <c r="CE2187" s="209"/>
      <c r="CF2187" s="209"/>
      <c r="CG2187" s="209"/>
      <c r="CH2187" s="209"/>
      <c r="CI2187" s="209"/>
      <c r="CJ2187" s="209"/>
      <c r="CK2187" s="209"/>
      <c r="CL2187" s="209"/>
      <c r="CM2187" s="209"/>
      <c r="CN2187" s="209"/>
      <c r="CO2187" s="209"/>
      <c r="CP2187" s="209"/>
      <c r="CQ2187" s="209"/>
      <c r="CR2187" s="209"/>
      <c r="CS2187" s="209"/>
      <c r="CT2187" s="209"/>
      <c r="CU2187" s="209"/>
      <c r="CV2187" s="209"/>
      <c r="CW2187" s="209"/>
      <c r="CX2187" s="209"/>
      <c r="CY2187" s="209"/>
      <c r="CZ2187" s="209"/>
      <c r="DA2187" s="209"/>
      <c r="DB2187" s="209"/>
      <c r="DC2187" s="209"/>
      <c r="DD2187" s="209"/>
      <c r="DE2187" s="209"/>
      <c r="DF2187" s="209"/>
      <c r="DG2187" s="209"/>
      <c r="DH2187" s="209"/>
      <c r="DI2187" s="209"/>
      <c r="DJ2187" s="209"/>
      <c r="DK2187" s="209"/>
      <c r="DL2187" s="209"/>
      <c r="DM2187" s="209"/>
      <c r="DN2187" s="209"/>
      <c r="DO2187" s="209"/>
      <c r="DP2187" s="209"/>
      <c r="DQ2187" s="209"/>
      <c r="DR2187" s="209"/>
      <c r="DS2187" s="209"/>
      <c r="DT2187" s="209"/>
      <c r="DU2187" s="209"/>
      <c r="DV2187" s="209"/>
      <c r="DW2187" s="209"/>
      <c r="DX2187" s="209"/>
      <c r="DY2187" s="209"/>
      <c r="DZ2187" s="209"/>
      <c r="EA2187" s="209"/>
      <c r="EB2187" s="209"/>
      <c r="EC2187" s="209"/>
      <c r="ED2187" s="209"/>
      <c r="EE2187" s="209"/>
      <c r="EF2187" s="209"/>
      <c r="EG2187" s="209"/>
      <c r="EH2187" s="209"/>
      <c r="EI2187" s="209"/>
      <c r="EJ2187" s="209"/>
      <c r="EK2187" s="209"/>
      <c r="EL2187" s="209"/>
      <c r="EM2187" s="209"/>
      <c r="EN2187" s="209"/>
      <c r="EO2187" s="209"/>
      <c r="EP2187" s="209"/>
      <c r="EQ2187" s="209"/>
      <c r="ER2187" s="209"/>
      <c r="ES2187" s="209"/>
      <c r="ET2187" s="209"/>
      <c r="EU2187" s="209"/>
      <c r="EV2187" s="209"/>
      <c r="EW2187" s="209"/>
      <c r="EX2187" s="209"/>
      <c r="EY2187" s="209"/>
      <c r="EZ2187" s="209"/>
      <c r="FA2187" s="209"/>
      <c r="FB2187" s="209"/>
      <c r="FC2187" s="209"/>
      <c r="FD2187" s="209"/>
      <c r="FE2187" s="209"/>
      <c r="FF2187" s="209"/>
      <c r="FG2187" s="209"/>
      <c r="FH2187" s="209"/>
      <c r="FI2187" s="209"/>
      <c r="FJ2187" s="209"/>
      <c r="FK2187" s="209"/>
      <c r="FL2187" s="209"/>
      <c r="FM2187" s="209"/>
      <c r="FN2187" s="209"/>
      <c r="FO2187" s="209"/>
      <c r="FP2187" s="209"/>
      <c r="FQ2187" s="209"/>
      <c r="FR2187" s="209"/>
      <c r="FS2187" s="209"/>
      <c r="FT2187" s="209"/>
      <c r="FU2187" s="209"/>
      <c r="FV2187" s="209"/>
      <c r="FW2187" s="209"/>
      <c r="FX2187" s="209"/>
      <c r="FY2187" s="209"/>
      <c r="FZ2187" s="209"/>
      <c r="GA2187" s="209"/>
      <c r="GB2187" s="209"/>
      <c r="GC2187" s="209"/>
      <c r="GD2187" s="209"/>
      <c r="GE2187" s="209"/>
      <c r="GF2187" s="209"/>
      <c r="GG2187" s="209"/>
      <c r="GH2187" s="209"/>
      <c r="GI2187" s="209"/>
    </row>
    <row r="2188" spans="1:191" hidden="1">
      <c r="A2188" s="69"/>
      <c r="B2188" s="53"/>
      <c r="C2188" s="56"/>
      <c r="D2188" s="57"/>
      <c r="E2188" s="16" t="s">
        <v>547</v>
      </c>
      <c r="F2188" s="10">
        <v>4727</v>
      </c>
      <c r="G2188" s="10"/>
      <c r="H2188" s="10"/>
      <c r="I2188" s="7">
        <v>1109</v>
      </c>
      <c r="J2188" s="7">
        <v>2773</v>
      </c>
      <c r="K2188" s="7">
        <v>4436.8</v>
      </c>
      <c r="L2188" s="7">
        <v>6655.2</v>
      </c>
      <c r="M2188" s="41">
        <f t="shared" si="444"/>
        <v>16.7</v>
      </c>
      <c r="N2188" s="41">
        <f t="shared" si="445"/>
        <v>41.7</v>
      </c>
      <c r="O2188" s="41">
        <f t="shared" si="446"/>
        <v>66.7</v>
      </c>
      <c r="P2188" s="15"/>
      <c r="Q2188" s="15"/>
      <c r="R2188" s="167"/>
      <c r="S2188" s="15"/>
      <c r="T2188" s="15"/>
      <c r="U2188" s="4">
        <f t="shared" si="454"/>
        <v>6655.2</v>
      </c>
    </row>
    <row r="2189" spans="1:191" hidden="1">
      <c r="A2189" s="69"/>
      <c r="B2189" s="53"/>
      <c r="C2189" s="56"/>
      <c r="D2189" s="57"/>
      <c r="E2189" s="9" t="s">
        <v>549</v>
      </c>
      <c r="F2189" s="10">
        <v>4729</v>
      </c>
      <c r="G2189" s="10"/>
      <c r="H2189" s="10"/>
      <c r="I2189" s="7">
        <v>11579.6</v>
      </c>
      <c r="J2189" s="7">
        <v>28986.400000000001</v>
      </c>
      <c r="K2189" s="7">
        <v>47214.400000000001</v>
      </c>
      <c r="L2189" s="7">
        <f>75868.2-L2188</f>
        <v>69213</v>
      </c>
      <c r="M2189" s="41">
        <f t="shared" si="444"/>
        <v>16.7</v>
      </c>
      <c r="N2189" s="41">
        <f t="shared" si="445"/>
        <v>41.9</v>
      </c>
      <c r="O2189" s="41">
        <f t="shared" si="446"/>
        <v>68.2</v>
      </c>
      <c r="P2189" s="15"/>
      <c r="Q2189" s="15"/>
      <c r="R2189" s="167"/>
      <c r="S2189" s="15"/>
      <c r="T2189" s="15"/>
      <c r="U2189" s="4">
        <f t="shared" si="454"/>
        <v>69213</v>
      </c>
    </row>
    <row r="2190" spans="1:191" ht="49.5">
      <c r="A2190" s="232"/>
      <c r="B2190" s="196"/>
      <c r="C2190" s="200"/>
      <c r="D2190" s="201" t="s">
        <v>285</v>
      </c>
      <c r="E2190" s="81" t="s">
        <v>146</v>
      </c>
      <c r="F2190" s="19"/>
      <c r="G2190" s="19"/>
      <c r="H2190" s="10" t="s">
        <v>394</v>
      </c>
      <c r="I2190" s="205">
        <f t="shared" ref="I2190:K2191" si="456">SUM(I2191)</f>
        <v>18193.5</v>
      </c>
      <c r="J2190" s="205">
        <f t="shared" si="456"/>
        <v>50054.7</v>
      </c>
      <c r="K2190" s="205">
        <f t="shared" si="456"/>
        <v>67283.7</v>
      </c>
      <c r="L2190" s="205">
        <f>SUM(L2191)</f>
        <v>98551.4</v>
      </c>
      <c r="M2190" s="41">
        <f t="shared" si="444"/>
        <v>18.5</v>
      </c>
      <c r="N2190" s="41">
        <f t="shared" si="445"/>
        <v>50.8</v>
      </c>
      <c r="O2190" s="41">
        <f t="shared" si="446"/>
        <v>68.3</v>
      </c>
      <c r="P2190" s="14"/>
      <c r="Q2190" s="14"/>
      <c r="R2190" s="167"/>
      <c r="S2190" s="14"/>
      <c r="T2190" s="14"/>
      <c r="U2190" s="4">
        <f t="shared" si="454"/>
        <v>98551.4</v>
      </c>
      <c r="W2190" s="43" t="s">
        <v>394</v>
      </c>
      <c r="AA2190" s="209"/>
      <c r="AB2190" s="209"/>
      <c r="AC2190" s="209"/>
      <c r="AD2190" s="209"/>
      <c r="AE2190" s="209"/>
      <c r="AF2190" s="209"/>
      <c r="AG2190" s="209"/>
      <c r="AH2190" s="209"/>
      <c r="AI2190" s="209"/>
      <c r="AJ2190" s="209"/>
      <c r="AK2190" s="209"/>
      <c r="AL2190" s="209"/>
      <c r="AM2190" s="209"/>
      <c r="AN2190" s="209"/>
      <c r="AO2190" s="209"/>
      <c r="AP2190" s="209"/>
      <c r="AQ2190" s="209"/>
      <c r="AR2190" s="209"/>
      <c r="AS2190" s="209"/>
      <c r="AT2190" s="209"/>
      <c r="AU2190" s="209"/>
      <c r="AV2190" s="209"/>
      <c r="AW2190" s="209"/>
      <c r="AX2190" s="209"/>
      <c r="AY2190" s="209"/>
      <c r="AZ2190" s="209"/>
      <c r="BA2190" s="209"/>
      <c r="BB2190" s="209"/>
      <c r="BC2190" s="209"/>
      <c r="BD2190" s="209"/>
      <c r="BE2190" s="209"/>
      <c r="BF2190" s="209"/>
      <c r="BG2190" s="209"/>
      <c r="BH2190" s="209"/>
      <c r="BI2190" s="209"/>
      <c r="BJ2190" s="209"/>
      <c r="BK2190" s="209"/>
      <c r="BL2190" s="209"/>
      <c r="BM2190" s="209"/>
      <c r="BN2190" s="209"/>
      <c r="BO2190" s="209"/>
      <c r="BP2190" s="209"/>
      <c r="BQ2190" s="209"/>
      <c r="BR2190" s="209"/>
      <c r="BS2190" s="209"/>
      <c r="BT2190" s="209"/>
      <c r="BU2190" s="209"/>
      <c r="BV2190" s="209"/>
      <c r="BW2190" s="209"/>
      <c r="BX2190" s="209"/>
      <c r="BY2190" s="209"/>
      <c r="BZ2190" s="209"/>
      <c r="CA2190" s="209"/>
      <c r="CB2190" s="209"/>
      <c r="CC2190" s="209"/>
      <c r="CD2190" s="209"/>
      <c r="CE2190" s="209"/>
      <c r="CF2190" s="209"/>
      <c r="CG2190" s="209"/>
      <c r="CH2190" s="209"/>
      <c r="CI2190" s="209"/>
      <c r="CJ2190" s="209"/>
      <c r="CK2190" s="209"/>
      <c r="CL2190" s="209"/>
      <c r="CM2190" s="209"/>
      <c r="CN2190" s="209"/>
      <c r="CO2190" s="209"/>
      <c r="CP2190" s="209"/>
      <c r="CQ2190" s="209"/>
      <c r="CR2190" s="209"/>
      <c r="CS2190" s="209"/>
      <c r="CT2190" s="209"/>
      <c r="CU2190" s="209"/>
      <c r="CV2190" s="209"/>
      <c r="CW2190" s="209"/>
      <c r="CX2190" s="209"/>
      <c r="CY2190" s="209"/>
      <c r="CZ2190" s="209"/>
      <c r="DA2190" s="209"/>
      <c r="DB2190" s="209"/>
      <c r="DC2190" s="209"/>
      <c r="DD2190" s="209"/>
      <c r="DE2190" s="209"/>
      <c r="DF2190" s="209"/>
      <c r="DG2190" s="209"/>
      <c r="DH2190" s="209"/>
      <c r="DI2190" s="209"/>
      <c r="DJ2190" s="209"/>
      <c r="DK2190" s="209"/>
      <c r="DL2190" s="209"/>
      <c r="DM2190" s="209"/>
      <c r="DN2190" s="209"/>
      <c r="DO2190" s="209"/>
      <c r="DP2190" s="209"/>
      <c r="DQ2190" s="209"/>
      <c r="DR2190" s="209"/>
      <c r="DS2190" s="209"/>
      <c r="DT2190" s="209"/>
      <c r="DU2190" s="209"/>
      <c r="DV2190" s="209"/>
      <c r="DW2190" s="209"/>
      <c r="DX2190" s="209"/>
      <c r="DY2190" s="209"/>
      <c r="DZ2190" s="209"/>
      <c r="EA2190" s="209"/>
      <c r="EB2190" s="209"/>
      <c r="EC2190" s="209"/>
      <c r="ED2190" s="209"/>
      <c r="EE2190" s="209"/>
      <c r="EF2190" s="209"/>
      <c r="EG2190" s="209"/>
      <c r="EH2190" s="209"/>
      <c r="EI2190" s="209"/>
      <c r="EJ2190" s="209"/>
      <c r="EK2190" s="209"/>
      <c r="EL2190" s="209"/>
      <c r="EM2190" s="209"/>
      <c r="EN2190" s="209"/>
      <c r="EO2190" s="209"/>
      <c r="EP2190" s="209"/>
      <c r="EQ2190" s="209"/>
      <c r="ER2190" s="209"/>
      <c r="ES2190" s="209"/>
      <c r="ET2190" s="209"/>
      <c r="EU2190" s="209"/>
      <c r="EV2190" s="209"/>
      <c r="EW2190" s="209"/>
      <c r="EX2190" s="209"/>
      <c r="EY2190" s="209"/>
      <c r="EZ2190" s="209"/>
      <c r="FA2190" s="209"/>
      <c r="FB2190" s="209"/>
      <c r="FC2190" s="209"/>
      <c r="FD2190" s="209"/>
      <c r="FE2190" s="209"/>
      <c r="FF2190" s="209"/>
      <c r="FG2190" s="209"/>
      <c r="FH2190" s="209"/>
      <c r="FI2190" s="209"/>
      <c r="FJ2190" s="209"/>
      <c r="FK2190" s="209"/>
      <c r="FL2190" s="209"/>
      <c r="FM2190" s="209"/>
      <c r="FN2190" s="209"/>
      <c r="FO2190" s="209"/>
      <c r="FP2190" s="209"/>
      <c r="FQ2190" s="209"/>
      <c r="FR2190" s="209"/>
      <c r="FS2190" s="209"/>
      <c r="FT2190" s="209"/>
      <c r="FU2190" s="209"/>
      <c r="FV2190" s="209"/>
      <c r="FW2190" s="209"/>
      <c r="FX2190" s="209"/>
      <c r="FY2190" s="209"/>
      <c r="FZ2190" s="209"/>
      <c r="GA2190" s="209"/>
      <c r="GB2190" s="209"/>
      <c r="GC2190" s="209"/>
      <c r="GD2190" s="209"/>
      <c r="GE2190" s="209"/>
      <c r="GF2190" s="209"/>
      <c r="GG2190" s="209"/>
      <c r="GH2190" s="209"/>
      <c r="GI2190" s="209"/>
    </row>
    <row r="2191" spans="1:191" ht="27">
      <c r="A2191" s="232"/>
      <c r="B2191" s="196"/>
      <c r="C2191" s="200"/>
      <c r="D2191" s="201"/>
      <c r="E2191" s="80" t="s">
        <v>40</v>
      </c>
      <c r="F2191" s="18" t="s">
        <v>398</v>
      </c>
      <c r="G2191" s="18"/>
      <c r="H2191" s="10" t="s">
        <v>394</v>
      </c>
      <c r="I2191" s="206">
        <f t="shared" si="456"/>
        <v>18193.5</v>
      </c>
      <c r="J2191" s="206">
        <f t="shared" si="456"/>
        <v>50054.7</v>
      </c>
      <c r="K2191" s="206">
        <f t="shared" si="456"/>
        <v>67283.7</v>
      </c>
      <c r="L2191" s="207">
        <f>SUM(L2192)</f>
        <v>98551.4</v>
      </c>
      <c r="M2191" s="41">
        <f t="shared" si="444"/>
        <v>18.5</v>
      </c>
      <c r="N2191" s="41">
        <f t="shared" si="445"/>
        <v>50.8</v>
      </c>
      <c r="O2191" s="41">
        <f t="shared" si="446"/>
        <v>68.3</v>
      </c>
      <c r="P2191" s="15"/>
      <c r="Q2191" s="15"/>
      <c r="R2191" s="167"/>
      <c r="S2191" s="15"/>
      <c r="T2191" s="15"/>
      <c r="U2191" s="4">
        <f t="shared" si="454"/>
        <v>98551.4</v>
      </c>
      <c r="AA2191" s="209"/>
      <c r="AB2191" s="209"/>
      <c r="AC2191" s="209"/>
      <c r="AD2191" s="209"/>
      <c r="AE2191" s="209"/>
      <c r="AF2191" s="209"/>
      <c r="AG2191" s="209"/>
      <c r="AH2191" s="209"/>
      <c r="AI2191" s="209"/>
      <c r="AJ2191" s="209"/>
      <c r="AK2191" s="209"/>
      <c r="AL2191" s="209"/>
      <c r="AM2191" s="209"/>
      <c r="AN2191" s="209"/>
      <c r="AO2191" s="209"/>
      <c r="AP2191" s="209"/>
      <c r="AQ2191" s="209"/>
      <c r="AR2191" s="209"/>
      <c r="AS2191" s="209"/>
      <c r="AT2191" s="209"/>
      <c r="AU2191" s="209"/>
      <c r="AV2191" s="209"/>
      <c r="AW2191" s="209"/>
      <c r="AX2191" s="209"/>
      <c r="AY2191" s="209"/>
      <c r="AZ2191" s="209"/>
      <c r="BA2191" s="209"/>
      <c r="BB2191" s="209"/>
      <c r="BC2191" s="209"/>
      <c r="BD2191" s="209"/>
      <c r="BE2191" s="209"/>
      <c r="BF2191" s="209"/>
      <c r="BG2191" s="209"/>
      <c r="BH2191" s="209"/>
      <c r="BI2191" s="209"/>
      <c r="BJ2191" s="209"/>
      <c r="BK2191" s="209"/>
      <c r="BL2191" s="209"/>
      <c r="BM2191" s="209"/>
      <c r="BN2191" s="209"/>
      <c r="BO2191" s="209"/>
      <c r="BP2191" s="209"/>
      <c r="BQ2191" s="209"/>
      <c r="BR2191" s="209"/>
      <c r="BS2191" s="209"/>
      <c r="BT2191" s="209"/>
      <c r="BU2191" s="209"/>
      <c r="BV2191" s="209"/>
      <c r="BW2191" s="209"/>
      <c r="BX2191" s="209"/>
      <c r="BY2191" s="209"/>
      <c r="BZ2191" s="209"/>
      <c r="CA2191" s="209"/>
      <c r="CB2191" s="209"/>
      <c r="CC2191" s="209"/>
      <c r="CD2191" s="209"/>
      <c r="CE2191" s="209"/>
      <c r="CF2191" s="209"/>
      <c r="CG2191" s="209"/>
      <c r="CH2191" s="209"/>
      <c r="CI2191" s="209"/>
      <c r="CJ2191" s="209"/>
      <c r="CK2191" s="209"/>
      <c r="CL2191" s="209"/>
      <c r="CM2191" s="209"/>
      <c r="CN2191" s="209"/>
      <c r="CO2191" s="209"/>
      <c r="CP2191" s="209"/>
      <c r="CQ2191" s="209"/>
      <c r="CR2191" s="209"/>
      <c r="CS2191" s="209"/>
      <c r="CT2191" s="209"/>
      <c r="CU2191" s="209"/>
      <c r="CV2191" s="209"/>
      <c r="CW2191" s="209"/>
      <c r="CX2191" s="209"/>
      <c r="CY2191" s="209"/>
      <c r="CZ2191" s="209"/>
      <c r="DA2191" s="209"/>
      <c r="DB2191" s="209"/>
      <c r="DC2191" s="209"/>
      <c r="DD2191" s="209"/>
      <c r="DE2191" s="209"/>
      <c r="DF2191" s="209"/>
      <c r="DG2191" s="209"/>
      <c r="DH2191" s="209"/>
      <c r="DI2191" s="209"/>
      <c r="DJ2191" s="209"/>
      <c r="DK2191" s="209"/>
      <c r="DL2191" s="209"/>
      <c r="DM2191" s="209"/>
      <c r="DN2191" s="209"/>
      <c r="DO2191" s="209"/>
      <c r="DP2191" s="209"/>
      <c r="DQ2191" s="209"/>
      <c r="DR2191" s="209"/>
      <c r="DS2191" s="209"/>
      <c r="DT2191" s="209"/>
      <c r="DU2191" s="209"/>
      <c r="DV2191" s="209"/>
      <c r="DW2191" s="209"/>
      <c r="DX2191" s="209"/>
      <c r="DY2191" s="209"/>
      <c r="DZ2191" s="209"/>
      <c r="EA2191" s="209"/>
      <c r="EB2191" s="209"/>
      <c r="EC2191" s="209"/>
      <c r="ED2191" s="209"/>
      <c r="EE2191" s="209"/>
      <c r="EF2191" s="209"/>
      <c r="EG2191" s="209"/>
      <c r="EH2191" s="209"/>
      <c r="EI2191" s="209"/>
      <c r="EJ2191" s="209"/>
      <c r="EK2191" s="209"/>
      <c r="EL2191" s="209"/>
      <c r="EM2191" s="209"/>
      <c r="EN2191" s="209"/>
      <c r="EO2191" s="209"/>
      <c r="EP2191" s="209"/>
      <c r="EQ2191" s="209"/>
      <c r="ER2191" s="209"/>
      <c r="ES2191" s="209"/>
      <c r="ET2191" s="209"/>
      <c r="EU2191" s="209"/>
      <c r="EV2191" s="209"/>
      <c r="EW2191" s="209"/>
      <c r="EX2191" s="209"/>
      <c r="EY2191" s="209"/>
      <c r="EZ2191" s="209"/>
      <c r="FA2191" s="209"/>
      <c r="FB2191" s="209"/>
      <c r="FC2191" s="209"/>
      <c r="FD2191" s="209"/>
      <c r="FE2191" s="209"/>
      <c r="FF2191" s="209"/>
      <c r="FG2191" s="209"/>
      <c r="FH2191" s="209"/>
      <c r="FI2191" s="209"/>
      <c r="FJ2191" s="209"/>
      <c r="FK2191" s="209"/>
      <c r="FL2191" s="209"/>
      <c r="FM2191" s="209"/>
      <c r="FN2191" s="209"/>
      <c r="FO2191" s="209"/>
      <c r="FP2191" s="209"/>
      <c r="FQ2191" s="209"/>
      <c r="FR2191" s="209"/>
      <c r="FS2191" s="209"/>
      <c r="FT2191" s="209"/>
      <c r="FU2191" s="209"/>
      <c r="FV2191" s="209"/>
      <c r="FW2191" s="209"/>
      <c r="FX2191" s="209"/>
      <c r="FY2191" s="209"/>
      <c r="FZ2191" s="209"/>
      <c r="GA2191" s="209"/>
      <c r="GB2191" s="209"/>
      <c r="GC2191" s="209"/>
      <c r="GD2191" s="209"/>
      <c r="GE2191" s="209"/>
      <c r="GF2191" s="209"/>
      <c r="GG2191" s="209"/>
      <c r="GH2191" s="209"/>
      <c r="GI2191" s="209"/>
    </row>
    <row r="2192" spans="1:191" hidden="1">
      <c r="A2192" s="69"/>
      <c r="B2192" s="53"/>
      <c r="C2192" s="56"/>
      <c r="D2192" s="57"/>
      <c r="E2192" s="9" t="s">
        <v>549</v>
      </c>
      <c r="F2192" s="10">
        <v>4729</v>
      </c>
      <c r="G2192" s="10"/>
      <c r="H2192" s="10"/>
      <c r="I2192" s="7">
        <v>18193.5</v>
      </c>
      <c r="J2192" s="7">
        <v>50054.7</v>
      </c>
      <c r="K2192" s="7">
        <v>67283.7</v>
      </c>
      <c r="L2192" s="7">
        <v>98551.4</v>
      </c>
      <c r="M2192" s="41">
        <f t="shared" si="444"/>
        <v>18.5</v>
      </c>
      <c r="N2192" s="41">
        <f t="shared" si="445"/>
        <v>50.8</v>
      </c>
      <c r="O2192" s="41">
        <f t="shared" si="446"/>
        <v>68.3</v>
      </c>
      <c r="P2192" s="15"/>
      <c r="Q2192" s="15"/>
      <c r="R2192" s="167"/>
      <c r="S2192" s="15"/>
      <c r="T2192" s="15"/>
      <c r="U2192" s="4">
        <f t="shared" si="454"/>
        <v>98551.4</v>
      </c>
    </row>
    <row r="2193" spans="1:191" ht="82.5">
      <c r="A2193" s="232"/>
      <c r="B2193" s="196"/>
      <c r="C2193" s="200"/>
      <c r="D2193" s="201" t="s">
        <v>286</v>
      </c>
      <c r="E2193" s="81" t="s">
        <v>503</v>
      </c>
      <c r="F2193" s="19"/>
      <c r="G2193" s="19"/>
      <c r="H2193" s="10" t="s">
        <v>394</v>
      </c>
      <c r="I2193" s="204">
        <f>SUM(I2194)</f>
        <v>7542</v>
      </c>
      <c r="J2193" s="204">
        <f>SUM(J2194)</f>
        <v>21260</v>
      </c>
      <c r="K2193" s="204">
        <f>SUM(K2194)</f>
        <v>28305</v>
      </c>
      <c r="L2193" s="205">
        <f>SUM(L2194)</f>
        <v>41381.1</v>
      </c>
      <c r="M2193" s="41">
        <f t="shared" si="444"/>
        <v>18.2</v>
      </c>
      <c r="N2193" s="41">
        <f t="shared" si="445"/>
        <v>51.4</v>
      </c>
      <c r="O2193" s="41">
        <f t="shared" si="446"/>
        <v>68.400000000000006</v>
      </c>
      <c r="P2193" s="14"/>
      <c r="Q2193" s="14"/>
      <c r="R2193" s="167"/>
      <c r="S2193" s="14"/>
      <c r="T2193" s="14"/>
      <c r="U2193" s="4">
        <f t="shared" si="454"/>
        <v>41381.1</v>
      </c>
      <c r="W2193" s="43" t="s">
        <v>394</v>
      </c>
      <c r="AA2193" s="209"/>
      <c r="AB2193" s="209"/>
      <c r="AC2193" s="209"/>
      <c r="AD2193" s="209"/>
      <c r="AE2193" s="209"/>
      <c r="AF2193" s="209"/>
      <c r="AG2193" s="209"/>
      <c r="AH2193" s="209"/>
      <c r="AI2193" s="209"/>
      <c r="AJ2193" s="209"/>
      <c r="AK2193" s="209"/>
      <c r="AL2193" s="209"/>
      <c r="AM2193" s="209"/>
      <c r="AN2193" s="209"/>
      <c r="AO2193" s="209"/>
      <c r="AP2193" s="209"/>
      <c r="AQ2193" s="209"/>
      <c r="AR2193" s="209"/>
      <c r="AS2193" s="209"/>
      <c r="AT2193" s="209"/>
      <c r="AU2193" s="209"/>
      <c r="AV2193" s="209"/>
      <c r="AW2193" s="209"/>
      <c r="AX2193" s="209"/>
      <c r="AY2193" s="209"/>
      <c r="AZ2193" s="209"/>
      <c r="BA2193" s="209"/>
      <c r="BB2193" s="209"/>
      <c r="BC2193" s="209"/>
      <c r="BD2193" s="209"/>
      <c r="BE2193" s="209"/>
      <c r="BF2193" s="209"/>
      <c r="BG2193" s="209"/>
      <c r="BH2193" s="209"/>
      <c r="BI2193" s="209"/>
      <c r="BJ2193" s="209"/>
      <c r="BK2193" s="209"/>
      <c r="BL2193" s="209"/>
      <c r="BM2193" s="209"/>
      <c r="BN2193" s="209"/>
      <c r="BO2193" s="209"/>
      <c r="BP2193" s="209"/>
      <c r="BQ2193" s="209"/>
      <c r="BR2193" s="209"/>
      <c r="BS2193" s="209"/>
      <c r="BT2193" s="209"/>
      <c r="BU2193" s="209"/>
      <c r="BV2193" s="209"/>
      <c r="BW2193" s="209"/>
      <c r="BX2193" s="209"/>
      <c r="BY2193" s="209"/>
      <c r="BZ2193" s="209"/>
      <c r="CA2193" s="209"/>
      <c r="CB2193" s="209"/>
      <c r="CC2193" s="209"/>
      <c r="CD2193" s="209"/>
      <c r="CE2193" s="209"/>
      <c r="CF2193" s="209"/>
      <c r="CG2193" s="209"/>
      <c r="CH2193" s="209"/>
      <c r="CI2193" s="209"/>
      <c r="CJ2193" s="209"/>
      <c r="CK2193" s="209"/>
      <c r="CL2193" s="209"/>
      <c r="CM2193" s="209"/>
      <c r="CN2193" s="209"/>
      <c r="CO2193" s="209"/>
      <c r="CP2193" s="209"/>
      <c r="CQ2193" s="209"/>
      <c r="CR2193" s="209"/>
      <c r="CS2193" s="209"/>
      <c r="CT2193" s="209"/>
      <c r="CU2193" s="209"/>
      <c r="CV2193" s="209"/>
      <c r="CW2193" s="209"/>
      <c r="CX2193" s="209"/>
      <c r="CY2193" s="209"/>
      <c r="CZ2193" s="209"/>
      <c r="DA2193" s="209"/>
      <c r="DB2193" s="209"/>
      <c r="DC2193" s="209"/>
      <c r="DD2193" s="209"/>
      <c r="DE2193" s="209"/>
      <c r="DF2193" s="209"/>
      <c r="DG2193" s="209"/>
      <c r="DH2193" s="209"/>
      <c r="DI2193" s="209"/>
      <c r="DJ2193" s="209"/>
      <c r="DK2193" s="209"/>
      <c r="DL2193" s="209"/>
      <c r="DM2193" s="209"/>
      <c r="DN2193" s="209"/>
      <c r="DO2193" s="209"/>
      <c r="DP2193" s="209"/>
      <c r="DQ2193" s="209"/>
      <c r="DR2193" s="209"/>
      <c r="DS2193" s="209"/>
      <c r="DT2193" s="209"/>
      <c r="DU2193" s="209"/>
      <c r="DV2193" s="209"/>
      <c r="DW2193" s="209"/>
      <c r="DX2193" s="209"/>
      <c r="DY2193" s="209"/>
      <c r="DZ2193" s="209"/>
      <c r="EA2193" s="209"/>
      <c r="EB2193" s="209"/>
      <c r="EC2193" s="209"/>
      <c r="ED2193" s="209"/>
      <c r="EE2193" s="209"/>
      <c r="EF2193" s="209"/>
      <c r="EG2193" s="209"/>
      <c r="EH2193" s="209"/>
      <c r="EI2193" s="209"/>
      <c r="EJ2193" s="209"/>
      <c r="EK2193" s="209"/>
      <c r="EL2193" s="209"/>
      <c r="EM2193" s="209"/>
      <c r="EN2193" s="209"/>
      <c r="EO2193" s="209"/>
      <c r="EP2193" s="209"/>
      <c r="EQ2193" s="209"/>
      <c r="ER2193" s="209"/>
      <c r="ES2193" s="209"/>
      <c r="ET2193" s="209"/>
      <c r="EU2193" s="209"/>
      <c r="EV2193" s="209"/>
      <c r="EW2193" s="209"/>
      <c r="EX2193" s="209"/>
      <c r="EY2193" s="209"/>
      <c r="EZ2193" s="209"/>
      <c r="FA2193" s="209"/>
      <c r="FB2193" s="209"/>
      <c r="FC2193" s="209"/>
      <c r="FD2193" s="209"/>
      <c r="FE2193" s="209"/>
      <c r="FF2193" s="209"/>
      <c r="FG2193" s="209"/>
      <c r="FH2193" s="209"/>
      <c r="FI2193" s="209"/>
      <c r="FJ2193" s="209"/>
      <c r="FK2193" s="209"/>
      <c r="FL2193" s="209"/>
      <c r="FM2193" s="209"/>
      <c r="FN2193" s="209"/>
      <c r="FO2193" s="209"/>
      <c r="FP2193" s="209"/>
      <c r="FQ2193" s="209"/>
      <c r="FR2193" s="209"/>
      <c r="FS2193" s="209"/>
      <c r="FT2193" s="209"/>
      <c r="FU2193" s="209"/>
      <c r="FV2193" s="209"/>
      <c r="FW2193" s="209"/>
      <c r="FX2193" s="209"/>
      <c r="FY2193" s="209"/>
      <c r="FZ2193" s="209"/>
      <c r="GA2193" s="209"/>
      <c r="GB2193" s="209"/>
      <c r="GC2193" s="209"/>
      <c r="GD2193" s="209"/>
      <c r="GE2193" s="209"/>
      <c r="GF2193" s="209"/>
      <c r="GG2193" s="209"/>
      <c r="GH2193" s="209"/>
      <c r="GI2193" s="209"/>
    </row>
    <row r="2194" spans="1:191" ht="31.5" customHeight="1">
      <c r="A2194" s="232"/>
      <c r="B2194" s="196"/>
      <c r="C2194" s="200"/>
      <c r="D2194" s="201"/>
      <c r="E2194" s="80" t="s">
        <v>40</v>
      </c>
      <c r="F2194" s="18" t="s">
        <v>398</v>
      </c>
      <c r="G2194" s="18"/>
      <c r="H2194" s="10" t="s">
        <v>394</v>
      </c>
      <c r="I2194" s="206">
        <f>SUM(I2195:I2196)</f>
        <v>7542</v>
      </c>
      <c r="J2194" s="206">
        <f>SUM(J2195:J2196)</f>
        <v>21260</v>
      </c>
      <c r="K2194" s="206">
        <f>SUM(K2195:K2196)</f>
        <v>28305</v>
      </c>
      <c r="L2194" s="207">
        <f>SUM(L2195:L2196)</f>
        <v>41381.1</v>
      </c>
      <c r="M2194" s="41">
        <f t="shared" si="444"/>
        <v>18.2</v>
      </c>
      <c r="N2194" s="41">
        <f t="shared" si="445"/>
        <v>51.4</v>
      </c>
      <c r="O2194" s="41">
        <f t="shared" si="446"/>
        <v>68.400000000000006</v>
      </c>
      <c r="P2194" s="15"/>
      <c r="Q2194" s="15"/>
      <c r="R2194" s="167"/>
      <c r="S2194" s="15"/>
      <c r="T2194" s="15"/>
      <c r="U2194" s="4">
        <f t="shared" si="454"/>
        <v>41381.1</v>
      </c>
      <c r="AA2194" s="209"/>
      <c r="AB2194" s="209"/>
      <c r="AC2194" s="209"/>
      <c r="AD2194" s="209"/>
      <c r="AE2194" s="209"/>
      <c r="AF2194" s="209"/>
      <c r="AG2194" s="209"/>
      <c r="AH2194" s="209"/>
      <c r="AI2194" s="209"/>
      <c r="AJ2194" s="209"/>
      <c r="AK2194" s="209"/>
      <c r="AL2194" s="209"/>
      <c r="AM2194" s="209"/>
      <c r="AN2194" s="209"/>
      <c r="AO2194" s="209"/>
      <c r="AP2194" s="209"/>
      <c r="AQ2194" s="209"/>
      <c r="AR2194" s="209"/>
      <c r="AS2194" s="209"/>
      <c r="AT2194" s="209"/>
      <c r="AU2194" s="209"/>
      <c r="AV2194" s="209"/>
      <c r="AW2194" s="209"/>
      <c r="AX2194" s="209"/>
      <c r="AY2194" s="209"/>
      <c r="AZ2194" s="209"/>
      <c r="BA2194" s="209"/>
      <c r="BB2194" s="209"/>
      <c r="BC2194" s="209"/>
      <c r="BD2194" s="209"/>
      <c r="BE2194" s="209"/>
      <c r="BF2194" s="209"/>
      <c r="BG2194" s="209"/>
      <c r="BH2194" s="209"/>
      <c r="BI2194" s="209"/>
      <c r="BJ2194" s="209"/>
      <c r="BK2194" s="209"/>
      <c r="BL2194" s="209"/>
      <c r="BM2194" s="209"/>
      <c r="BN2194" s="209"/>
      <c r="BO2194" s="209"/>
      <c r="BP2194" s="209"/>
      <c r="BQ2194" s="209"/>
      <c r="BR2194" s="209"/>
      <c r="BS2194" s="209"/>
      <c r="BT2194" s="209"/>
      <c r="BU2194" s="209"/>
      <c r="BV2194" s="209"/>
      <c r="BW2194" s="209"/>
      <c r="BX2194" s="209"/>
      <c r="BY2194" s="209"/>
      <c r="BZ2194" s="209"/>
      <c r="CA2194" s="209"/>
      <c r="CB2194" s="209"/>
      <c r="CC2194" s="209"/>
      <c r="CD2194" s="209"/>
      <c r="CE2194" s="209"/>
      <c r="CF2194" s="209"/>
      <c r="CG2194" s="209"/>
      <c r="CH2194" s="209"/>
      <c r="CI2194" s="209"/>
      <c r="CJ2194" s="209"/>
      <c r="CK2194" s="209"/>
      <c r="CL2194" s="209"/>
      <c r="CM2194" s="209"/>
      <c r="CN2194" s="209"/>
      <c r="CO2194" s="209"/>
      <c r="CP2194" s="209"/>
      <c r="CQ2194" s="209"/>
      <c r="CR2194" s="209"/>
      <c r="CS2194" s="209"/>
      <c r="CT2194" s="209"/>
      <c r="CU2194" s="209"/>
      <c r="CV2194" s="209"/>
      <c r="CW2194" s="209"/>
      <c r="CX2194" s="209"/>
      <c r="CY2194" s="209"/>
      <c r="CZ2194" s="209"/>
      <c r="DA2194" s="209"/>
      <c r="DB2194" s="209"/>
      <c r="DC2194" s="209"/>
      <c r="DD2194" s="209"/>
      <c r="DE2194" s="209"/>
      <c r="DF2194" s="209"/>
      <c r="DG2194" s="209"/>
      <c r="DH2194" s="209"/>
      <c r="DI2194" s="209"/>
      <c r="DJ2194" s="209"/>
      <c r="DK2194" s="209"/>
      <c r="DL2194" s="209"/>
      <c r="DM2194" s="209"/>
      <c r="DN2194" s="209"/>
      <c r="DO2194" s="209"/>
      <c r="DP2194" s="209"/>
      <c r="DQ2194" s="209"/>
      <c r="DR2194" s="209"/>
      <c r="DS2194" s="209"/>
      <c r="DT2194" s="209"/>
      <c r="DU2194" s="209"/>
      <c r="DV2194" s="209"/>
      <c r="DW2194" s="209"/>
      <c r="DX2194" s="209"/>
      <c r="DY2194" s="209"/>
      <c r="DZ2194" s="209"/>
      <c r="EA2194" s="209"/>
      <c r="EB2194" s="209"/>
      <c r="EC2194" s="209"/>
      <c r="ED2194" s="209"/>
      <c r="EE2194" s="209"/>
      <c r="EF2194" s="209"/>
      <c r="EG2194" s="209"/>
      <c r="EH2194" s="209"/>
      <c r="EI2194" s="209"/>
      <c r="EJ2194" s="209"/>
      <c r="EK2194" s="209"/>
      <c r="EL2194" s="209"/>
      <c r="EM2194" s="209"/>
      <c r="EN2194" s="209"/>
      <c r="EO2194" s="209"/>
      <c r="EP2194" s="209"/>
      <c r="EQ2194" s="209"/>
      <c r="ER2194" s="209"/>
      <c r="ES2194" s="209"/>
      <c r="ET2194" s="209"/>
      <c r="EU2194" s="209"/>
      <c r="EV2194" s="209"/>
      <c r="EW2194" s="209"/>
      <c r="EX2194" s="209"/>
      <c r="EY2194" s="209"/>
      <c r="EZ2194" s="209"/>
      <c r="FA2194" s="209"/>
      <c r="FB2194" s="209"/>
      <c r="FC2194" s="209"/>
      <c r="FD2194" s="209"/>
      <c r="FE2194" s="209"/>
      <c r="FF2194" s="209"/>
      <c r="FG2194" s="209"/>
      <c r="FH2194" s="209"/>
      <c r="FI2194" s="209"/>
      <c r="FJ2194" s="209"/>
      <c r="FK2194" s="209"/>
      <c r="FL2194" s="209"/>
      <c r="FM2194" s="209"/>
      <c r="FN2194" s="209"/>
      <c r="FO2194" s="209"/>
      <c r="FP2194" s="209"/>
      <c r="FQ2194" s="209"/>
      <c r="FR2194" s="209"/>
      <c r="FS2194" s="209"/>
      <c r="FT2194" s="209"/>
      <c r="FU2194" s="209"/>
      <c r="FV2194" s="209"/>
      <c r="FW2194" s="209"/>
      <c r="FX2194" s="209"/>
      <c r="FY2194" s="209"/>
      <c r="FZ2194" s="209"/>
      <c r="GA2194" s="209"/>
      <c r="GB2194" s="209"/>
      <c r="GC2194" s="209"/>
      <c r="GD2194" s="209"/>
      <c r="GE2194" s="209"/>
      <c r="GF2194" s="209"/>
      <c r="GG2194" s="209"/>
      <c r="GH2194" s="209"/>
      <c r="GI2194" s="209"/>
    </row>
    <row r="2195" spans="1:191" hidden="1">
      <c r="A2195" s="69"/>
      <c r="B2195" s="53"/>
      <c r="C2195" s="56"/>
      <c r="D2195" s="57"/>
      <c r="E2195" s="16" t="s">
        <v>547</v>
      </c>
      <c r="F2195" s="10">
        <v>4727</v>
      </c>
      <c r="G2195" s="10"/>
      <c r="H2195" s="10"/>
      <c r="I2195" s="7">
        <v>1175.2</v>
      </c>
      <c r="J2195" s="7">
        <v>2938</v>
      </c>
      <c r="K2195" s="7">
        <v>4447</v>
      </c>
      <c r="L2195" s="7">
        <v>6853.8</v>
      </c>
      <c r="M2195" s="41">
        <f t="shared" si="444"/>
        <v>17.100000000000001</v>
      </c>
      <c r="N2195" s="41">
        <f t="shared" si="445"/>
        <v>42.9</v>
      </c>
      <c r="O2195" s="41">
        <f t="shared" si="446"/>
        <v>64.900000000000006</v>
      </c>
      <c r="P2195" s="15"/>
      <c r="Q2195" s="15"/>
      <c r="R2195" s="167"/>
      <c r="S2195" s="15"/>
      <c r="T2195" s="15"/>
      <c r="U2195" s="4">
        <f t="shared" si="454"/>
        <v>6853.8</v>
      </c>
    </row>
    <row r="2196" spans="1:191" hidden="1">
      <c r="A2196" s="69"/>
      <c r="B2196" s="53"/>
      <c r="C2196" s="56"/>
      <c r="D2196" s="57"/>
      <c r="E2196" s="9" t="s">
        <v>549</v>
      </c>
      <c r="F2196" s="10">
        <v>4729</v>
      </c>
      <c r="G2196" s="10"/>
      <c r="H2196" s="10"/>
      <c r="I2196" s="8">
        <v>6366.8</v>
      </c>
      <c r="J2196" s="8">
        <v>18322</v>
      </c>
      <c r="K2196" s="8">
        <v>23858</v>
      </c>
      <c r="L2196" s="7">
        <f>41381.1-L2195</f>
        <v>34527.299999999996</v>
      </c>
      <c r="M2196" s="41">
        <f t="shared" si="444"/>
        <v>18.399999999999999</v>
      </c>
      <c r="N2196" s="41">
        <f t="shared" si="445"/>
        <v>53.1</v>
      </c>
      <c r="O2196" s="41">
        <f t="shared" si="446"/>
        <v>69.099999999999994</v>
      </c>
      <c r="P2196" s="15"/>
      <c r="Q2196" s="15"/>
      <c r="R2196" s="167"/>
      <c r="S2196" s="15"/>
      <c r="T2196" s="15"/>
      <c r="U2196" s="4">
        <f t="shared" si="454"/>
        <v>34527.299999999996</v>
      </c>
    </row>
    <row r="2197" spans="1:191" ht="18" customHeight="1">
      <c r="A2197" s="192"/>
      <c r="B2197" s="193" t="s">
        <v>527</v>
      </c>
      <c r="C2197" s="200"/>
      <c r="D2197" s="239" t="s">
        <v>383</v>
      </c>
      <c r="E2197" s="194" t="s">
        <v>225</v>
      </c>
      <c r="F2197" s="89"/>
      <c r="G2197" s="89"/>
      <c r="H2197" s="10" t="s">
        <v>394</v>
      </c>
      <c r="I2197" s="203">
        <f>SUM(I2198)</f>
        <v>228773</v>
      </c>
      <c r="J2197" s="203">
        <f>SUM(J2198)</f>
        <v>547511</v>
      </c>
      <c r="K2197" s="203">
        <f>SUM(K2198)</f>
        <v>866249</v>
      </c>
      <c r="L2197" s="203">
        <f>SUM(L2198)</f>
        <v>1274953.1000000001</v>
      </c>
      <c r="M2197" s="41">
        <f t="shared" si="444"/>
        <v>17.899999999999999</v>
      </c>
      <c r="N2197" s="41">
        <f t="shared" si="445"/>
        <v>42.9</v>
      </c>
      <c r="O2197" s="41">
        <f t="shared" si="446"/>
        <v>67.900000000000006</v>
      </c>
      <c r="P2197" s="120"/>
      <c r="Q2197" s="120"/>
      <c r="R2197" s="167"/>
      <c r="S2197" s="120"/>
      <c r="T2197" s="120"/>
      <c r="U2197" s="4">
        <f t="shared" si="454"/>
        <v>1274953.1000000001</v>
      </c>
      <c r="W2197" s="43" t="s">
        <v>394</v>
      </c>
      <c r="AA2197" s="209"/>
      <c r="AB2197" s="209"/>
      <c r="AC2197" s="209"/>
      <c r="AD2197" s="209"/>
      <c r="AE2197" s="209"/>
      <c r="AF2197" s="209"/>
      <c r="AG2197" s="209"/>
      <c r="AH2197" s="209"/>
      <c r="AI2197" s="209"/>
      <c r="AJ2197" s="209"/>
      <c r="AK2197" s="209"/>
      <c r="AL2197" s="209"/>
      <c r="AM2197" s="209"/>
      <c r="AN2197" s="209"/>
      <c r="AO2197" s="209"/>
      <c r="AP2197" s="209"/>
      <c r="AQ2197" s="209"/>
      <c r="AR2197" s="209"/>
      <c r="AS2197" s="209"/>
      <c r="AT2197" s="209"/>
      <c r="AU2197" s="209"/>
      <c r="AV2197" s="209"/>
      <c r="AW2197" s="209"/>
      <c r="AX2197" s="209"/>
      <c r="AY2197" s="209"/>
      <c r="AZ2197" s="209"/>
      <c r="BA2197" s="209"/>
      <c r="BB2197" s="209"/>
      <c r="BC2197" s="209"/>
      <c r="BD2197" s="209"/>
      <c r="BE2197" s="209"/>
      <c r="BF2197" s="209"/>
      <c r="BG2197" s="209"/>
      <c r="BH2197" s="209"/>
      <c r="BI2197" s="209"/>
      <c r="BJ2197" s="209"/>
      <c r="BK2197" s="209"/>
      <c r="BL2197" s="209"/>
      <c r="BM2197" s="209"/>
      <c r="BN2197" s="209"/>
      <c r="BO2197" s="209"/>
      <c r="BP2197" s="209"/>
      <c r="BQ2197" s="209"/>
      <c r="BR2197" s="209"/>
      <c r="BS2197" s="209"/>
      <c r="BT2197" s="209"/>
      <c r="BU2197" s="209"/>
      <c r="BV2197" s="209"/>
      <c r="BW2197" s="209"/>
      <c r="BX2197" s="209"/>
      <c r="BY2197" s="209"/>
      <c r="BZ2197" s="209"/>
      <c r="CA2197" s="209"/>
      <c r="CB2197" s="209"/>
      <c r="CC2197" s="209"/>
      <c r="CD2197" s="209"/>
      <c r="CE2197" s="209"/>
      <c r="CF2197" s="209"/>
      <c r="CG2197" s="209"/>
      <c r="CH2197" s="209"/>
      <c r="CI2197" s="209"/>
      <c r="CJ2197" s="209"/>
      <c r="CK2197" s="209"/>
      <c r="CL2197" s="209"/>
      <c r="CM2197" s="209"/>
      <c r="CN2197" s="209"/>
      <c r="CO2197" s="209"/>
      <c r="CP2197" s="209"/>
      <c r="CQ2197" s="209"/>
      <c r="CR2197" s="209"/>
      <c r="CS2197" s="209"/>
      <c r="CT2197" s="209"/>
      <c r="CU2197" s="209"/>
      <c r="CV2197" s="209"/>
      <c r="CW2197" s="209"/>
      <c r="CX2197" s="209"/>
      <c r="CY2197" s="209"/>
      <c r="CZ2197" s="209"/>
      <c r="DA2197" s="209"/>
      <c r="DB2197" s="209"/>
      <c r="DC2197" s="209"/>
      <c r="DD2197" s="209"/>
      <c r="DE2197" s="209"/>
      <c r="DF2197" s="209"/>
      <c r="DG2197" s="209"/>
      <c r="DH2197" s="209"/>
      <c r="DI2197" s="209"/>
      <c r="DJ2197" s="209"/>
      <c r="DK2197" s="209"/>
      <c r="DL2197" s="209"/>
      <c r="DM2197" s="209"/>
      <c r="DN2197" s="209"/>
      <c r="DO2197" s="209"/>
      <c r="DP2197" s="209"/>
      <c r="DQ2197" s="209"/>
      <c r="DR2197" s="209"/>
      <c r="DS2197" s="209"/>
      <c r="DT2197" s="209"/>
      <c r="DU2197" s="209"/>
      <c r="DV2197" s="209"/>
      <c r="DW2197" s="209"/>
      <c r="DX2197" s="209"/>
      <c r="DY2197" s="209"/>
      <c r="DZ2197" s="209"/>
      <c r="EA2197" s="209"/>
      <c r="EB2197" s="209"/>
      <c r="EC2197" s="209"/>
      <c r="ED2197" s="209"/>
      <c r="EE2197" s="209"/>
      <c r="EF2197" s="209"/>
      <c r="EG2197" s="209"/>
      <c r="EH2197" s="209"/>
      <c r="EI2197" s="209"/>
      <c r="EJ2197" s="209"/>
      <c r="EK2197" s="209"/>
      <c r="EL2197" s="209"/>
      <c r="EM2197" s="209"/>
      <c r="EN2197" s="209"/>
      <c r="EO2197" s="209"/>
      <c r="EP2197" s="209"/>
      <c r="EQ2197" s="209"/>
      <c r="ER2197" s="209"/>
      <c r="ES2197" s="209"/>
      <c r="ET2197" s="209"/>
      <c r="EU2197" s="209"/>
      <c r="EV2197" s="209"/>
      <c r="EW2197" s="209"/>
      <c r="EX2197" s="209"/>
      <c r="EY2197" s="209"/>
      <c r="EZ2197" s="209"/>
      <c r="FA2197" s="209"/>
      <c r="FB2197" s="209"/>
      <c r="FC2197" s="209"/>
      <c r="FD2197" s="209"/>
      <c r="FE2197" s="209"/>
      <c r="FF2197" s="209"/>
      <c r="FG2197" s="209"/>
      <c r="FH2197" s="209"/>
      <c r="FI2197" s="209"/>
      <c r="FJ2197" s="209"/>
      <c r="FK2197" s="209"/>
      <c r="FL2197" s="209"/>
      <c r="FM2197" s="209"/>
      <c r="FN2197" s="209"/>
      <c r="FO2197" s="209"/>
      <c r="FP2197" s="209"/>
      <c r="FQ2197" s="209"/>
      <c r="FR2197" s="209"/>
      <c r="FS2197" s="209"/>
      <c r="FT2197" s="209"/>
      <c r="FU2197" s="209"/>
      <c r="FV2197" s="209"/>
      <c r="FW2197" s="209"/>
      <c r="FX2197" s="209"/>
      <c r="FY2197" s="209"/>
      <c r="FZ2197" s="209"/>
      <c r="GA2197" s="209"/>
      <c r="GB2197" s="209"/>
      <c r="GC2197" s="209"/>
      <c r="GD2197" s="209"/>
      <c r="GE2197" s="209"/>
      <c r="GF2197" s="209"/>
      <c r="GG2197" s="209"/>
      <c r="GH2197" s="209"/>
      <c r="GI2197" s="209"/>
    </row>
    <row r="2198" spans="1:191">
      <c r="A2198" s="232"/>
      <c r="B2198" s="196"/>
      <c r="C2198" s="197" t="s">
        <v>525</v>
      </c>
      <c r="D2198" s="198" t="s">
        <v>384</v>
      </c>
      <c r="E2198" s="199" t="s">
        <v>147</v>
      </c>
      <c r="F2198" s="13"/>
      <c r="G2198" s="13"/>
      <c r="H2198" s="10" t="s">
        <v>394</v>
      </c>
      <c r="I2198" s="204">
        <f>SUM(I2199,I2203)</f>
        <v>228773</v>
      </c>
      <c r="J2198" s="204">
        <f>SUM(J2199,J2203)</f>
        <v>547511</v>
      </c>
      <c r="K2198" s="204">
        <f>SUM(K2199,K2203)</f>
        <v>866249</v>
      </c>
      <c r="L2198" s="205">
        <f>SUM(L2199,L2203)</f>
        <v>1274953.1000000001</v>
      </c>
      <c r="M2198" s="41">
        <f t="shared" ref="M2198:M2253" si="457">ROUND(I2198/L2198*100,1)</f>
        <v>17.899999999999999</v>
      </c>
      <c r="N2198" s="41">
        <f t="shared" ref="N2198:N2253" si="458">ROUND(J2198/L2198*100,1)</f>
        <v>42.9</v>
      </c>
      <c r="O2198" s="41">
        <f t="shared" ref="O2198:O2253" si="459">ROUND(K2198/L2198*100,1)</f>
        <v>67.900000000000006</v>
      </c>
      <c r="P2198" s="14"/>
      <c r="Q2198" s="14"/>
      <c r="R2198" s="167"/>
      <c r="S2198" s="14"/>
      <c r="T2198" s="14"/>
      <c r="U2198" s="4">
        <f t="shared" si="454"/>
        <v>1274953.1000000001</v>
      </c>
      <c r="AA2198" s="209"/>
      <c r="AB2198" s="209"/>
      <c r="AC2198" s="209"/>
      <c r="AD2198" s="209"/>
      <c r="AE2198" s="209"/>
      <c r="AF2198" s="209"/>
      <c r="AG2198" s="209"/>
      <c r="AH2198" s="209"/>
      <c r="AI2198" s="209"/>
      <c r="AJ2198" s="209"/>
      <c r="AK2198" s="209"/>
      <c r="AL2198" s="209"/>
      <c r="AM2198" s="209"/>
      <c r="AN2198" s="209"/>
      <c r="AO2198" s="209"/>
      <c r="AP2198" s="209"/>
      <c r="AQ2198" s="209"/>
      <c r="AR2198" s="209"/>
      <c r="AS2198" s="209"/>
      <c r="AT2198" s="209"/>
      <c r="AU2198" s="209"/>
      <c r="AV2198" s="209"/>
      <c r="AW2198" s="209"/>
      <c r="AX2198" s="209"/>
      <c r="AY2198" s="209"/>
      <c r="AZ2198" s="209"/>
      <c r="BA2198" s="209"/>
      <c r="BB2198" s="209"/>
      <c r="BC2198" s="209"/>
      <c r="BD2198" s="209"/>
      <c r="BE2198" s="209"/>
      <c r="BF2198" s="209"/>
      <c r="BG2198" s="209"/>
      <c r="BH2198" s="209"/>
      <c r="BI2198" s="209"/>
      <c r="BJ2198" s="209"/>
      <c r="BK2198" s="209"/>
      <c r="BL2198" s="209"/>
      <c r="BM2198" s="209"/>
      <c r="BN2198" s="209"/>
      <c r="BO2198" s="209"/>
      <c r="BP2198" s="209"/>
      <c r="BQ2198" s="209"/>
      <c r="BR2198" s="209"/>
      <c r="BS2198" s="209"/>
      <c r="BT2198" s="209"/>
      <c r="BU2198" s="209"/>
      <c r="BV2198" s="209"/>
      <c r="BW2198" s="209"/>
      <c r="BX2198" s="209"/>
      <c r="BY2198" s="209"/>
      <c r="BZ2198" s="209"/>
      <c r="CA2198" s="209"/>
      <c r="CB2198" s="209"/>
      <c r="CC2198" s="209"/>
      <c r="CD2198" s="209"/>
      <c r="CE2198" s="209"/>
      <c r="CF2198" s="209"/>
      <c r="CG2198" s="209"/>
      <c r="CH2198" s="209"/>
      <c r="CI2198" s="209"/>
      <c r="CJ2198" s="209"/>
      <c r="CK2198" s="209"/>
      <c r="CL2198" s="209"/>
      <c r="CM2198" s="209"/>
      <c r="CN2198" s="209"/>
      <c r="CO2198" s="209"/>
      <c r="CP2198" s="209"/>
      <c r="CQ2198" s="209"/>
      <c r="CR2198" s="209"/>
      <c r="CS2198" s="209"/>
      <c r="CT2198" s="209"/>
      <c r="CU2198" s="209"/>
      <c r="CV2198" s="209"/>
      <c r="CW2198" s="209"/>
      <c r="CX2198" s="209"/>
      <c r="CY2198" s="209"/>
      <c r="CZ2198" s="209"/>
      <c r="DA2198" s="209"/>
      <c r="DB2198" s="209"/>
      <c r="DC2198" s="209"/>
      <c r="DD2198" s="209"/>
      <c r="DE2198" s="209"/>
      <c r="DF2198" s="209"/>
      <c r="DG2198" s="209"/>
      <c r="DH2198" s="209"/>
      <c r="DI2198" s="209"/>
      <c r="DJ2198" s="209"/>
      <c r="DK2198" s="209"/>
      <c r="DL2198" s="209"/>
      <c r="DM2198" s="209"/>
      <c r="DN2198" s="209"/>
      <c r="DO2198" s="209"/>
      <c r="DP2198" s="209"/>
      <c r="DQ2198" s="209"/>
      <c r="DR2198" s="209"/>
      <c r="DS2198" s="209"/>
      <c r="DT2198" s="209"/>
      <c r="DU2198" s="209"/>
      <c r="DV2198" s="209"/>
      <c r="DW2198" s="209"/>
      <c r="DX2198" s="209"/>
      <c r="DY2198" s="209"/>
      <c r="DZ2198" s="209"/>
      <c r="EA2198" s="209"/>
      <c r="EB2198" s="209"/>
      <c r="EC2198" s="209"/>
      <c r="ED2198" s="209"/>
      <c r="EE2198" s="209"/>
      <c r="EF2198" s="209"/>
      <c r="EG2198" s="209"/>
      <c r="EH2198" s="209"/>
      <c r="EI2198" s="209"/>
      <c r="EJ2198" s="209"/>
      <c r="EK2198" s="209"/>
      <c r="EL2198" s="209"/>
      <c r="EM2198" s="209"/>
      <c r="EN2198" s="209"/>
      <c r="EO2198" s="209"/>
      <c r="EP2198" s="209"/>
      <c r="EQ2198" s="209"/>
      <c r="ER2198" s="209"/>
      <c r="ES2198" s="209"/>
      <c r="ET2198" s="209"/>
      <c r="EU2198" s="209"/>
      <c r="EV2198" s="209"/>
      <c r="EW2198" s="209"/>
      <c r="EX2198" s="209"/>
      <c r="EY2198" s="209"/>
      <c r="EZ2198" s="209"/>
      <c r="FA2198" s="209"/>
      <c r="FB2198" s="209"/>
      <c r="FC2198" s="209"/>
      <c r="FD2198" s="209"/>
      <c r="FE2198" s="209"/>
      <c r="FF2198" s="209"/>
      <c r="FG2198" s="209"/>
      <c r="FH2198" s="209"/>
      <c r="FI2198" s="209"/>
      <c r="FJ2198" s="209"/>
      <c r="FK2198" s="209"/>
      <c r="FL2198" s="209"/>
      <c r="FM2198" s="209"/>
      <c r="FN2198" s="209"/>
      <c r="FO2198" s="209"/>
      <c r="FP2198" s="209"/>
      <c r="FQ2198" s="209"/>
      <c r="FR2198" s="209"/>
      <c r="FS2198" s="209"/>
      <c r="FT2198" s="209"/>
      <c r="FU2198" s="209"/>
      <c r="FV2198" s="209"/>
      <c r="FW2198" s="209"/>
      <c r="FX2198" s="209"/>
      <c r="FY2198" s="209"/>
      <c r="FZ2198" s="209"/>
      <c r="GA2198" s="209"/>
      <c r="GB2198" s="209"/>
      <c r="GC2198" s="209"/>
      <c r="GD2198" s="209"/>
      <c r="GE2198" s="209"/>
      <c r="GF2198" s="209"/>
      <c r="GG2198" s="209"/>
      <c r="GH2198" s="209"/>
      <c r="GI2198" s="209"/>
    </row>
    <row r="2199" spans="1:191" ht="66">
      <c r="A2199" s="232"/>
      <c r="B2199" s="196"/>
      <c r="C2199" s="200"/>
      <c r="D2199" s="212" t="s">
        <v>280</v>
      </c>
      <c r="E2199" s="81" t="s">
        <v>506</v>
      </c>
      <c r="F2199" s="19"/>
      <c r="G2199" s="19"/>
      <c r="H2199" s="10" t="s">
        <v>394</v>
      </c>
      <c r="I2199" s="205">
        <f>SUM(I2200)</f>
        <v>115542</v>
      </c>
      <c r="J2199" s="205">
        <f>SUM(J2200)</f>
        <v>276702</v>
      </c>
      <c r="K2199" s="205">
        <f>SUM(K2200)</f>
        <v>437862</v>
      </c>
      <c r="L2199" s="205">
        <f>SUM(L2200)</f>
        <v>644640.69999999995</v>
      </c>
      <c r="M2199" s="41">
        <f t="shared" si="457"/>
        <v>17.899999999999999</v>
      </c>
      <c r="N2199" s="41">
        <f t="shared" si="458"/>
        <v>42.9</v>
      </c>
      <c r="O2199" s="41">
        <f t="shared" si="459"/>
        <v>67.900000000000006</v>
      </c>
      <c r="P2199" s="14"/>
      <c r="Q2199" s="14"/>
      <c r="R2199" s="167"/>
      <c r="S2199" s="14"/>
      <c r="T2199" s="14"/>
      <c r="U2199" s="4">
        <f t="shared" si="454"/>
        <v>644640.69999999995</v>
      </c>
      <c r="W2199" s="43" t="s">
        <v>394</v>
      </c>
      <c r="AA2199" s="209"/>
      <c r="AB2199" s="209"/>
      <c r="AC2199" s="209"/>
      <c r="AD2199" s="209"/>
      <c r="AE2199" s="209"/>
      <c r="AF2199" s="209"/>
      <c r="AG2199" s="209"/>
      <c r="AH2199" s="209"/>
      <c r="AI2199" s="209"/>
      <c r="AJ2199" s="209"/>
      <c r="AK2199" s="209"/>
      <c r="AL2199" s="209"/>
      <c r="AM2199" s="209"/>
      <c r="AN2199" s="209"/>
      <c r="AO2199" s="209"/>
      <c r="AP2199" s="209"/>
      <c r="AQ2199" s="209"/>
      <c r="AR2199" s="209"/>
      <c r="AS2199" s="209"/>
      <c r="AT2199" s="209"/>
      <c r="AU2199" s="209"/>
      <c r="AV2199" s="209"/>
      <c r="AW2199" s="209"/>
      <c r="AX2199" s="209"/>
      <c r="AY2199" s="209"/>
      <c r="AZ2199" s="209"/>
      <c r="BA2199" s="209"/>
      <c r="BB2199" s="209"/>
      <c r="BC2199" s="209"/>
      <c r="BD2199" s="209"/>
      <c r="BE2199" s="209"/>
      <c r="BF2199" s="209"/>
      <c r="BG2199" s="209"/>
      <c r="BH2199" s="209"/>
      <c r="BI2199" s="209"/>
      <c r="BJ2199" s="209"/>
      <c r="BK2199" s="209"/>
      <c r="BL2199" s="209"/>
      <c r="BM2199" s="209"/>
      <c r="BN2199" s="209"/>
      <c r="BO2199" s="209"/>
      <c r="BP2199" s="209"/>
      <c r="BQ2199" s="209"/>
      <c r="BR2199" s="209"/>
      <c r="BS2199" s="209"/>
      <c r="BT2199" s="209"/>
      <c r="BU2199" s="209"/>
      <c r="BV2199" s="209"/>
      <c r="BW2199" s="209"/>
      <c r="BX2199" s="209"/>
      <c r="BY2199" s="209"/>
      <c r="BZ2199" s="209"/>
      <c r="CA2199" s="209"/>
      <c r="CB2199" s="209"/>
      <c r="CC2199" s="209"/>
      <c r="CD2199" s="209"/>
      <c r="CE2199" s="209"/>
      <c r="CF2199" s="209"/>
      <c r="CG2199" s="209"/>
      <c r="CH2199" s="209"/>
      <c r="CI2199" s="209"/>
      <c r="CJ2199" s="209"/>
      <c r="CK2199" s="209"/>
      <c r="CL2199" s="209"/>
      <c r="CM2199" s="209"/>
      <c r="CN2199" s="209"/>
      <c r="CO2199" s="209"/>
      <c r="CP2199" s="209"/>
      <c r="CQ2199" s="209"/>
      <c r="CR2199" s="209"/>
      <c r="CS2199" s="209"/>
      <c r="CT2199" s="209"/>
      <c r="CU2199" s="209"/>
      <c r="CV2199" s="209"/>
      <c r="CW2199" s="209"/>
      <c r="CX2199" s="209"/>
      <c r="CY2199" s="209"/>
      <c r="CZ2199" s="209"/>
      <c r="DA2199" s="209"/>
      <c r="DB2199" s="209"/>
      <c r="DC2199" s="209"/>
      <c r="DD2199" s="209"/>
      <c r="DE2199" s="209"/>
      <c r="DF2199" s="209"/>
      <c r="DG2199" s="209"/>
      <c r="DH2199" s="209"/>
      <c r="DI2199" s="209"/>
      <c r="DJ2199" s="209"/>
      <c r="DK2199" s="209"/>
      <c r="DL2199" s="209"/>
      <c r="DM2199" s="209"/>
      <c r="DN2199" s="209"/>
      <c r="DO2199" s="209"/>
      <c r="DP2199" s="209"/>
      <c r="DQ2199" s="209"/>
      <c r="DR2199" s="209"/>
      <c r="DS2199" s="209"/>
      <c r="DT2199" s="209"/>
      <c r="DU2199" s="209"/>
      <c r="DV2199" s="209"/>
      <c r="DW2199" s="209"/>
      <c r="DX2199" s="209"/>
      <c r="DY2199" s="209"/>
      <c r="DZ2199" s="209"/>
      <c r="EA2199" s="209"/>
      <c r="EB2199" s="209"/>
      <c r="EC2199" s="209"/>
      <c r="ED2199" s="209"/>
      <c r="EE2199" s="209"/>
      <c r="EF2199" s="209"/>
      <c r="EG2199" s="209"/>
      <c r="EH2199" s="209"/>
      <c r="EI2199" s="209"/>
      <c r="EJ2199" s="209"/>
      <c r="EK2199" s="209"/>
      <c r="EL2199" s="209"/>
      <c r="EM2199" s="209"/>
      <c r="EN2199" s="209"/>
      <c r="EO2199" s="209"/>
      <c r="EP2199" s="209"/>
      <c r="EQ2199" s="209"/>
      <c r="ER2199" s="209"/>
      <c r="ES2199" s="209"/>
      <c r="ET2199" s="209"/>
      <c r="EU2199" s="209"/>
      <c r="EV2199" s="209"/>
      <c r="EW2199" s="209"/>
      <c r="EX2199" s="209"/>
      <c r="EY2199" s="209"/>
      <c r="EZ2199" s="209"/>
      <c r="FA2199" s="209"/>
      <c r="FB2199" s="209"/>
      <c r="FC2199" s="209"/>
      <c r="FD2199" s="209"/>
      <c r="FE2199" s="209"/>
      <c r="FF2199" s="209"/>
      <c r="FG2199" s="209"/>
      <c r="FH2199" s="209"/>
      <c r="FI2199" s="209"/>
      <c r="FJ2199" s="209"/>
      <c r="FK2199" s="209"/>
      <c r="FL2199" s="209"/>
      <c r="FM2199" s="209"/>
      <c r="FN2199" s="209"/>
      <c r="FO2199" s="209"/>
      <c r="FP2199" s="209"/>
      <c r="FQ2199" s="209"/>
      <c r="FR2199" s="209"/>
      <c r="FS2199" s="209"/>
      <c r="FT2199" s="209"/>
      <c r="FU2199" s="209"/>
      <c r="FV2199" s="209"/>
      <c r="FW2199" s="209"/>
      <c r="FX2199" s="209"/>
      <c r="FY2199" s="209"/>
      <c r="FZ2199" s="209"/>
      <c r="GA2199" s="209"/>
      <c r="GB2199" s="209"/>
      <c r="GC2199" s="209"/>
      <c r="GD2199" s="209"/>
      <c r="GE2199" s="209"/>
      <c r="GF2199" s="209"/>
      <c r="GG2199" s="209"/>
      <c r="GH2199" s="209"/>
      <c r="GI2199" s="209"/>
    </row>
    <row r="2200" spans="1:191" ht="27">
      <c r="A2200" s="232"/>
      <c r="B2200" s="196"/>
      <c r="C2200" s="200"/>
      <c r="D2200" s="201"/>
      <c r="E2200" s="80" t="s">
        <v>40</v>
      </c>
      <c r="F2200" s="18" t="s">
        <v>398</v>
      </c>
      <c r="G2200" s="18"/>
      <c r="H2200" s="10" t="s">
        <v>394</v>
      </c>
      <c r="I2200" s="206">
        <f>SUM(I2201:I2202)</f>
        <v>115542</v>
      </c>
      <c r="J2200" s="206">
        <f>SUM(J2201:J2202)</f>
        <v>276702</v>
      </c>
      <c r="K2200" s="206">
        <f>SUM(K2201:K2202)</f>
        <v>437862</v>
      </c>
      <c r="L2200" s="207">
        <f>SUM(L2201:L2202)</f>
        <v>644640.69999999995</v>
      </c>
      <c r="M2200" s="41">
        <f t="shared" si="457"/>
        <v>17.899999999999999</v>
      </c>
      <c r="N2200" s="41">
        <f t="shared" si="458"/>
        <v>42.9</v>
      </c>
      <c r="O2200" s="41">
        <f t="shared" si="459"/>
        <v>67.900000000000006</v>
      </c>
      <c r="P2200" s="15"/>
      <c r="Q2200" s="15"/>
      <c r="R2200" s="167"/>
      <c r="S2200" s="15"/>
      <c r="T2200" s="15"/>
      <c r="U2200" s="4">
        <f t="shared" si="454"/>
        <v>644640.69999999995</v>
      </c>
      <c r="AA2200" s="209"/>
      <c r="AB2200" s="209"/>
      <c r="AC2200" s="209"/>
      <c r="AD2200" s="209"/>
      <c r="AE2200" s="209"/>
      <c r="AF2200" s="209"/>
      <c r="AG2200" s="209"/>
      <c r="AH2200" s="209"/>
      <c r="AI2200" s="209"/>
      <c r="AJ2200" s="209"/>
      <c r="AK2200" s="209"/>
      <c r="AL2200" s="209"/>
      <c r="AM2200" s="209"/>
      <c r="AN2200" s="209"/>
      <c r="AO2200" s="209"/>
      <c r="AP2200" s="209"/>
      <c r="AQ2200" s="209"/>
      <c r="AR2200" s="209"/>
      <c r="AS2200" s="209"/>
      <c r="AT2200" s="209"/>
      <c r="AU2200" s="209"/>
      <c r="AV2200" s="209"/>
      <c r="AW2200" s="209"/>
      <c r="AX2200" s="209"/>
      <c r="AY2200" s="209"/>
      <c r="AZ2200" s="209"/>
      <c r="BA2200" s="209"/>
      <c r="BB2200" s="209"/>
      <c r="BC2200" s="209"/>
      <c r="BD2200" s="209"/>
      <c r="BE2200" s="209"/>
      <c r="BF2200" s="209"/>
      <c r="BG2200" s="209"/>
      <c r="BH2200" s="209"/>
      <c r="BI2200" s="209"/>
      <c r="BJ2200" s="209"/>
      <c r="BK2200" s="209"/>
      <c r="BL2200" s="209"/>
      <c r="BM2200" s="209"/>
      <c r="BN2200" s="209"/>
      <c r="BO2200" s="209"/>
      <c r="BP2200" s="209"/>
      <c r="BQ2200" s="209"/>
      <c r="BR2200" s="209"/>
      <c r="BS2200" s="209"/>
      <c r="BT2200" s="209"/>
      <c r="BU2200" s="209"/>
      <c r="BV2200" s="209"/>
      <c r="BW2200" s="209"/>
      <c r="BX2200" s="209"/>
      <c r="BY2200" s="209"/>
      <c r="BZ2200" s="209"/>
      <c r="CA2200" s="209"/>
      <c r="CB2200" s="209"/>
      <c r="CC2200" s="209"/>
      <c r="CD2200" s="209"/>
      <c r="CE2200" s="209"/>
      <c r="CF2200" s="209"/>
      <c r="CG2200" s="209"/>
      <c r="CH2200" s="209"/>
      <c r="CI2200" s="209"/>
      <c r="CJ2200" s="209"/>
      <c r="CK2200" s="209"/>
      <c r="CL2200" s="209"/>
      <c r="CM2200" s="209"/>
      <c r="CN2200" s="209"/>
      <c r="CO2200" s="209"/>
      <c r="CP2200" s="209"/>
      <c r="CQ2200" s="209"/>
      <c r="CR2200" s="209"/>
      <c r="CS2200" s="209"/>
      <c r="CT2200" s="209"/>
      <c r="CU2200" s="209"/>
      <c r="CV2200" s="209"/>
      <c r="CW2200" s="209"/>
      <c r="CX2200" s="209"/>
      <c r="CY2200" s="209"/>
      <c r="CZ2200" s="209"/>
      <c r="DA2200" s="209"/>
      <c r="DB2200" s="209"/>
      <c r="DC2200" s="209"/>
      <c r="DD2200" s="209"/>
      <c r="DE2200" s="209"/>
      <c r="DF2200" s="209"/>
      <c r="DG2200" s="209"/>
      <c r="DH2200" s="209"/>
      <c r="DI2200" s="209"/>
      <c r="DJ2200" s="209"/>
      <c r="DK2200" s="209"/>
      <c r="DL2200" s="209"/>
      <c r="DM2200" s="209"/>
      <c r="DN2200" s="209"/>
      <c r="DO2200" s="209"/>
      <c r="DP2200" s="209"/>
      <c r="DQ2200" s="209"/>
      <c r="DR2200" s="209"/>
      <c r="DS2200" s="209"/>
      <c r="DT2200" s="209"/>
      <c r="DU2200" s="209"/>
      <c r="DV2200" s="209"/>
      <c r="DW2200" s="209"/>
      <c r="DX2200" s="209"/>
      <c r="DY2200" s="209"/>
      <c r="DZ2200" s="209"/>
      <c r="EA2200" s="209"/>
      <c r="EB2200" s="209"/>
      <c r="EC2200" s="209"/>
      <c r="ED2200" s="209"/>
      <c r="EE2200" s="209"/>
      <c r="EF2200" s="209"/>
      <c r="EG2200" s="209"/>
      <c r="EH2200" s="209"/>
      <c r="EI2200" s="209"/>
      <c r="EJ2200" s="209"/>
      <c r="EK2200" s="209"/>
      <c r="EL2200" s="209"/>
      <c r="EM2200" s="209"/>
      <c r="EN2200" s="209"/>
      <c r="EO2200" s="209"/>
      <c r="EP2200" s="209"/>
      <c r="EQ2200" s="209"/>
      <c r="ER2200" s="209"/>
      <c r="ES2200" s="209"/>
      <c r="ET2200" s="209"/>
      <c r="EU2200" s="209"/>
      <c r="EV2200" s="209"/>
      <c r="EW2200" s="209"/>
      <c r="EX2200" s="209"/>
      <c r="EY2200" s="209"/>
      <c r="EZ2200" s="209"/>
      <c r="FA2200" s="209"/>
      <c r="FB2200" s="209"/>
      <c r="FC2200" s="209"/>
      <c r="FD2200" s="209"/>
      <c r="FE2200" s="209"/>
      <c r="FF2200" s="209"/>
      <c r="FG2200" s="209"/>
      <c r="FH2200" s="209"/>
      <c r="FI2200" s="209"/>
      <c r="FJ2200" s="209"/>
      <c r="FK2200" s="209"/>
      <c r="FL2200" s="209"/>
      <c r="FM2200" s="209"/>
      <c r="FN2200" s="209"/>
      <c r="FO2200" s="209"/>
      <c r="FP2200" s="209"/>
      <c r="FQ2200" s="209"/>
      <c r="FR2200" s="209"/>
      <c r="FS2200" s="209"/>
      <c r="FT2200" s="209"/>
      <c r="FU2200" s="209"/>
      <c r="FV2200" s="209"/>
      <c r="FW2200" s="209"/>
      <c r="FX2200" s="209"/>
      <c r="FY2200" s="209"/>
      <c r="FZ2200" s="209"/>
      <c r="GA2200" s="209"/>
      <c r="GB2200" s="209"/>
      <c r="GC2200" s="209"/>
      <c r="GD2200" s="209"/>
      <c r="GE2200" s="209"/>
      <c r="GF2200" s="209"/>
      <c r="GG2200" s="209"/>
      <c r="GH2200" s="209"/>
      <c r="GI2200" s="209"/>
    </row>
    <row r="2201" spans="1:191" hidden="1">
      <c r="A2201" s="69"/>
      <c r="B2201" s="53"/>
      <c r="C2201" s="56"/>
      <c r="D2201" s="57"/>
      <c r="E2201" s="16" t="s">
        <v>547</v>
      </c>
      <c r="F2201" s="10">
        <v>4727</v>
      </c>
      <c r="G2201" s="10"/>
      <c r="H2201" s="10"/>
      <c r="I2201" s="8">
        <f>ROUND(L2201*17/100,0)</f>
        <v>8390</v>
      </c>
      <c r="J2201" s="8">
        <f>ROUND(L2201*42/100,0)</f>
        <v>20727</v>
      </c>
      <c r="K2201" s="8">
        <f>ROUND(L2201*67/100,0)</f>
        <v>33065</v>
      </c>
      <c r="L2201" s="7">
        <v>49350.7</v>
      </c>
      <c r="M2201" s="41">
        <f t="shared" si="457"/>
        <v>17</v>
      </c>
      <c r="N2201" s="41">
        <f t="shared" si="458"/>
        <v>42</v>
      </c>
      <c r="O2201" s="41">
        <f t="shared" si="459"/>
        <v>67</v>
      </c>
      <c r="P2201" s="15"/>
      <c r="Q2201" s="15"/>
      <c r="R2201" s="167"/>
      <c r="S2201" s="15"/>
      <c r="T2201" s="15"/>
      <c r="U2201" s="4">
        <f t="shared" si="454"/>
        <v>49350.7</v>
      </c>
    </row>
    <row r="2202" spans="1:191" hidden="1">
      <c r="A2202" s="69"/>
      <c r="B2202" s="53"/>
      <c r="C2202" s="56"/>
      <c r="D2202" s="57"/>
      <c r="E2202" s="9" t="s">
        <v>549</v>
      </c>
      <c r="F2202" s="10">
        <v>4729</v>
      </c>
      <c r="G2202" s="10"/>
      <c r="H2202" s="10"/>
      <c r="I2202" s="8">
        <f>ROUND(L2202*18/100,0)</f>
        <v>107152</v>
      </c>
      <c r="J2202" s="8">
        <f>ROUND(L2202*43/100,0)</f>
        <v>255975</v>
      </c>
      <c r="K2202" s="8">
        <f>ROUND(L2202*68/100,0)</f>
        <v>404797</v>
      </c>
      <c r="L2202" s="7">
        <f>644640.7-L2201</f>
        <v>595290</v>
      </c>
      <c r="M2202" s="41">
        <f t="shared" si="457"/>
        <v>18</v>
      </c>
      <c r="N2202" s="41">
        <f t="shared" si="458"/>
        <v>43</v>
      </c>
      <c r="O2202" s="41">
        <f t="shared" si="459"/>
        <v>68</v>
      </c>
      <c r="P2202" s="15"/>
      <c r="Q2202" s="15"/>
      <c r="R2202" s="167"/>
      <c r="S2202" s="15"/>
      <c r="T2202" s="15"/>
      <c r="U2202" s="4">
        <f t="shared" si="454"/>
        <v>595290</v>
      </c>
    </row>
    <row r="2203" spans="1:191" ht="62.25" customHeight="1">
      <c r="A2203" s="232"/>
      <c r="B2203" s="196"/>
      <c r="C2203" s="200"/>
      <c r="D2203" s="201" t="s">
        <v>284</v>
      </c>
      <c r="E2203" s="81" t="s">
        <v>477</v>
      </c>
      <c r="F2203" s="19"/>
      <c r="G2203" s="19"/>
      <c r="H2203" s="10" t="s">
        <v>394</v>
      </c>
      <c r="I2203" s="204">
        <f>SUM(I2204)</f>
        <v>113231</v>
      </c>
      <c r="J2203" s="204">
        <f>SUM(J2204)</f>
        <v>270809</v>
      </c>
      <c r="K2203" s="204">
        <f>SUM(K2204)</f>
        <v>428387</v>
      </c>
      <c r="L2203" s="205">
        <f>SUM(L2204)</f>
        <v>630312.4</v>
      </c>
      <c r="M2203" s="41">
        <f t="shared" si="457"/>
        <v>18</v>
      </c>
      <c r="N2203" s="41">
        <f t="shared" si="458"/>
        <v>43</v>
      </c>
      <c r="O2203" s="41">
        <f t="shared" si="459"/>
        <v>68</v>
      </c>
      <c r="P2203" s="15"/>
      <c r="Q2203" s="15"/>
      <c r="R2203" s="167"/>
      <c r="S2203" s="15"/>
      <c r="T2203" s="15"/>
      <c r="U2203" s="4">
        <f t="shared" si="454"/>
        <v>630312.4</v>
      </c>
      <c r="AA2203" s="209"/>
      <c r="AB2203" s="209"/>
      <c r="AC2203" s="209"/>
      <c r="AD2203" s="209"/>
      <c r="AE2203" s="209"/>
      <c r="AF2203" s="209"/>
      <c r="AG2203" s="209"/>
      <c r="AH2203" s="209"/>
      <c r="AI2203" s="209"/>
      <c r="AJ2203" s="209"/>
      <c r="AK2203" s="209"/>
      <c r="AL2203" s="209"/>
      <c r="AM2203" s="209"/>
      <c r="AN2203" s="209"/>
      <c r="AO2203" s="209"/>
      <c r="AP2203" s="209"/>
      <c r="AQ2203" s="209"/>
      <c r="AR2203" s="209"/>
      <c r="AS2203" s="209"/>
      <c r="AT2203" s="209"/>
      <c r="AU2203" s="209"/>
      <c r="AV2203" s="209"/>
      <c r="AW2203" s="209"/>
      <c r="AX2203" s="209"/>
      <c r="AY2203" s="209"/>
      <c r="AZ2203" s="209"/>
      <c r="BA2203" s="209"/>
      <c r="BB2203" s="209"/>
      <c r="BC2203" s="209"/>
      <c r="BD2203" s="209"/>
      <c r="BE2203" s="209"/>
      <c r="BF2203" s="209"/>
      <c r="BG2203" s="209"/>
      <c r="BH2203" s="209"/>
      <c r="BI2203" s="209"/>
      <c r="BJ2203" s="209"/>
      <c r="BK2203" s="209"/>
      <c r="BL2203" s="209"/>
      <c r="BM2203" s="209"/>
      <c r="BN2203" s="209"/>
      <c r="BO2203" s="209"/>
      <c r="BP2203" s="209"/>
      <c r="BQ2203" s="209"/>
      <c r="BR2203" s="209"/>
      <c r="BS2203" s="209"/>
      <c r="BT2203" s="209"/>
      <c r="BU2203" s="209"/>
      <c r="BV2203" s="209"/>
      <c r="BW2203" s="209"/>
      <c r="BX2203" s="209"/>
      <c r="BY2203" s="209"/>
      <c r="BZ2203" s="209"/>
      <c r="CA2203" s="209"/>
      <c r="CB2203" s="209"/>
      <c r="CC2203" s="209"/>
      <c r="CD2203" s="209"/>
      <c r="CE2203" s="209"/>
      <c r="CF2203" s="209"/>
      <c r="CG2203" s="209"/>
      <c r="CH2203" s="209"/>
      <c r="CI2203" s="209"/>
      <c r="CJ2203" s="209"/>
      <c r="CK2203" s="209"/>
      <c r="CL2203" s="209"/>
      <c r="CM2203" s="209"/>
      <c r="CN2203" s="209"/>
      <c r="CO2203" s="209"/>
      <c r="CP2203" s="209"/>
      <c r="CQ2203" s="209"/>
      <c r="CR2203" s="209"/>
      <c r="CS2203" s="209"/>
      <c r="CT2203" s="209"/>
      <c r="CU2203" s="209"/>
      <c r="CV2203" s="209"/>
      <c r="CW2203" s="209"/>
      <c r="CX2203" s="209"/>
      <c r="CY2203" s="209"/>
      <c r="CZ2203" s="209"/>
      <c r="DA2203" s="209"/>
      <c r="DB2203" s="209"/>
      <c r="DC2203" s="209"/>
      <c r="DD2203" s="209"/>
      <c r="DE2203" s="209"/>
      <c r="DF2203" s="209"/>
      <c r="DG2203" s="209"/>
      <c r="DH2203" s="209"/>
      <c r="DI2203" s="209"/>
      <c r="DJ2203" s="209"/>
      <c r="DK2203" s="209"/>
      <c r="DL2203" s="209"/>
      <c r="DM2203" s="209"/>
      <c r="DN2203" s="209"/>
      <c r="DO2203" s="209"/>
      <c r="DP2203" s="209"/>
      <c r="DQ2203" s="209"/>
      <c r="DR2203" s="209"/>
      <c r="DS2203" s="209"/>
      <c r="DT2203" s="209"/>
      <c r="DU2203" s="209"/>
      <c r="DV2203" s="209"/>
      <c r="DW2203" s="209"/>
      <c r="DX2203" s="209"/>
      <c r="DY2203" s="209"/>
      <c r="DZ2203" s="209"/>
      <c r="EA2203" s="209"/>
      <c r="EB2203" s="209"/>
      <c r="EC2203" s="209"/>
      <c r="ED2203" s="209"/>
      <c r="EE2203" s="209"/>
      <c r="EF2203" s="209"/>
      <c r="EG2203" s="209"/>
      <c r="EH2203" s="209"/>
      <c r="EI2203" s="209"/>
      <c r="EJ2203" s="209"/>
      <c r="EK2203" s="209"/>
      <c r="EL2203" s="209"/>
      <c r="EM2203" s="209"/>
      <c r="EN2203" s="209"/>
      <c r="EO2203" s="209"/>
      <c r="EP2203" s="209"/>
      <c r="EQ2203" s="209"/>
      <c r="ER2203" s="209"/>
      <c r="ES2203" s="209"/>
      <c r="ET2203" s="209"/>
      <c r="EU2203" s="209"/>
      <c r="EV2203" s="209"/>
      <c r="EW2203" s="209"/>
      <c r="EX2203" s="209"/>
      <c r="EY2203" s="209"/>
      <c r="EZ2203" s="209"/>
      <c r="FA2203" s="209"/>
      <c r="FB2203" s="209"/>
      <c r="FC2203" s="209"/>
      <c r="FD2203" s="209"/>
      <c r="FE2203" s="209"/>
      <c r="FF2203" s="209"/>
      <c r="FG2203" s="209"/>
      <c r="FH2203" s="209"/>
      <c r="FI2203" s="209"/>
      <c r="FJ2203" s="209"/>
      <c r="FK2203" s="209"/>
      <c r="FL2203" s="209"/>
      <c r="FM2203" s="209"/>
      <c r="FN2203" s="209"/>
      <c r="FO2203" s="209"/>
      <c r="FP2203" s="209"/>
      <c r="FQ2203" s="209"/>
      <c r="FR2203" s="209"/>
      <c r="FS2203" s="209"/>
      <c r="FT2203" s="209"/>
      <c r="FU2203" s="209"/>
      <c r="FV2203" s="209"/>
      <c r="FW2203" s="209"/>
      <c r="FX2203" s="209"/>
      <c r="FY2203" s="209"/>
      <c r="FZ2203" s="209"/>
      <c r="GA2203" s="209"/>
      <c r="GB2203" s="209"/>
      <c r="GC2203" s="209"/>
      <c r="GD2203" s="209"/>
      <c r="GE2203" s="209"/>
      <c r="GF2203" s="209"/>
      <c r="GG2203" s="209"/>
      <c r="GH2203" s="209"/>
      <c r="GI2203" s="209"/>
    </row>
    <row r="2204" spans="1:191" ht="27">
      <c r="A2204" s="232"/>
      <c r="B2204" s="196"/>
      <c r="C2204" s="200"/>
      <c r="D2204" s="201"/>
      <c r="E2204" s="80" t="s">
        <v>40</v>
      </c>
      <c r="F2204" s="18" t="s">
        <v>398</v>
      </c>
      <c r="G2204" s="18"/>
      <c r="H2204" s="10" t="s">
        <v>394</v>
      </c>
      <c r="I2204" s="206">
        <f>SUM(I2205:I2206)</f>
        <v>113231</v>
      </c>
      <c r="J2204" s="206">
        <f>SUM(J2205:J2206)</f>
        <v>270809</v>
      </c>
      <c r="K2204" s="206">
        <f>SUM(K2205:K2206)</f>
        <v>428387</v>
      </c>
      <c r="L2204" s="207">
        <f>SUM(L2205:L2206)</f>
        <v>630312.4</v>
      </c>
      <c r="M2204" s="41">
        <f t="shared" si="457"/>
        <v>18</v>
      </c>
      <c r="N2204" s="41">
        <f t="shared" si="458"/>
        <v>43</v>
      </c>
      <c r="O2204" s="41">
        <f t="shared" si="459"/>
        <v>68</v>
      </c>
      <c r="P2204" s="15"/>
      <c r="Q2204" s="15"/>
      <c r="R2204" s="167"/>
      <c r="S2204" s="15"/>
      <c r="T2204" s="15"/>
      <c r="U2204" s="4">
        <f t="shared" si="454"/>
        <v>630312.4</v>
      </c>
      <c r="AA2204" s="209"/>
      <c r="AB2204" s="209"/>
      <c r="AC2204" s="209"/>
      <c r="AD2204" s="209"/>
      <c r="AE2204" s="209"/>
      <c r="AF2204" s="209"/>
      <c r="AG2204" s="209"/>
      <c r="AH2204" s="209"/>
      <c r="AI2204" s="209"/>
      <c r="AJ2204" s="209"/>
      <c r="AK2204" s="209"/>
      <c r="AL2204" s="209"/>
      <c r="AM2204" s="209"/>
      <c r="AN2204" s="209"/>
      <c r="AO2204" s="209"/>
      <c r="AP2204" s="209"/>
      <c r="AQ2204" s="209"/>
      <c r="AR2204" s="209"/>
      <c r="AS2204" s="209"/>
      <c r="AT2204" s="209"/>
      <c r="AU2204" s="209"/>
      <c r="AV2204" s="209"/>
      <c r="AW2204" s="209"/>
      <c r="AX2204" s="209"/>
      <c r="AY2204" s="209"/>
      <c r="AZ2204" s="209"/>
      <c r="BA2204" s="209"/>
      <c r="BB2204" s="209"/>
      <c r="BC2204" s="209"/>
      <c r="BD2204" s="209"/>
      <c r="BE2204" s="209"/>
      <c r="BF2204" s="209"/>
      <c r="BG2204" s="209"/>
      <c r="BH2204" s="209"/>
      <c r="BI2204" s="209"/>
      <c r="BJ2204" s="209"/>
      <c r="BK2204" s="209"/>
      <c r="BL2204" s="209"/>
      <c r="BM2204" s="209"/>
      <c r="BN2204" s="209"/>
      <c r="BO2204" s="209"/>
      <c r="BP2204" s="209"/>
      <c r="BQ2204" s="209"/>
      <c r="BR2204" s="209"/>
      <c r="BS2204" s="209"/>
      <c r="BT2204" s="209"/>
      <c r="BU2204" s="209"/>
      <c r="BV2204" s="209"/>
      <c r="BW2204" s="209"/>
      <c r="BX2204" s="209"/>
      <c r="BY2204" s="209"/>
      <c r="BZ2204" s="209"/>
      <c r="CA2204" s="209"/>
      <c r="CB2204" s="209"/>
      <c r="CC2204" s="209"/>
      <c r="CD2204" s="209"/>
      <c r="CE2204" s="209"/>
      <c r="CF2204" s="209"/>
      <c r="CG2204" s="209"/>
      <c r="CH2204" s="209"/>
      <c r="CI2204" s="209"/>
      <c r="CJ2204" s="209"/>
      <c r="CK2204" s="209"/>
      <c r="CL2204" s="209"/>
      <c r="CM2204" s="209"/>
      <c r="CN2204" s="209"/>
      <c r="CO2204" s="209"/>
      <c r="CP2204" s="209"/>
      <c r="CQ2204" s="209"/>
      <c r="CR2204" s="209"/>
      <c r="CS2204" s="209"/>
      <c r="CT2204" s="209"/>
      <c r="CU2204" s="209"/>
      <c r="CV2204" s="209"/>
      <c r="CW2204" s="209"/>
      <c r="CX2204" s="209"/>
      <c r="CY2204" s="209"/>
      <c r="CZ2204" s="209"/>
      <c r="DA2204" s="209"/>
      <c r="DB2204" s="209"/>
      <c r="DC2204" s="209"/>
      <c r="DD2204" s="209"/>
      <c r="DE2204" s="209"/>
      <c r="DF2204" s="209"/>
      <c r="DG2204" s="209"/>
      <c r="DH2204" s="209"/>
      <c r="DI2204" s="209"/>
      <c r="DJ2204" s="209"/>
      <c r="DK2204" s="209"/>
      <c r="DL2204" s="209"/>
      <c r="DM2204" s="209"/>
      <c r="DN2204" s="209"/>
      <c r="DO2204" s="209"/>
      <c r="DP2204" s="209"/>
      <c r="DQ2204" s="209"/>
      <c r="DR2204" s="209"/>
      <c r="DS2204" s="209"/>
      <c r="DT2204" s="209"/>
      <c r="DU2204" s="209"/>
      <c r="DV2204" s="209"/>
      <c r="DW2204" s="209"/>
      <c r="DX2204" s="209"/>
      <c r="DY2204" s="209"/>
      <c r="DZ2204" s="209"/>
      <c r="EA2204" s="209"/>
      <c r="EB2204" s="209"/>
      <c r="EC2204" s="209"/>
      <c r="ED2204" s="209"/>
      <c r="EE2204" s="209"/>
      <c r="EF2204" s="209"/>
      <c r="EG2204" s="209"/>
      <c r="EH2204" s="209"/>
      <c r="EI2204" s="209"/>
      <c r="EJ2204" s="209"/>
      <c r="EK2204" s="209"/>
      <c r="EL2204" s="209"/>
      <c r="EM2204" s="209"/>
      <c r="EN2204" s="209"/>
      <c r="EO2204" s="209"/>
      <c r="EP2204" s="209"/>
      <c r="EQ2204" s="209"/>
      <c r="ER2204" s="209"/>
      <c r="ES2204" s="209"/>
      <c r="ET2204" s="209"/>
      <c r="EU2204" s="209"/>
      <c r="EV2204" s="209"/>
      <c r="EW2204" s="209"/>
      <c r="EX2204" s="209"/>
      <c r="EY2204" s="209"/>
      <c r="EZ2204" s="209"/>
      <c r="FA2204" s="209"/>
      <c r="FB2204" s="209"/>
      <c r="FC2204" s="209"/>
      <c r="FD2204" s="209"/>
      <c r="FE2204" s="209"/>
      <c r="FF2204" s="209"/>
      <c r="FG2204" s="209"/>
      <c r="FH2204" s="209"/>
      <c r="FI2204" s="209"/>
      <c r="FJ2204" s="209"/>
      <c r="FK2204" s="209"/>
      <c r="FL2204" s="209"/>
      <c r="FM2204" s="209"/>
      <c r="FN2204" s="209"/>
      <c r="FO2204" s="209"/>
      <c r="FP2204" s="209"/>
      <c r="FQ2204" s="209"/>
      <c r="FR2204" s="209"/>
      <c r="FS2204" s="209"/>
      <c r="FT2204" s="209"/>
      <c r="FU2204" s="209"/>
      <c r="FV2204" s="209"/>
      <c r="FW2204" s="209"/>
      <c r="FX2204" s="209"/>
      <c r="FY2204" s="209"/>
      <c r="FZ2204" s="209"/>
      <c r="GA2204" s="209"/>
      <c r="GB2204" s="209"/>
      <c r="GC2204" s="209"/>
      <c r="GD2204" s="209"/>
      <c r="GE2204" s="209"/>
      <c r="GF2204" s="209"/>
      <c r="GG2204" s="209"/>
      <c r="GH2204" s="209"/>
      <c r="GI2204" s="209"/>
    </row>
    <row r="2205" spans="1:191" hidden="1">
      <c r="A2205" s="69"/>
      <c r="B2205" s="53"/>
      <c r="C2205" s="56"/>
      <c r="D2205" s="57"/>
      <c r="E2205" s="16" t="s">
        <v>547</v>
      </c>
      <c r="F2205" s="10">
        <v>4727</v>
      </c>
      <c r="G2205" s="10"/>
      <c r="H2205" s="10"/>
      <c r="I2205" s="8">
        <f>ROUND(L2205*17/100,0)</f>
        <v>3836</v>
      </c>
      <c r="J2205" s="8">
        <f>ROUND(L2205*42/100,0)</f>
        <v>9476</v>
      </c>
      <c r="K2205" s="8">
        <f>ROUND(L2205*67/100,0)</f>
        <v>15117</v>
      </c>
      <c r="L2205" s="7">
        <v>22562.400000000001</v>
      </c>
      <c r="M2205" s="41">
        <f t="shared" si="457"/>
        <v>17</v>
      </c>
      <c r="N2205" s="41">
        <f t="shared" si="458"/>
        <v>42</v>
      </c>
      <c r="O2205" s="41">
        <f t="shared" si="459"/>
        <v>67</v>
      </c>
      <c r="P2205" s="15"/>
      <c r="Q2205" s="15"/>
      <c r="R2205" s="167"/>
      <c r="S2205" s="15"/>
      <c r="T2205" s="15"/>
      <c r="U2205" s="4">
        <f t="shared" si="454"/>
        <v>22562.400000000001</v>
      </c>
    </row>
    <row r="2206" spans="1:191" hidden="1">
      <c r="A2206" s="69"/>
      <c r="B2206" s="53"/>
      <c r="C2206" s="56"/>
      <c r="D2206" s="57"/>
      <c r="E2206" s="9" t="s">
        <v>549</v>
      </c>
      <c r="F2206" s="10">
        <v>4729</v>
      </c>
      <c r="G2206" s="10"/>
      <c r="H2206" s="10"/>
      <c r="I2206" s="8">
        <f>ROUND(L2206*18/100,0)</f>
        <v>109395</v>
      </c>
      <c r="J2206" s="8">
        <f>ROUND(L2206*43/100,0)</f>
        <v>261333</v>
      </c>
      <c r="K2206" s="8">
        <f>ROUND(L2206*68/100,0)</f>
        <v>413270</v>
      </c>
      <c r="L2206" s="7">
        <f>630312.4-L2205</f>
        <v>607750</v>
      </c>
      <c r="M2206" s="41">
        <f t="shared" si="457"/>
        <v>18</v>
      </c>
      <c r="N2206" s="41">
        <f t="shared" si="458"/>
        <v>43</v>
      </c>
      <c r="O2206" s="41">
        <f t="shared" si="459"/>
        <v>68</v>
      </c>
      <c r="P2206" s="15"/>
      <c r="Q2206" s="15"/>
      <c r="R2206" s="167"/>
      <c r="S2206" s="15"/>
      <c r="T2206" s="15"/>
      <c r="U2206" s="4"/>
    </row>
    <row r="2207" spans="1:191">
      <c r="A2207" s="192"/>
      <c r="B2207" s="193" t="s">
        <v>531</v>
      </c>
      <c r="C2207" s="200"/>
      <c r="D2207" s="239" t="s">
        <v>385</v>
      </c>
      <c r="E2207" s="194" t="s">
        <v>226</v>
      </c>
      <c r="F2207" s="89"/>
      <c r="G2207" s="89"/>
      <c r="H2207" s="10" t="s">
        <v>394</v>
      </c>
      <c r="I2207" s="203">
        <f t="shared" ref="I2207:K2207" si="460">SUM(I2208,I2249)</f>
        <v>213186.6</v>
      </c>
      <c r="J2207" s="203">
        <f t="shared" si="460"/>
        <v>617902.4</v>
      </c>
      <c r="K2207" s="203">
        <f t="shared" si="460"/>
        <v>833167.89999999991</v>
      </c>
      <c r="L2207" s="203">
        <f>SUM(L2208,L2249)</f>
        <v>1147088.3</v>
      </c>
      <c r="M2207" s="41">
        <f t="shared" si="457"/>
        <v>18.600000000000001</v>
      </c>
      <c r="N2207" s="41">
        <f t="shared" si="458"/>
        <v>53.9</v>
      </c>
      <c r="O2207" s="41">
        <f t="shared" si="459"/>
        <v>72.599999999999994</v>
      </c>
      <c r="P2207" s="120"/>
      <c r="Q2207" s="120"/>
      <c r="R2207" s="167"/>
      <c r="S2207" s="120"/>
      <c r="T2207" s="120"/>
      <c r="U2207" s="4">
        <f t="shared" ref="U2207:U2249" si="461">SUM(L2207-T2207)</f>
        <v>1147088.3</v>
      </c>
      <c r="W2207" s="43" t="s">
        <v>394</v>
      </c>
      <c r="AA2207" s="209"/>
      <c r="AB2207" s="209"/>
      <c r="AC2207" s="209"/>
      <c r="AD2207" s="209"/>
      <c r="AE2207" s="209"/>
      <c r="AF2207" s="209"/>
      <c r="AG2207" s="209"/>
      <c r="AH2207" s="209"/>
      <c r="AI2207" s="209"/>
      <c r="AJ2207" s="209"/>
      <c r="AK2207" s="209"/>
      <c r="AL2207" s="209"/>
      <c r="AM2207" s="209"/>
      <c r="AN2207" s="209"/>
      <c r="AO2207" s="209"/>
      <c r="AP2207" s="209"/>
      <c r="AQ2207" s="209"/>
      <c r="AR2207" s="209"/>
      <c r="AS2207" s="209"/>
      <c r="AT2207" s="209"/>
      <c r="AU2207" s="209"/>
      <c r="AV2207" s="209"/>
      <c r="AW2207" s="209"/>
      <c r="AX2207" s="209"/>
      <c r="AY2207" s="209"/>
      <c r="AZ2207" s="209"/>
      <c r="BA2207" s="209"/>
      <c r="BB2207" s="209"/>
      <c r="BC2207" s="209"/>
      <c r="BD2207" s="209"/>
      <c r="BE2207" s="209"/>
      <c r="BF2207" s="209"/>
      <c r="BG2207" s="209"/>
      <c r="BH2207" s="209"/>
      <c r="BI2207" s="209"/>
      <c r="BJ2207" s="209"/>
      <c r="BK2207" s="209"/>
      <c r="BL2207" s="209"/>
      <c r="BM2207" s="209"/>
      <c r="BN2207" s="209"/>
      <c r="BO2207" s="209"/>
      <c r="BP2207" s="209"/>
      <c r="BQ2207" s="209"/>
      <c r="BR2207" s="209"/>
      <c r="BS2207" s="209"/>
      <c r="BT2207" s="209"/>
      <c r="BU2207" s="209"/>
      <c r="BV2207" s="209"/>
      <c r="BW2207" s="209"/>
      <c r="BX2207" s="209"/>
      <c r="BY2207" s="209"/>
      <c r="BZ2207" s="209"/>
      <c r="CA2207" s="209"/>
      <c r="CB2207" s="209"/>
      <c r="CC2207" s="209"/>
      <c r="CD2207" s="209"/>
      <c r="CE2207" s="209"/>
      <c r="CF2207" s="209"/>
      <c r="CG2207" s="209"/>
      <c r="CH2207" s="209"/>
      <c r="CI2207" s="209"/>
      <c r="CJ2207" s="209"/>
      <c r="CK2207" s="209"/>
      <c r="CL2207" s="209"/>
      <c r="CM2207" s="209"/>
      <c r="CN2207" s="209"/>
      <c r="CO2207" s="209"/>
      <c r="CP2207" s="209"/>
      <c r="CQ2207" s="209"/>
      <c r="CR2207" s="209"/>
      <c r="CS2207" s="209"/>
      <c r="CT2207" s="209"/>
      <c r="CU2207" s="209"/>
      <c r="CV2207" s="209"/>
      <c r="CW2207" s="209"/>
      <c r="CX2207" s="209"/>
      <c r="CY2207" s="209"/>
      <c r="CZ2207" s="209"/>
      <c r="DA2207" s="209"/>
      <c r="DB2207" s="209"/>
      <c r="DC2207" s="209"/>
      <c r="DD2207" s="209"/>
      <c r="DE2207" s="209"/>
      <c r="DF2207" s="209"/>
      <c r="DG2207" s="209"/>
      <c r="DH2207" s="209"/>
      <c r="DI2207" s="209"/>
      <c r="DJ2207" s="209"/>
      <c r="DK2207" s="209"/>
      <c r="DL2207" s="209"/>
      <c r="DM2207" s="209"/>
      <c r="DN2207" s="209"/>
      <c r="DO2207" s="209"/>
      <c r="DP2207" s="209"/>
      <c r="DQ2207" s="209"/>
      <c r="DR2207" s="209"/>
      <c r="DS2207" s="209"/>
      <c r="DT2207" s="209"/>
      <c r="DU2207" s="209"/>
      <c r="DV2207" s="209"/>
      <c r="DW2207" s="209"/>
      <c r="DX2207" s="209"/>
      <c r="DY2207" s="209"/>
      <c r="DZ2207" s="209"/>
      <c r="EA2207" s="209"/>
      <c r="EB2207" s="209"/>
      <c r="EC2207" s="209"/>
      <c r="ED2207" s="209"/>
      <c r="EE2207" s="209"/>
      <c r="EF2207" s="209"/>
      <c r="EG2207" s="209"/>
      <c r="EH2207" s="209"/>
      <c r="EI2207" s="209"/>
      <c r="EJ2207" s="209"/>
      <c r="EK2207" s="209"/>
      <c r="EL2207" s="209"/>
      <c r="EM2207" s="209"/>
      <c r="EN2207" s="209"/>
      <c r="EO2207" s="209"/>
      <c r="EP2207" s="209"/>
      <c r="EQ2207" s="209"/>
      <c r="ER2207" s="209"/>
      <c r="ES2207" s="209"/>
      <c r="ET2207" s="209"/>
      <c r="EU2207" s="209"/>
      <c r="EV2207" s="209"/>
      <c r="EW2207" s="209"/>
      <c r="EX2207" s="209"/>
      <c r="EY2207" s="209"/>
      <c r="EZ2207" s="209"/>
      <c r="FA2207" s="209"/>
      <c r="FB2207" s="209"/>
      <c r="FC2207" s="209"/>
      <c r="FD2207" s="209"/>
      <c r="FE2207" s="209"/>
      <c r="FF2207" s="209"/>
      <c r="FG2207" s="209"/>
      <c r="FH2207" s="209"/>
      <c r="FI2207" s="209"/>
      <c r="FJ2207" s="209"/>
      <c r="FK2207" s="209"/>
      <c r="FL2207" s="209"/>
      <c r="FM2207" s="209"/>
      <c r="FN2207" s="209"/>
      <c r="FO2207" s="209"/>
      <c r="FP2207" s="209"/>
      <c r="FQ2207" s="209"/>
      <c r="FR2207" s="209"/>
      <c r="FS2207" s="209"/>
      <c r="FT2207" s="209"/>
      <c r="FU2207" s="209"/>
      <c r="FV2207" s="209"/>
      <c r="FW2207" s="209"/>
      <c r="FX2207" s="209"/>
      <c r="FY2207" s="209"/>
      <c r="FZ2207" s="209"/>
      <c r="GA2207" s="209"/>
      <c r="GB2207" s="209"/>
      <c r="GC2207" s="209"/>
      <c r="GD2207" s="209"/>
      <c r="GE2207" s="209"/>
      <c r="GF2207" s="209"/>
      <c r="GG2207" s="209"/>
      <c r="GH2207" s="209"/>
      <c r="GI2207" s="209"/>
    </row>
    <row r="2208" spans="1:191">
      <c r="A2208" s="232"/>
      <c r="B2208" s="196"/>
      <c r="C2208" s="197" t="s">
        <v>525</v>
      </c>
      <c r="D2208" s="198" t="s">
        <v>386</v>
      </c>
      <c r="E2208" s="199" t="s">
        <v>227</v>
      </c>
      <c r="F2208" s="13"/>
      <c r="G2208" s="13"/>
      <c r="H2208" s="10" t="s">
        <v>394</v>
      </c>
      <c r="I2208" s="205">
        <f t="shared" ref="I2208:K2208" si="462">SUM(I2209,I2222,I2233,I2246)</f>
        <v>172958</v>
      </c>
      <c r="J2208" s="205">
        <f t="shared" si="462"/>
        <v>511735.7</v>
      </c>
      <c r="K2208" s="205">
        <f t="shared" si="462"/>
        <v>653512.69999999995</v>
      </c>
      <c r="L2208" s="205">
        <f>SUM(L2209,L2222,L2233,L2246)</f>
        <v>933151.6</v>
      </c>
      <c r="M2208" s="41">
        <f t="shared" si="457"/>
        <v>18.5</v>
      </c>
      <c r="N2208" s="41">
        <f t="shared" si="458"/>
        <v>54.8</v>
      </c>
      <c r="O2208" s="41">
        <f t="shared" si="459"/>
        <v>70</v>
      </c>
      <c r="P2208" s="14"/>
      <c r="Q2208" s="14"/>
      <c r="R2208" s="167"/>
      <c r="S2208" s="14"/>
      <c r="T2208" s="14"/>
      <c r="U2208" s="4">
        <f t="shared" si="461"/>
        <v>933151.6</v>
      </c>
      <c r="AA2208" s="209"/>
      <c r="AB2208" s="209"/>
      <c r="AC2208" s="209"/>
      <c r="AD2208" s="209"/>
      <c r="AE2208" s="209"/>
      <c r="AF2208" s="209"/>
      <c r="AG2208" s="209"/>
      <c r="AH2208" s="209"/>
      <c r="AI2208" s="209"/>
      <c r="AJ2208" s="209"/>
      <c r="AK2208" s="209"/>
      <c r="AL2208" s="209"/>
      <c r="AM2208" s="209"/>
      <c r="AN2208" s="209"/>
      <c r="AO2208" s="209"/>
      <c r="AP2208" s="209"/>
      <c r="AQ2208" s="209"/>
      <c r="AR2208" s="209"/>
      <c r="AS2208" s="209"/>
      <c r="AT2208" s="209"/>
      <c r="AU2208" s="209"/>
      <c r="AV2208" s="209"/>
      <c r="AW2208" s="209"/>
      <c r="AX2208" s="209"/>
      <c r="AY2208" s="209"/>
      <c r="AZ2208" s="209"/>
      <c r="BA2208" s="209"/>
      <c r="BB2208" s="209"/>
      <c r="BC2208" s="209"/>
      <c r="BD2208" s="209"/>
      <c r="BE2208" s="209"/>
      <c r="BF2208" s="209"/>
      <c r="BG2208" s="209"/>
      <c r="BH2208" s="209"/>
      <c r="BI2208" s="209"/>
      <c r="BJ2208" s="209"/>
      <c r="BK2208" s="209"/>
      <c r="BL2208" s="209"/>
      <c r="BM2208" s="209"/>
      <c r="BN2208" s="209"/>
      <c r="BO2208" s="209"/>
      <c r="BP2208" s="209"/>
      <c r="BQ2208" s="209"/>
      <c r="BR2208" s="209"/>
      <c r="BS2208" s="209"/>
      <c r="BT2208" s="209"/>
      <c r="BU2208" s="209"/>
      <c r="BV2208" s="209"/>
      <c r="BW2208" s="209"/>
      <c r="BX2208" s="209"/>
      <c r="BY2208" s="209"/>
      <c r="BZ2208" s="209"/>
      <c r="CA2208" s="209"/>
      <c r="CB2208" s="209"/>
      <c r="CC2208" s="209"/>
      <c r="CD2208" s="209"/>
      <c r="CE2208" s="209"/>
      <c r="CF2208" s="209"/>
      <c r="CG2208" s="209"/>
      <c r="CH2208" s="209"/>
      <c r="CI2208" s="209"/>
      <c r="CJ2208" s="209"/>
      <c r="CK2208" s="209"/>
      <c r="CL2208" s="209"/>
      <c r="CM2208" s="209"/>
      <c r="CN2208" s="209"/>
      <c r="CO2208" s="209"/>
      <c r="CP2208" s="209"/>
      <c r="CQ2208" s="209"/>
      <c r="CR2208" s="209"/>
      <c r="CS2208" s="209"/>
      <c r="CT2208" s="209"/>
      <c r="CU2208" s="209"/>
      <c r="CV2208" s="209"/>
      <c r="CW2208" s="209"/>
      <c r="CX2208" s="209"/>
      <c r="CY2208" s="209"/>
      <c r="CZ2208" s="209"/>
      <c r="DA2208" s="209"/>
      <c r="DB2208" s="209"/>
      <c r="DC2208" s="209"/>
      <c r="DD2208" s="209"/>
      <c r="DE2208" s="209"/>
      <c r="DF2208" s="209"/>
      <c r="DG2208" s="209"/>
      <c r="DH2208" s="209"/>
      <c r="DI2208" s="209"/>
      <c r="DJ2208" s="209"/>
      <c r="DK2208" s="209"/>
      <c r="DL2208" s="209"/>
      <c r="DM2208" s="209"/>
      <c r="DN2208" s="209"/>
      <c r="DO2208" s="209"/>
      <c r="DP2208" s="209"/>
      <c r="DQ2208" s="209"/>
      <c r="DR2208" s="209"/>
      <c r="DS2208" s="209"/>
      <c r="DT2208" s="209"/>
      <c r="DU2208" s="209"/>
      <c r="DV2208" s="209"/>
      <c r="DW2208" s="209"/>
      <c r="DX2208" s="209"/>
      <c r="DY2208" s="209"/>
      <c r="DZ2208" s="209"/>
      <c r="EA2208" s="209"/>
      <c r="EB2208" s="209"/>
      <c r="EC2208" s="209"/>
      <c r="ED2208" s="209"/>
      <c r="EE2208" s="209"/>
      <c r="EF2208" s="209"/>
      <c r="EG2208" s="209"/>
      <c r="EH2208" s="209"/>
      <c r="EI2208" s="209"/>
      <c r="EJ2208" s="209"/>
      <c r="EK2208" s="209"/>
      <c r="EL2208" s="209"/>
      <c r="EM2208" s="209"/>
      <c r="EN2208" s="209"/>
      <c r="EO2208" s="209"/>
      <c r="EP2208" s="209"/>
      <c r="EQ2208" s="209"/>
      <c r="ER2208" s="209"/>
      <c r="ES2208" s="209"/>
      <c r="ET2208" s="209"/>
      <c r="EU2208" s="209"/>
      <c r="EV2208" s="209"/>
      <c r="EW2208" s="209"/>
      <c r="EX2208" s="209"/>
      <c r="EY2208" s="209"/>
      <c r="EZ2208" s="209"/>
      <c r="FA2208" s="209"/>
      <c r="FB2208" s="209"/>
      <c r="FC2208" s="209"/>
      <c r="FD2208" s="209"/>
      <c r="FE2208" s="209"/>
      <c r="FF2208" s="209"/>
      <c r="FG2208" s="209"/>
      <c r="FH2208" s="209"/>
      <c r="FI2208" s="209"/>
      <c r="FJ2208" s="209"/>
      <c r="FK2208" s="209"/>
      <c r="FL2208" s="209"/>
      <c r="FM2208" s="209"/>
      <c r="FN2208" s="209"/>
      <c r="FO2208" s="209"/>
      <c r="FP2208" s="209"/>
      <c r="FQ2208" s="209"/>
      <c r="FR2208" s="209"/>
      <c r="FS2208" s="209"/>
      <c r="FT2208" s="209"/>
      <c r="FU2208" s="209"/>
      <c r="FV2208" s="209"/>
      <c r="FW2208" s="209"/>
      <c r="FX2208" s="209"/>
      <c r="FY2208" s="209"/>
      <c r="FZ2208" s="209"/>
      <c r="GA2208" s="209"/>
      <c r="GB2208" s="209"/>
      <c r="GC2208" s="209"/>
      <c r="GD2208" s="209"/>
      <c r="GE2208" s="209"/>
      <c r="GF2208" s="209"/>
      <c r="GG2208" s="209"/>
      <c r="GH2208" s="209"/>
      <c r="GI2208" s="209"/>
    </row>
    <row r="2209" spans="1:191" ht="40.5" customHeight="1">
      <c r="A2209" s="232"/>
      <c r="B2209" s="196"/>
      <c r="C2209" s="200"/>
      <c r="D2209" s="201" t="s">
        <v>280</v>
      </c>
      <c r="E2209" s="81" t="s">
        <v>463</v>
      </c>
      <c r="F2209" s="19"/>
      <c r="G2209" s="19"/>
      <c r="H2209" s="10" t="s">
        <v>394</v>
      </c>
      <c r="I2209" s="205">
        <f>SUM(I2210+I2212+I2214+I2216+I2218+I2220)</f>
        <v>51910</v>
      </c>
      <c r="J2209" s="205">
        <f>SUM(J2210+J2212+J2214+J2216+J2218+J2220)</f>
        <v>153244.5</v>
      </c>
      <c r="K2209" s="205">
        <f>SUM(K2210+K2212+K2214+K2216+K2218+K2220)</f>
        <v>196438.5</v>
      </c>
      <c r="L2209" s="205">
        <f>SUM(L2210+L2212+L2214+L2216+L2218+L2220)</f>
        <v>279886.3</v>
      </c>
      <c r="M2209" s="41">
        <f t="shared" si="457"/>
        <v>18.5</v>
      </c>
      <c r="N2209" s="41">
        <f t="shared" si="458"/>
        <v>54.8</v>
      </c>
      <c r="O2209" s="41">
        <f t="shared" si="459"/>
        <v>70.2</v>
      </c>
      <c r="P2209" s="14"/>
      <c r="Q2209" s="14"/>
      <c r="R2209" s="167"/>
      <c r="S2209" s="14"/>
      <c r="T2209" s="14"/>
      <c r="U2209" s="4">
        <f t="shared" si="461"/>
        <v>279886.3</v>
      </c>
      <c r="W2209" s="43" t="s">
        <v>394</v>
      </c>
      <c r="AA2209" s="209"/>
      <c r="AB2209" s="209"/>
      <c r="AC2209" s="209"/>
      <c r="AD2209" s="209"/>
      <c r="AE2209" s="209"/>
      <c r="AF2209" s="209"/>
      <c r="AG2209" s="209"/>
      <c r="AH2209" s="209"/>
      <c r="AI2209" s="209"/>
      <c r="AJ2209" s="209"/>
      <c r="AK2209" s="209"/>
      <c r="AL2209" s="209"/>
      <c r="AM2209" s="209"/>
      <c r="AN2209" s="209"/>
      <c r="AO2209" s="209"/>
      <c r="AP2209" s="209"/>
      <c r="AQ2209" s="209"/>
      <c r="AR2209" s="209"/>
      <c r="AS2209" s="209"/>
      <c r="AT2209" s="209"/>
      <c r="AU2209" s="209"/>
      <c r="AV2209" s="209"/>
      <c r="AW2209" s="209"/>
      <c r="AX2209" s="209"/>
      <c r="AY2209" s="209"/>
      <c r="AZ2209" s="209"/>
      <c r="BA2209" s="209"/>
      <c r="BB2209" s="209"/>
      <c r="BC2209" s="209"/>
      <c r="BD2209" s="209"/>
      <c r="BE2209" s="209"/>
      <c r="BF2209" s="209"/>
      <c r="BG2209" s="209"/>
      <c r="BH2209" s="209"/>
      <c r="BI2209" s="209"/>
      <c r="BJ2209" s="209"/>
      <c r="BK2209" s="209"/>
      <c r="BL2209" s="209"/>
      <c r="BM2209" s="209"/>
      <c r="BN2209" s="209"/>
      <c r="BO2209" s="209"/>
      <c r="BP2209" s="209"/>
      <c r="BQ2209" s="209"/>
      <c r="BR2209" s="209"/>
      <c r="BS2209" s="209"/>
      <c r="BT2209" s="209"/>
      <c r="BU2209" s="209"/>
      <c r="BV2209" s="209"/>
      <c r="BW2209" s="209"/>
      <c r="BX2209" s="209"/>
      <c r="BY2209" s="209"/>
      <c r="BZ2209" s="209"/>
      <c r="CA2209" s="209"/>
      <c r="CB2209" s="209"/>
      <c r="CC2209" s="209"/>
      <c r="CD2209" s="209"/>
      <c r="CE2209" s="209"/>
      <c r="CF2209" s="209"/>
      <c r="CG2209" s="209"/>
      <c r="CH2209" s="209"/>
      <c r="CI2209" s="209"/>
      <c r="CJ2209" s="209"/>
      <c r="CK2209" s="209"/>
      <c r="CL2209" s="209"/>
      <c r="CM2209" s="209"/>
      <c r="CN2209" s="209"/>
      <c r="CO2209" s="209"/>
      <c r="CP2209" s="209"/>
      <c r="CQ2209" s="209"/>
      <c r="CR2209" s="209"/>
      <c r="CS2209" s="209"/>
      <c r="CT2209" s="209"/>
      <c r="CU2209" s="209"/>
      <c r="CV2209" s="209"/>
      <c r="CW2209" s="209"/>
      <c r="CX2209" s="209"/>
      <c r="CY2209" s="209"/>
      <c r="CZ2209" s="209"/>
      <c r="DA2209" s="209"/>
      <c r="DB2209" s="209"/>
      <c r="DC2209" s="209"/>
      <c r="DD2209" s="209"/>
      <c r="DE2209" s="209"/>
      <c r="DF2209" s="209"/>
      <c r="DG2209" s="209"/>
      <c r="DH2209" s="209"/>
      <c r="DI2209" s="209"/>
      <c r="DJ2209" s="209"/>
      <c r="DK2209" s="209"/>
      <c r="DL2209" s="209"/>
      <c r="DM2209" s="209"/>
      <c r="DN2209" s="209"/>
      <c r="DO2209" s="209"/>
      <c r="DP2209" s="209"/>
      <c r="DQ2209" s="209"/>
      <c r="DR2209" s="209"/>
      <c r="DS2209" s="209"/>
      <c r="DT2209" s="209"/>
      <c r="DU2209" s="209"/>
      <c r="DV2209" s="209"/>
      <c r="DW2209" s="209"/>
      <c r="DX2209" s="209"/>
      <c r="DY2209" s="209"/>
      <c r="DZ2209" s="209"/>
      <c r="EA2209" s="209"/>
      <c r="EB2209" s="209"/>
      <c r="EC2209" s="209"/>
      <c r="ED2209" s="209"/>
      <c r="EE2209" s="209"/>
      <c r="EF2209" s="209"/>
      <c r="EG2209" s="209"/>
      <c r="EH2209" s="209"/>
      <c r="EI2209" s="209"/>
      <c r="EJ2209" s="209"/>
      <c r="EK2209" s="209"/>
      <c r="EL2209" s="209"/>
      <c r="EM2209" s="209"/>
      <c r="EN2209" s="209"/>
      <c r="EO2209" s="209"/>
      <c r="EP2209" s="209"/>
      <c r="EQ2209" s="209"/>
      <c r="ER2209" s="209"/>
      <c r="ES2209" s="209"/>
      <c r="ET2209" s="209"/>
      <c r="EU2209" s="209"/>
      <c r="EV2209" s="209"/>
      <c r="EW2209" s="209"/>
      <c r="EX2209" s="209"/>
      <c r="EY2209" s="209"/>
      <c r="EZ2209" s="209"/>
      <c r="FA2209" s="209"/>
      <c r="FB2209" s="209"/>
      <c r="FC2209" s="209"/>
      <c r="FD2209" s="209"/>
      <c r="FE2209" s="209"/>
      <c r="FF2209" s="209"/>
      <c r="FG2209" s="209"/>
      <c r="FH2209" s="209"/>
      <c r="FI2209" s="209"/>
      <c r="FJ2209" s="209"/>
      <c r="FK2209" s="209"/>
      <c r="FL2209" s="209"/>
      <c r="FM2209" s="209"/>
      <c r="FN2209" s="209"/>
      <c r="FO2209" s="209"/>
      <c r="FP2209" s="209"/>
      <c r="FQ2209" s="209"/>
      <c r="FR2209" s="209"/>
      <c r="FS2209" s="209"/>
      <c r="FT2209" s="209"/>
      <c r="FU2209" s="209"/>
      <c r="FV2209" s="209"/>
      <c r="FW2209" s="209"/>
      <c r="FX2209" s="209"/>
      <c r="FY2209" s="209"/>
      <c r="FZ2209" s="209"/>
      <c r="GA2209" s="209"/>
      <c r="GB2209" s="209"/>
      <c r="GC2209" s="209"/>
      <c r="GD2209" s="209"/>
      <c r="GE2209" s="209"/>
      <c r="GF2209" s="209"/>
      <c r="GG2209" s="209"/>
      <c r="GH2209" s="209"/>
      <c r="GI2209" s="209"/>
    </row>
    <row r="2210" spans="1:191">
      <c r="A2210" s="232"/>
      <c r="B2210" s="196"/>
      <c r="C2210" s="200"/>
      <c r="D2210" s="201"/>
      <c r="E2210" s="80" t="s">
        <v>571</v>
      </c>
      <c r="F2210" s="18" t="s">
        <v>398</v>
      </c>
      <c r="G2210" s="18"/>
      <c r="H2210" s="10" t="s">
        <v>394</v>
      </c>
      <c r="I2210" s="207">
        <f t="shared" ref="I2210:K2210" si="463">SUM(I2211)</f>
        <v>25827</v>
      </c>
      <c r="J2210" s="207">
        <f t="shared" si="463"/>
        <v>75588</v>
      </c>
      <c r="K2210" s="207">
        <f t="shared" si="463"/>
        <v>96921</v>
      </c>
      <c r="L2210" s="207">
        <f>SUM(L2211)</f>
        <v>139171.9</v>
      </c>
      <c r="M2210" s="41">
        <f t="shared" si="457"/>
        <v>18.600000000000001</v>
      </c>
      <c r="N2210" s="41">
        <f t="shared" si="458"/>
        <v>54.3</v>
      </c>
      <c r="O2210" s="41">
        <f t="shared" si="459"/>
        <v>69.599999999999994</v>
      </c>
      <c r="P2210" s="15"/>
      <c r="Q2210" s="15"/>
      <c r="R2210" s="167"/>
      <c r="S2210" s="15"/>
      <c r="T2210" s="15"/>
      <c r="U2210" s="4">
        <f t="shared" si="461"/>
        <v>139171.9</v>
      </c>
      <c r="AA2210" s="209"/>
      <c r="AB2210" s="209"/>
      <c r="AC2210" s="209"/>
      <c r="AD2210" s="209"/>
      <c r="AE2210" s="209"/>
      <c r="AF2210" s="209"/>
      <c r="AG2210" s="209"/>
      <c r="AH2210" s="209"/>
      <c r="AI2210" s="209"/>
      <c r="AJ2210" s="209"/>
      <c r="AK2210" s="209"/>
      <c r="AL2210" s="209"/>
      <c r="AM2210" s="209"/>
      <c r="AN2210" s="209"/>
      <c r="AO2210" s="209"/>
      <c r="AP2210" s="209"/>
      <c r="AQ2210" s="209"/>
      <c r="AR2210" s="209"/>
      <c r="AS2210" s="209"/>
      <c r="AT2210" s="209"/>
      <c r="AU2210" s="209"/>
      <c r="AV2210" s="209"/>
      <c r="AW2210" s="209"/>
      <c r="AX2210" s="209"/>
      <c r="AY2210" s="209"/>
      <c r="AZ2210" s="209"/>
      <c r="BA2210" s="209"/>
      <c r="BB2210" s="209"/>
      <c r="BC2210" s="209"/>
      <c r="BD2210" s="209"/>
      <c r="BE2210" s="209"/>
      <c r="BF2210" s="209"/>
      <c r="BG2210" s="209"/>
      <c r="BH2210" s="209"/>
      <c r="BI2210" s="209"/>
      <c r="BJ2210" s="209"/>
      <c r="BK2210" s="209"/>
      <c r="BL2210" s="209"/>
      <c r="BM2210" s="209"/>
      <c r="BN2210" s="209"/>
      <c r="BO2210" s="209"/>
      <c r="BP2210" s="209"/>
      <c r="BQ2210" s="209"/>
      <c r="BR2210" s="209"/>
      <c r="BS2210" s="209"/>
      <c r="BT2210" s="209"/>
      <c r="BU2210" s="209"/>
      <c r="BV2210" s="209"/>
      <c r="BW2210" s="209"/>
      <c r="BX2210" s="209"/>
      <c r="BY2210" s="209"/>
      <c r="BZ2210" s="209"/>
      <c r="CA2210" s="209"/>
      <c r="CB2210" s="209"/>
      <c r="CC2210" s="209"/>
      <c r="CD2210" s="209"/>
      <c r="CE2210" s="209"/>
      <c r="CF2210" s="209"/>
      <c r="CG2210" s="209"/>
      <c r="CH2210" s="209"/>
      <c r="CI2210" s="209"/>
      <c r="CJ2210" s="209"/>
      <c r="CK2210" s="209"/>
      <c r="CL2210" s="209"/>
      <c r="CM2210" s="209"/>
      <c r="CN2210" s="209"/>
      <c r="CO2210" s="209"/>
      <c r="CP2210" s="209"/>
      <c r="CQ2210" s="209"/>
      <c r="CR2210" s="209"/>
      <c r="CS2210" s="209"/>
      <c r="CT2210" s="209"/>
      <c r="CU2210" s="209"/>
      <c r="CV2210" s="209"/>
      <c r="CW2210" s="209"/>
      <c r="CX2210" s="209"/>
      <c r="CY2210" s="209"/>
      <c r="CZ2210" s="209"/>
      <c r="DA2210" s="209"/>
      <c r="DB2210" s="209"/>
      <c r="DC2210" s="209"/>
      <c r="DD2210" s="209"/>
      <c r="DE2210" s="209"/>
      <c r="DF2210" s="209"/>
      <c r="DG2210" s="209"/>
      <c r="DH2210" s="209"/>
      <c r="DI2210" s="209"/>
      <c r="DJ2210" s="209"/>
      <c r="DK2210" s="209"/>
      <c r="DL2210" s="209"/>
      <c r="DM2210" s="209"/>
      <c r="DN2210" s="209"/>
      <c r="DO2210" s="209"/>
      <c r="DP2210" s="209"/>
      <c r="DQ2210" s="209"/>
      <c r="DR2210" s="209"/>
      <c r="DS2210" s="209"/>
      <c r="DT2210" s="209"/>
      <c r="DU2210" s="209"/>
      <c r="DV2210" s="209"/>
      <c r="DW2210" s="209"/>
      <c r="DX2210" s="209"/>
      <c r="DY2210" s="209"/>
      <c r="DZ2210" s="209"/>
      <c r="EA2210" s="209"/>
      <c r="EB2210" s="209"/>
      <c r="EC2210" s="209"/>
      <c r="ED2210" s="209"/>
      <c r="EE2210" s="209"/>
      <c r="EF2210" s="209"/>
      <c r="EG2210" s="209"/>
      <c r="EH2210" s="209"/>
      <c r="EI2210" s="209"/>
      <c r="EJ2210" s="209"/>
      <c r="EK2210" s="209"/>
      <c r="EL2210" s="209"/>
      <c r="EM2210" s="209"/>
      <c r="EN2210" s="209"/>
      <c r="EO2210" s="209"/>
      <c r="EP2210" s="209"/>
      <c r="EQ2210" s="209"/>
      <c r="ER2210" s="209"/>
      <c r="ES2210" s="209"/>
      <c r="ET2210" s="209"/>
      <c r="EU2210" s="209"/>
      <c r="EV2210" s="209"/>
      <c r="EW2210" s="209"/>
      <c r="EX2210" s="209"/>
      <c r="EY2210" s="209"/>
      <c r="EZ2210" s="209"/>
      <c r="FA2210" s="209"/>
      <c r="FB2210" s="209"/>
      <c r="FC2210" s="209"/>
      <c r="FD2210" s="209"/>
      <c r="FE2210" s="209"/>
      <c r="FF2210" s="209"/>
      <c r="FG2210" s="209"/>
      <c r="FH2210" s="209"/>
      <c r="FI2210" s="209"/>
      <c r="FJ2210" s="209"/>
      <c r="FK2210" s="209"/>
      <c r="FL2210" s="209"/>
      <c r="FM2210" s="209"/>
      <c r="FN2210" s="209"/>
      <c r="FO2210" s="209"/>
      <c r="FP2210" s="209"/>
      <c r="FQ2210" s="209"/>
      <c r="FR2210" s="209"/>
      <c r="FS2210" s="209"/>
      <c r="FT2210" s="209"/>
      <c r="FU2210" s="209"/>
      <c r="FV2210" s="209"/>
      <c r="FW2210" s="209"/>
      <c r="FX2210" s="209"/>
      <c r="FY2210" s="209"/>
      <c r="FZ2210" s="209"/>
      <c r="GA2210" s="209"/>
      <c r="GB2210" s="209"/>
      <c r="GC2210" s="209"/>
      <c r="GD2210" s="209"/>
      <c r="GE2210" s="209"/>
      <c r="GF2210" s="209"/>
      <c r="GG2210" s="209"/>
      <c r="GH2210" s="209"/>
      <c r="GI2210" s="209"/>
    </row>
    <row r="2211" spans="1:191" ht="27" hidden="1">
      <c r="A2211" s="69"/>
      <c r="B2211" s="53"/>
      <c r="C2211" s="56"/>
      <c r="D2211" s="57"/>
      <c r="E2211" s="16" t="s">
        <v>524</v>
      </c>
      <c r="F2211" s="10">
        <v>4511</v>
      </c>
      <c r="G2211" s="10"/>
      <c r="H2211" s="10"/>
      <c r="I2211" s="7">
        <v>25827</v>
      </c>
      <c r="J2211" s="7">
        <v>75588</v>
      </c>
      <c r="K2211" s="7">
        <v>96921</v>
      </c>
      <c r="L2211" s="150">
        <v>139171.9</v>
      </c>
      <c r="M2211" s="41">
        <f t="shared" si="457"/>
        <v>18.600000000000001</v>
      </c>
      <c r="N2211" s="41">
        <f t="shared" si="458"/>
        <v>54.3</v>
      </c>
      <c r="O2211" s="41">
        <f t="shared" si="459"/>
        <v>69.599999999999994</v>
      </c>
      <c r="P2211" s="15"/>
      <c r="Q2211" s="15"/>
      <c r="R2211" s="167"/>
      <c r="S2211" s="15"/>
      <c r="T2211" s="15"/>
      <c r="U2211" s="4">
        <f t="shared" si="461"/>
        <v>139171.9</v>
      </c>
    </row>
    <row r="2212" spans="1:191">
      <c r="A2212" s="232"/>
      <c r="B2212" s="196"/>
      <c r="C2212" s="200"/>
      <c r="D2212" s="201"/>
      <c r="E2212" s="80" t="s">
        <v>572</v>
      </c>
      <c r="F2212" s="18" t="s">
        <v>398</v>
      </c>
      <c r="G2212" s="18"/>
      <c r="H2212" s="10" t="s">
        <v>394</v>
      </c>
      <c r="I2212" s="207">
        <f t="shared" ref="I2212:K2212" si="464">SUM(I2213)</f>
        <v>5785</v>
      </c>
      <c r="J2212" s="207">
        <f t="shared" si="464"/>
        <v>16240</v>
      </c>
      <c r="K2212" s="207">
        <f t="shared" si="464"/>
        <v>20549</v>
      </c>
      <c r="L2212" s="207">
        <f>SUM(L2213)</f>
        <v>29440.2</v>
      </c>
      <c r="M2212" s="41">
        <f t="shared" si="457"/>
        <v>19.7</v>
      </c>
      <c r="N2212" s="41">
        <f t="shared" si="458"/>
        <v>55.2</v>
      </c>
      <c r="O2212" s="41">
        <f t="shared" si="459"/>
        <v>69.8</v>
      </c>
      <c r="P2212" s="15"/>
      <c r="Q2212" s="15"/>
      <c r="R2212" s="167"/>
      <c r="S2212" s="15"/>
      <c r="T2212" s="15"/>
      <c r="U2212" s="4">
        <f t="shared" si="461"/>
        <v>29440.2</v>
      </c>
      <c r="AA2212" s="209"/>
      <c r="AB2212" s="209"/>
      <c r="AC2212" s="209"/>
      <c r="AD2212" s="209"/>
      <c r="AE2212" s="209"/>
      <c r="AF2212" s="209"/>
      <c r="AG2212" s="209"/>
      <c r="AH2212" s="209"/>
      <c r="AI2212" s="209"/>
      <c r="AJ2212" s="209"/>
      <c r="AK2212" s="209"/>
      <c r="AL2212" s="209"/>
      <c r="AM2212" s="209"/>
      <c r="AN2212" s="209"/>
      <c r="AO2212" s="209"/>
      <c r="AP2212" s="209"/>
      <c r="AQ2212" s="209"/>
      <c r="AR2212" s="209"/>
      <c r="AS2212" s="209"/>
      <c r="AT2212" s="209"/>
      <c r="AU2212" s="209"/>
      <c r="AV2212" s="209"/>
      <c r="AW2212" s="209"/>
      <c r="AX2212" s="209"/>
      <c r="AY2212" s="209"/>
      <c r="AZ2212" s="209"/>
      <c r="BA2212" s="209"/>
      <c r="BB2212" s="209"/>
      <c r="BC2212" s="209"/>
      <c r="BD2212" s="209"/>
      <c r="BE2212" s="209"/>
      <c r="BF2212" s="209"/>
      <c r="BG2212" s="209"/>
      <c r="BH2212" s="209"/>
      <c r="BI2212" s="209"/>
      <c r="BJ2212" s="209"/>
      <c r="BK2212" s="209"/>
      <c r="BL2212" s="209"/>
      <c r="BM2212" s="209"/>
      <c r="BN2212" s="209"/>
      <c r="BO2212" s="209"/>
      <c r="BP2212" s="209"/>
      <c r="BQ2212" s="209"/>
      <c r="BR2212" s="209"/>
      <c r="BS2212" s="209"/>
      <c r="BT2212" s="209"/>
      <c r="BU2212" s="209"/>
      <c r="BV2212" s="209"/>
      <c r="BW2212" s="209"/>
      <c r="BX2212" s="209"/>
      <c r="BY2212" s="209"/>
      <c r="BZ2212" s="209"/>
      <c r="CA2212" s="209"/>
      <c r="CB2212" s="209"/>
      <c r="CC2212" s="209"/>
      <c r="CD2212" s="209"/>
      <c r="CE2212" s="209"/>
      <c r="CF2212" s="209"/>
      <c r="CG2212" s="209"/>
      <c r="CH2212" s="209"/>
      <c r="CI2212" s="209"/>
      <c r="CJ2212" s="209"/>
      <c r="CK2212" s="209"/>
      <c r="CL2212" s="209"/>
      <c r="CM2212" s="209"/>
      <c r="CN2212" s="209"/>
      <c r="CO2212" s="209"/>
      <c r="CP2212" s="209"/>
      <c r="CQ2212" s="209"/>
      <c r="CR2212" s="209"/>
      <c r="CS2212" s="209"/>
      <c r="CT2212" s="209"/>
      <c r="CU2212" s="209"/>
      <c r="CV2212" s="209"/>
      <c r="CW2212" s="209"/>
      <c r="CX2212" s="209"/>
      <c r="CY2212" s="209"/>
      <c r="CZ2212" s="209"/>
      <c r="DA2212" s="209"/>
      <c r="DB2212" s="209"/>
      <c r="DC2212" s="209"/>
      <c r="DD2212" s="209"/>
      <c r="DE2212" s="209"/>
      <c r="DF2212" s="209"/>
      <c r="DG2212" s="209"/>
      <c r="DH2212" s="209"/>
      <c r="DI2212" s="209"/>
      <c r="DJ2212" s="209"/>
      <c r="DK2212" s="209"/>
      <c r="DL2212" s="209"/>
      <c r="DM2212" s="209"/>
      <c r="DN2212" s="209"/>
      <c r="DO2212" s="209"/>
      <c r="DP2212" s="209"/>
      <c r="DQ2212" s="209"/>
      <c r="DR2212" s="209"/>
      <c r="DS2212" s="209"/>
      <c r="DT2212" s="209"/>
      <c r="DU2212" s="209"/>
      <c r="DV2212" s="209"/>
      <c r="DW2212" s="209"/>
      <c r="DX2212" s="209"/>
      <c r="DY2212" s="209"/>
      <c r="DZ2212" s="209"/>
      <c r="EA2212" s="209"/>
      <c r="EB2212" s="209"/>
      <c r="EC2212" s="209"/>
      <c r="ED2212" s="209"/>
      <c r="EE2212" s="209"/>
      <c r="EF2212" s="209"/>
      <c r="EG2212" s="209"/>
      <c r="EH2212" s="209"/>
      <c r="EI2212" s="209"/>
      <c r="EJ2212" s="209"/>
      <c r="EK2212" s="209"/>
      <c r="EL2212" s="209"/>
      <c r="EM2212" s="209"/>
      <c r="EN2212" s="209"/>
      <c r="EO2212" s="209"/>
      <c r="EP2212" s="209"/>
      <c r="EQ2212" s="209"/>
      <c r="ER2212" s="209"/>
      <c r="ES2212" s="209"/>
      <c r="ET2212" s="209"/>
      <c r="EU2212" s="209"/>
      <c r="EV2212" s="209"/>
      <c r="EW2212" s="209"/>
      <c r="EX2212" s="209"/>
      <c r="EY2212" s="209"/>
      <c r="EZ2212" s="209"/>
      <c r="FA2212" s="209"/>
      <c r="FB2212" s="209"/>
      <c r="FC2212" s="209"/>
      <c r="FD2212" s="209"/>
      <c r="FE2212" s="209"/>
      <c r="FF2212" s="209"/>
      <c r="FG2212" s="209"/>
      <c r="FH2212" s="209"/>
      <c r="FI2212" s="209"/>
      <c r="FJ2212" s="209"/>
      <c r="FK2212" s="209"/>
      <c r="FL2212" s="209"/>
      <c r="FM2212" s="209"/>
      <c r="FN2212" s="209"/>
      <c r="FO2212" s="209"/>
      <c r="FP2212" s="209"/>
      <c r="FQ2212" s="209"/>
      <c r="FR2212" s="209"/>
      <c r="FS2212" s="209"/>
      <c r="FT2212" s="209"/>
      <c r="FU2212" s="209"/>
      <c r="FV2212" s="209"/>
      <c r="FW2212" s="209"/>
      <c r="FX2212" s="209"/>
      <c r="FY2212" s="209"/>
      <c r="FZ2212" s="209"/>
      <c r="GA2212" s="209"/>
      <c r="GB2212" s="209"/>
      <c r="GC2212" s="209"/>
      <c r="GD2212" s="209"/>
      <c r="GE2212" s="209"/>
      <c r="GF2212" s="209"/>
      <c r="GG2212" s="209"/>
      <c r="GH2212" s="209"/>
      <c r="GI2212" s="209"/>
    </row>
    <row r="2213" spans="1:191" ht="27" hidden="1">
      <c r="A2213" s="69"/>
      <c r="B2213" s="53"/>
      <c r="C2213" s="56"/>
      <c r="D2213" s="57"/>
      <c r="E2213" s="16" t="s">
        <v>524</v>
      </c>
      <c r="F2213" s="10">
        <v>4511</v>
      </c>
      <c r="G2213" s="10"/>
      <c r="H2213" s="10"/>
      <c r="I2213" s="7">
        <v>5785</v>
      </c>
      <c r="J2213" s="7">
        <v>16240</v>
      </c>
      <c r="K2213" s="7">
        <v>20549</v>
      </c>
      <c r="L2213" s="150">
        <v>29440.2</v>
      </c>
      <c r="M2213" s="41">
        <f t="shared" si="457"/>
        <v>19.7</v>
      </c>
      <c r="N2213" s="41">
        <f t="shared" si="458"/>
        <v>55.2</v>
      </c>
      <c r="O2213" s="41">
        <f t="shared" si="459"/>
        <v>69.8</v>
      </c>
      <c r="P2213" s="15"/>
      <c r="Q2213" s="15"/>
      <c r="R2213" s="167"/>
      <c r="S2213" s="15"/>
      <c r="T2213" s="15"/>
      <c r="U2213" s="4">
        <f t="shared" si="461"/>
        <v>29440.2</v>
      </c>
    </row>
    <row r="2214" spans="1:191">
      <c r="A2214" s="232"/>
      <c r="B2214" s="196"/>
      <c r="C2214" s="200"/>
      <c r="D2214" s="201"/>
      <c r="E2214" s="80" t="s">
        <v>573</v>
      </c>
      <c r="F2214" s="18" t="s">
        <v>398</v>
      </c>
      <c r="G2214" s="18"/>
      <c r="H2214" s="10" t="s">
        <v>394</v>
      </c>
      <c r="I2214" s="207">
        <f t="shared" ref="I2214:K2214" si="465">SUM(I2215)</f>
        <v>6663</v>
      </c>
      <c r="J2214" s="207">
        <f t="shared" si="465"/>
        <v>19956</v>
      </c>
      <c r="K2214" s="207">
        <f t="shared" si="465"/>
        <v>25509</v>
      </c>
      <c r="L2214" s="207">
        <f>SUM(L2215)</f>
        <v>36567.5</v>
      </c>
      <c r="M2214" s="41">
        <f t="shared" si="457"/>
        <v>18.2</v>
      </c>
      <c r="N2214" s="41">
        <f t="shared" si="458"/>
        <v>54.6</v>
      </c>
      <c r="O2214" s="41">
        <f t="shared" si="459"/>
        <v>69.8</v>
      </c>
      <c r="P2214" s="15"/>
      <c r="Q2214" s="15"/>
      <c r="R2214" s="167"/>
      <c r="S2214" s="15"/>
      <c r="T2214" s="15"/>
      <c r="U2214" s="4">
        <f t="shared" si="461"/>
        <v>36567.5</v>
      </c>
      <c r="AA2214" s="209"/>
      <c r="AB2214" s="209"/>
      <c r="AC2214" s="209"/>
      <c r="AD2214" s="209"/>
      <c r="AE2214" s="209"/>
      <c r="AF2214" s="209"/>
      <c r="AG2214" s="209"/>
      <c r="AH2214" s="209"/>
      <c r="AI2214" s="209"/>
      <c r="AJ2214" s="209"/>
      <c r="AK2214" s="209"/>
      <c r="AL2214" s="209"/>
      <c r="AM2214" s="209"/>
      <c r="AN2214" s="209"/>
      <c r="AO2214" s="209"/>
      <c r="AP2214" s="209"/>
      <c r="AQ2214" s="209"/>
      <c r="AR2214" s="209"/>
      <c r="AS2214" s="209"/>
      <c r="AT2214" s="209"/>
      <c r="AU2214" s="209"/>
      <c r="AV2214" s="209"/>
      <c r="AW2214" s="209"/>
      <c r="AX2214" s="209"/>
      <c r="AY2214" s="209"/>
      <c r="AZ2214" s="209"/>
      <c r="BA2214" s="209"/>
      <c r="BB2214" s="209"/>
      <c r="BC2214" s="209"/>
      <c r="BD2214" s="209"/>
      <c r="BE2214" s="209"/>
      <c r="BF2214" s="209"/>
      <c r="BG2214" s="209"/>
      <c r="BH2214" s="209"/>
      <c r="BI2214" s="209"/>
      <c r="BJ2214" s="209"/>
      <c r="BK2214" s="209"/>
      <c r="BL2214" s="209"/>
      <c r="BM2214" s="209"/>
      <c r="BN2214" s="209"/>
      <c r="BO2214" s="209"/>
      <c r="BP2214" s="209"/>
      <c r="BQ2214" s="209"/>
      <c r="BR2214" s="209"/>
      <c r="BS2214" s="209"/>
      <c r="BT2214" s="209"/>
      <c r="BU2214" s="209"/>
      <c r="BV2214" s="209"/>
      <c r="BW2214" s="209"/>
      <c r="BX2214" s="209"/>
      <c r="BY2214" s="209"/>
      <c r="BZ2214" s="209"/>
      <c r="CA2214" s="209"/>
      <c r="CB2214" s="209"/>
      <c r="CC2214" s="209"/>
      <c r="CD2214" s="209"/>
      <c r="CE2214" s="209"/>
      <c r="CF2214" s="209"/>
      <c r="CG2214" s="209"/>
      <c r="CH2214" s="209"/>
      <c r="CI2214" s="209"/>
      <c r="CJ2214" s="209"/>
      <c r="CK2214" s="209"/>
      <c r="CL2214" s="209"/>
      <c r="CM2214" s="209"/>
      <c r="CN2214" s="209"/>
      <c r="CO2214" s="209"/>
      <c r="CP2214" s="209"/>
      <c r="CQ2214" s="209"/>
      <c r="CR2214" s="209"/>
      <c r="CS2214" s="209"/>
      <c r="CT2214" s="209"/>
      <c r="CU2214" s="209"/>
      <c r="CV2214" s="209"/>
      <c r="CW2214" s="209"/>
      <c r="CX2214" s="209"/>
      <c r="CY2214" s="209"/>
      <c r="CZ2214" s="209"/>
      <c r="DA2214" s="209"/>
      <c r="DB2214" s="209"/>
      <c r="DC2214" s="209"/>
      <c r="DD2214" s="209"/>
      <c r="DE2214" s="209"/>
      <c r="DF2214" s="209"/>
      <c r="DG2214" s="209"/>
      <c r="DH2214" s="209"/>
      <c r="DI2214" s="209"/>
      <c r="DJ2214" s="209"/>
      <c r="DK2214" s="209"/>
      <c r="DL2214" s="209"/>
      <c r="DM2214" s="209"/>
      <c r="DN2214" s="209"/>
      <c r="DO2214" s="209"/>
      <c r="DP2214" s="209"/>
      <c r="DQ2214" s="209"/>
      <c r="DR2214" s="209"/>
      <c r="DS2214" s="209"/>
      <c r="DT2214" s="209"/>
      <c r="DU2214" s="209"/>
      <c r="DV2214" s="209"/>
      <c r="DW2214" s="209"/>
      <c r="DX2214" s="209"/>
      <c r="DY2214" s="209"/>
      <c r="DZ2214" s="209"/>
      <c r="EA2214" s="209"/>
      <c r="EB2214" s="209"/>
      <c r="EC2214" s="209"/>
      <c r="ED2214" s="209"/>
      <c r="EE2214" s="209"/>
      <c r="EF2214" s="209"/>
      <c r="EG2214" s="209"/>
      <c r="EH2214" s="209"/>
      <c r="EI2214" s="209"/>
      <c r="EJ2214" s="209"/>
      <c r="EK2214" s="209"/>
      <c r="EL2214" s="209"/>
      <c r="EM2214" s="209"/>
      <c r="EN2214" s="209"/>
      <c r="EO2214" s="209"/>
      <c r="EP2214" s="209"/>
      <c r="EQ2214" s="209"/>
      <c r="ER2214" s="209"/>
      <c r="ES2214" s="209"/>
      <c r="ET2214" s="209"/>
      <c r="EU2214" s="209"/>
      <c r="EV2214" s="209"/>
      <c r="EW2214" s="209"/>
      <c r="EX2214" s="209"/>
      <c r="EY2214" s="209"/>
      <c r="EZ2214" s="209"/>
      <c r="FA2214" s="209"/>
      <c r="FB2214" s="209"/>
      <c r="FC2214" s="209"/>
      <c r="FD2214" s="209"/>
      <c r="FE2214" s="209"/>
      <c r="FF2214" s="209"/>
      <c r="FG2214" s="209"/>
      <c r="FH2214" s="209"/>
      <c r="FI2214" s="209"/>
      <c r="FJ2214" s="209"/>
      <c r="FK2214" s="209"/>
      <c r="FL2214" s="209"/>
      <c r="FM2214" s="209"/>
      <c r="FN2214" s="209"/>
      <c r="FO2214" s="209"/>
      <c r="FP2214" s="209"/>
      <c r="FQ2214" s="209"/>
      <c r="FR2214" s="209"/>
      <c r="FS2214" s="209"/>
      <c r="FT2214" s="209"/>
      <c r="FU2214" s="209"/>
      <c r="FV2214" s="209"/>
      <c r="FW2214" s="209"/>
      <c r="FX2214" s="209"/>
      <c r="FY2214" s="209"/>
      <c r="FZ2214" s="209"/>
      <c r="GA2214" s="209"/>
      <c r="GB2214" s="209"/>
      <c r="GC2214" s="209"/>
      <c r="GD2214" s="209"/>
      <c r="GE2214" s="209"/>
      <c r="GF2214" s="209"/>
      <c r="GG2214" s="209"/>
      <c r="GH2214" s="209"/>
      <c r="GI2214" s="209"/>
    </row>
    <row r="2215" spans="1:191" ht="27" hidden="1">
      <c r="A2215" s="69"/>
      <c r="B2215" s="53"/>
      <c r="C2215" s="56"/>
      <c r="D2215" s="57"/>
      <c r="E2215" s="16" t="s">
        <v>524</v>
      </c>
      <c r="F2215" s="10">
        <v>4511</v>
      </c>
      <c r="G2215" s="10"/>
      <c r="H2215" s="10"/>
      <c r="I2215" s="7">
        <v>6663</v>
      </c>
      <c r="J2215" s="7">
        <v>19956</v>
      </c>
      <c r="K2215" s="7">
        <v>25509</v>
      </c>
      <c r="L2215" s="150">
        <v>36567.5</v>
      </c>
      <c r="M2215" s="41">
        <f t="shared" si="457"/>
        <v>18.2</v>
      </c>
      <c r="N2215" s="41">
        <f t="shared" si="458"/>
        <v>54.6</v>
      </c>
      <c r="O2215" s="41">
        <f t="shared" si="459"/>
        <v>69.8</v>
      </c>
      <c r="P2215" s="15"/>
      <c r="Q2215" s="15"/>
      <c r="R2215" s="167"/>
      <c r="S2215" s="15"/>
      <c r="T2215" s="15"/>
      <c r="U2215" s="4">
        <f t="shared" si="461"/>
        <v>36567.5</v>
      </c>
    </row>
    <row r="2216" spans="1:191">
      <c r="A2216" s="232"/>
      <c r="B2216" s="196"/>
      <c r="C2216" s="200"/>
      <c r="D2216" s="201"/>
      <c r="E2216" s="80" t="s">
        <v>574</v>
      </c>
      <c r="F2216" s="18" t="s">
        <v>398</v>
      </c>
      <c r="G2216" s="18"/>
      <c r="H2216" s="10" t="s">
        <v>394</v>
      </c>
      <c r="I2216" s="207">
        <f t="shared" ref="I2216:K2216" si="466">SUM(I2217)</f>
        <v>5680</v>
      </c>
      <c r="J2216" s="207">
        <f t="shared" si="466"/>
        <v>16845.5</v>
      </c>
      <c r="K2216" s="207">
        <f t="shared" si="466"/>
        <v>22046.5</v>
      </c>
      <c r="L2216" s="207">
        <f>SUM(L2217)</f>
        <v>29803.3</v>
      </c>
      <c r="M2216" s="41">
        <f t="shared" si="457"/>
        <v>19.100000000000001</v>
      </c>
      <c r="N2216" s="41">
        <f t="shared" si="458"/>
        <v>56.5</v>
      </c>
      <c r="O2216" s="41">
        <f t="shared" si="459"/>
        <v>74</v>
      </c>
      <c r="P2216" s="15"/>
      <c r="Q2216" s="15"/>
      <c r="R2216" s="167"/>
      <c r="S2216" s="15"/>
      <c r="T2216" s="15"/>
      <c r="U2216" s="4">
        <f t="shared" si="461"/>
        <v>29803.3</v>
      </c>
      <c r="AA2216" s="209"/>
      <c r="AB2216" s="209"/>
      <c r="AC2216" s="209"/>
      <c r="AD2216" s="209"/>
      <c r="AE2216" s="209"/>
      <c r="AF2216" s="209"/>
      <c r="AG2216" s="209"/>
      <c r="AH2216" s="209"/>
      <c r="AI2216" s="209"/>
      <c r="AJ2216" s="209"/>
      <c r="AK2216" s="209"/>
      <c r="AL2216" s="209"/>
      <c r="AM2216" s="209"/>
      <c r="AN2216" s="209"/>
      <c r="AO2216" s="209"/>
      <c r="AP2216" s="209"/>
      <c r="AQ2216" s="209"/>
      <c r="AR2216" s="209"/>
      <c r="AS2216" s="209"/>
      <c r="AT2216" s="209"/>
      <c r="AU2216" s="209"/>
      <c r="AV2216" s="209"/>
      <c r="AW2216" s="209"/>
      <c r="AX2216" s="209"/>
      <c r="AY2216" s="209"/>
      <c r="AZ2216" s="209"/>
      <c r="BA2216" s="209"/>
      <c r="BB2216" s="209"/>
      <c r="BC2216" s="209"/>
      <c r="BD2216" s="209"/>
      <c r="BE2216" s="209"/>
      <c r="BF2216" s="209"/>
      <c r="BG2216" s="209"/>
      <c r="BH2216" s="209"/>
      <c r="BI2216" s="209"/>
      <c r="BJ2216" s="209"/>
      <c r="BK2216" s="209"/>
      <c r="BL2216" s="209"/>
      <c r="BM2216" s="209"/>
      <c r="BN2216" s="209"/>
      <c r="BO2216" s="209"/>
      <c r="BP2216" s="209"/>
      <c r="BQ2216" s="209"/>
      <c r="BR2216" s="209"/>
      <c r="BS2216" s="209"/>
      <c r="BT2216" s="209"/>
      <c r="BU2216" s="209"/>
      <c r="BV2216" s="209"/>
      <c r="BW2216" s="209"/>
      <c r="BX2216" s="209"/>
      <c r="BY2216" s="209"/>
      <c r="BZ2216" s="209"/>
      <c r="CA2216" s="209"/>
      <c r="CB2216" s="209"/>
      <c r="CC2216" s="209"/>
      <c r="CD2216" s="209"/>
      <c r="CE2216" s="209"/>
      <c r="CF2216" s="209"/>
      <c r="CG2216" s="209"/>
      <c r="CH2216" s="209"/>
      <c r="CI2216" s="209"/>
      <c r="CJ2216" s="209"/>
      <c r="CK2216" s="209"/>
      <c r="CL2216" s="209"/>
      <c r="CM2216" s="209"/>
      <c r="CN2216" s="209"/>
      <c r="CO2216" s="209"/>
      <c r="CP2216" s="209"/>
      <c r="CQ2216" s="209"/>
      <c r="CR2216" s="209"/>
      <c r="CS2216" s="209"/>
      <c r="CT2216" s="209"/>
      <c r="CU2216" s="209"/>
      <c r="CV2216" s="209"/>
      <c r="CW2216" s="209"/>
      <c r="CX2216" s="209"/>
      <c r="CY2216" s="209"/>
      <c r="CZ2216" s="209"/>
      <c r="DA2216" s="209"/>
      <c r="DB2216" s="209"/>
      <c r="DC2216" s="209"/>
      <c r="DD2216" s="209"/>
      <c r="DE2216" s="209"/>
      <c r="DF2216" s="209"/>
      <c r="DG2216" s="209"/>
      <c r="DH2216" s="209"/>
      <c r="DI2216" s="209"/>
      <c r="DJ2216" s="209"/>
      <c r="DK2216" s="209"/>
      <c r="DL2216" s="209"/>
      <c r="DM2216" s="209"/>
      <c r="DN2216" s="209"/>
      <c r="DO2216" s="209"/>
      <c r="DP2216" s="209"/>
      <c r="DQ2216" s="209"/>
      <c r="DR2216" s="209"/>
      <c r="DS2216" s="209"/>
      <c r="DT2216" s="209"/>
      <c r="DU2216" s="209"/>
      <c r="DV2216" s="209"/>
      <c r="DW2216" s="209"/>
      <c r="DX2216" s="209"/>
      <c r="DY2216" s="209"/>
      <c r="DZ2216" s="209"/>
      <c r="EA2216" s="209"/>
      <c r="EB2216" s="209"/>
      <c r="EC2216" s="209"/>
      <c r="ED2216" s="209"/>
      <c r="EE2216" s="209"/>
      <c r="EF2216" s="209"/>
      <c r="EG2216" s="209"/>
      <c r="EH2216" s="209"/>
      <c r="EI2216" s="209"/>
      <c r="EJ2216" s="209"/>
      <c r="EK2216" s="209"/>
      <c r="EL2216" s="209"/>
      <c r="EM2216" s="209"/>
      <c r="EN2216" s="209"/>
      <c r="EO2216" s="209"/>
      <c r="EP2216" s="209"/>
      <c r="EQ2216" s="209"/>
      <c r="ER2216" s="209"/>
      <c r="ES2216" s="209"/>
      <c r="ET2216" s="209"/>
      <c r="EU2216" s="209"/>
      <c r="EV2216" s="209"/>
      <c r="EW2216" s="209"/>
      <c r="EX2216" s="209"/>
      <c r="EY2216" s="209"/>
      <c r="EZ2216" s="209"/>
      <c r="FA2216" s="209"/>
      <c r="FB2216" s="209"/>
      <c r="FC2216" s="209"/>
      <c r="FD2216" s="209"/>
      <c r="FE2216" s="209"/>
      <c r="FF2216" s="209"/>
      <c r="FG2216" s="209"/>
      <c r="FH2216" s="209"/>
      <c r="FI2216" s="209"/>
      <c r="FJ2216" s="209"/>
      <c r="FK2216" s="209"/>
      <c r="FL2216" s="209"/>
      <c r="FM2216" s="209"/>
      <c r="FN2216" s="209"/>
      <c r="FO2216" s="209"/>
      <c r="FP2216" s="209"/>
      <c r="FQ2216" s="209"/>
      <c r="FR2216" s="209"/>
      <c r="FS2216" s="209"/>
      <c r="FT2216" s="209"/>
      <c r="FU2216" s="209"/>
      <c r="FV2216" s="209"/>
      <c r="FW2216" s="209"/>
      <c r="FX2216" s="209"/>
      <c r="FY2216" s="209"/>
      <c r="FZ2216" s="209"/>
      <c r="GA2216" s="209"/>
      <c r="GB2216" s="209"/>
      <c r="GC2216" s="209"/>
      <c r="GD2216" s="209"/>
      <c r="GE2216" s="209"/>
      <c r="GF2216" s="209"/>
      <c r="GG2216" s="209"/>
      <c r="GH2216" s="209"/>
      <c r="GI2216" s="209"/>
    </row>
    <row r="2217" spans="1:191" ht="27" hidden="1">
      <c r="A2217" s="69"/>
      <c r="B2217" s="53"/>
      <c r="C2217" s="56"/>
      <c r="D2217" s="57"/>
      <c r="E2217" s="16" t="s">
        <v>524</v>
      </c>
      <c r="F2217" s="10">
        <v>4511</v>
      </c>
      <c r="G2217" s="10"/>
      <c r="H2217" s="10"/>
      <c r="I2217" s="7">
        <v>5680</v>
      </c>
      <c r="J2217" s="7">
        <v>16845.5</v>
      </c>
      <c r="K2217" s="7">
        <v>22046.5</v>
      </c>
      <c r="L2217" s="150">
        <v>29803.3</v>
      </c>
      <c r="M2217" s="41">
        <f t="shared" si="457"/>
        <v>19.100000000000001</v>
      </c>
      <c r="N2217" s="41">
        <f t="shared" si="458"/>
        <v>56.5</v>
      </c>
      <c r="O2217" s="41">
        <f t="shared" si="459"/>
        <v>74</v>
      </c>
      <c r="P2217" s="15"/>
      <c r="Q2217" s="15"/>
      <c r="R2217" s="167"/>
      <c r="S2217" s="15"/>
      <c r="T2217" s="15"/>
      <c r="U2217" s="4">
        <f t="shared" si="461"/>
        <v>29803.3</v>
      </c>
    </row>
    <row r="2218" spans="1:191">
      <c r="A2218" s="232"/>
      <c r="B2218" s="196"/>
      <c r="C2218" s="200"/>
      <c r="D2218" s="201"/>
      <c r="E2218" s="80" t="s">
        <v>575</v>
      </c>
      <c r="F2218" s="18" t="s">
        <v>398</v>
      </c>
      <c r="G2218" s="18"/>
      <c r="H2218" s="10" t="s">
        <v>394</v>
      </c>
      <c r="I2218" s="207">
        <f t="shared" ref="I2218:K2218" si="467">SUM(I2219)</f>
        <v>4148</v>
      </c>
      <c r="J2218" s="207">
        <f t="shared" si="467"/>
        <v>12786</v>
      </c>
      <c r="K2218" s="207">
        <f t="shared" si="467"/>
        <v>16342</v>
      </c>
      <c r="L2218" s="207">
        <f>SUM(L2219)</f>
        <v>23367.4</v>
      </c>
      <c r="M2218" s="41">
        <f t="shared" si="457"/>
        <v>17.8</v>
      </c>
      <c r="N2218" s="41">
        <f t="shared" si="458"/>
        <v>54.7</v>
      </c>
      <c r="O2218" s="41">
        <f t="shared" si="459"/>
        <v>69.900000000000006</v>
      </c>
      <c r="P2218" s="15"/>
      <c r="Q2218" s="15"/>
      <c r="R2218" s="167"/>
      <c r="S2218" s="15"/>
      <c r="T2218" s="15"/>
      <c r="U2218" s="4">
        <f t="shared" si="461"/>
        <v>23367.4</v>
      </c>
      <c r="V2218" s="43"/>
      <c r="AA2218" s="209"/>
      <c r="AB2218" s="209"/>
      <c r="AC2218" s="209"/>
      <c r="AD2218" s="209"/>
      <c r="AE2218" s="209"/>
      <c r="AF2218" s="209"/>
      <c r="AG2218" s="209"/>
      <c r="AH2218" s="209"/>
      <c r="AI2218" s="209"/>
      <c r="AJ2218" s="209"/>
      <c r="AK2218" s="209"/>
      <c r="AL2218" s="209"/>
      <c r="AM2218" s="209"/>
      <c r="AN2218" s="209"/>
      <c r="AO2218" s="209"/>
      <c r="AP2218" s="209"/>
      <c r="AQ2218" s="209"/>
      <c r="AR2218" s="209"/>
      <c r="AS2218" s="209"/>
      <c r="AT2218" s="209"/>
      <c r="AU2218" s="209"/>
      <c r="AV2218" s="209"/>
      <c r="AW2218" s="209"/>
      <c r="AX2218" s="209"/>
      <c r="AY2218" s="209"/>
      <c r="AZ2218" s="209"/>
      <c r="BA2218" s="209"/>
      <c r="BB2218" s="209"/>
      <c r="BC2218" s="209"/>
      <c r="BD2218" s="209"/>
      <c r="BE2218" s="209"/>
      <c r="BF2218" s="209"/>
      <c r="BG2218" s="209"/>
      <c r="BH2218" s="209"/>
      <c r="BI2218" s="209"/>
      <c r="BJ2218" s="209"/>
      <c r="BK2218" s="209"/>
      <c r="BL2218" s="209"/>
      <c r="BM2218" s="209"/>
      <c r="BN2218" s="209"/>
      <c r="BO2218" s="209"/>
      <c r="BP2218" s="209"/>
      <c r="BQ2218" s="209"/>
      <c r="BR2218" s="209"/>
      <c r="BS2218" s="209"/>
      <c r="BT2218" s="209"/>
      <c r="BU2218" s="209"/>
      <c r="BV2218" s="209"/>
      <c r="BW2218" s="209"/>
      <c r="BX2218" s="209"/>
      <c r="BY2218" s="209"/>
      <c r="BZ2218" s="209"/>
      <c r="CA2218" s="209"/>
      <c r="CB2218" s="209"/>
      <c r="CC2218" s="209"/>
      <c r="CD2218" s="209"/>
      <c r="CE2218" s="209"/>
      <c r="CF2218" s="209"/>
      <c r="CG2218" s="209"/>
      <c r="CH2218" s="209"/>
      <c r="CI2218" s="209"/>
      <c r="CJ2218" s="209"/>
      <c r="CK2218" s="209"/>
      <c r="CL2218" s="209"/>
      <c r="CM2218" s="209"/>
      <c r="CN2218" s="209"/>
      <c r="CO2218" s="209"/>
      <c r="CP2218" s="209"/>
      <c r="CQ2218" s="209"/>
      <c r="CR2218" s="209"/>
      <c r="CS2218" s="209"/>
      <c r="CT2218" s="209"/>
      <c r="CU2218" s="209"/>
      <c r="CV2218" s="209"/>
      <c r="CW2218" s="209"/>
      <c r="CX2218" s="209"/>
      <c r="CY2218" s="209"/>
      <c r="CZ2218" s="209"/>
      <c r="DA2218" s="209"/>
      <c r="DB2218" s="209"/>
      <c r="DC2218" s="209"/>
      <c r="DD2218" s="209"/>
      <c r="DE2218" s="209"/>
      <c r="DF2218" s="209"/>
      <c r="DG2218" s="209"/>
      <c r="DH2218" s="209"/>
      <c r="DI2218" s="209"/>
      <c r="DJ2218" s="209"/>
      <c r="DK2218" s="209"/>
      <c r="DL2218" s="209"/>
      <c r="DM2218" s="209"/>
      <c r="DN2218" s="209"/>
      <c r="DO2218" s="209"/>
      <c r="DP2218" s="209"/>
      <c r="DQ2218" s="209"/>
      <c r="DR2218" s="209"/>
      <c r="DS2218" s="209"/>
      <c r="DT2218" s="209"/>
      <c r="DU2218" s="209"/>
      <c r="DV2218" s="209"/>
      <c r="DW2218" s="209"/>
      <c r="DX2218" s="209"/>
      <c r="DY2218" s="209"/>
      <c r="DZ2218" s="209"/>
      <c r="EA2218" s="209"/>
      <c r="EB2218" s="209"/>
      <c r="EC2218" s="209"/>
      <c r="ED2218" s="209"/>
      <c r="EE2218" s="209"/>
      <c r="EF2218" s="209"/>
      <c r="EG2218" s="209"/>
      <c r="EH2218" s="209"/>
      <c r="EI2218" s="209"/>
      <c r="EJ2218" s="209"/>
      <c r="EK2218" s="209"/>
      <c r="EL2218" s="209"/>
      <c r="EM2218" s="209"/>
      <c r="EN2218" s="209"/>
      <c r="EO2218" s="209"/>
      <c r="EP2218" s="209"/>
      <c r="EQ2218" s="209"/>
      <c r="ER2218" s="209"/>
      <c r="ES2218" s="209"/>
      <c r="ET2218" s="209"/>
      <c r="EU2218" s="209"/>
      <c r="EV2218" s="209"/>
      <c r="EW2218" s="209"/>
      <c r="EX2218" s="209"/>
      <c r="EY2218" s="209"/>
      <c r="EZ2218" s="209"/>
      <c r="FA2218" s="209"/>
      <c r="FB2218" s="209"/>
      <c r="FC2218" s="209"/>
      <c r="FD2218" s="209"/>
      <c r="FE2218" s="209"/>
      <c r="FF2218" s="209"/>
      <c r="FG2218" s="209"/>
      <c r="FH2218" s="209"/>
      <c r="FI2218" s="209"/>
      <c r="FJ2218" s="209"/>
      <c r="FK2218" s="209"/>
      <c r="FL2218" s="209"/>
      <c r="FM2218" s="209"/>
      <c r="FN2218" s="209"/>
      <c r="FO2218" s="209"/>
      <c r="FP2218" s="209"/>
      <c r="FQ2218" s="209"/>
      <c r="FR2218" s="209"/>
      <c r="FS2218" s="209"/>
      <c r="FT2218" s="209"/>
      <c r="FU2218" s="209"/>
      <c r="FV2218" s="209"/>
      <c r="FW2218" s="209"/>
      <c r="FX2218" s="209"/>
      <c r="FY2218" s="209"/>
      <c r="FZ2218" s="209"/>
      <c r="GA2218" s="209"/>
      <c r="GB2218" s="209"/>
      <c r="GC2218" s="209"/>
      <c r="GD2218" s="209"/>
      <c r="GE2218" s="209"/>
      <c r="GF2218" s="209"/>
      <c r="GG2218" s="209"/>
      <c r="GH2218" s="209"/>
      <c r="GI2218" s="209"/>
    </row>
    <row r="2219" spans="1:191" ht="27" hidden="1">
      <c r="A2219" s="69"/>
      <c r="B2219" s="53"/>
      <c r="C2219" s="56"/>
      <c r="D2219" s="57"/>
      <c r="E2219" s="16" t="s">
        <v>524</v>
      </c>
      <c r="F2219" s="10">
        <v>4511</v>
      </c>
      <c r="G2219" s="10"/>
      <c r="H2219" s="10"/>
      <c r="I2219" s="7">
        <v>4148</v>
      </c>
      <c r="J2219" s="7">
        <v>12786</v>
      </c>
      <c r="K2219" s="7">
        <v>16342</v>
      </c>
      <c r="L2219" s="150">
        <v>23367.4</v>
      </c>
      <c r="M2219" s="41">
        <f t="shared" si="457"/>
        <v>17.8</v>
      </c>
      <c r="N2219" s="41">
        <f t="shared" si="458"/>
        <v>54.7</v>
      </c>
      <c r="O2219" s="41">
        <f t="shared" si="459"/>
        <v>69.900000000000006</v>
      </c>
      <c r="P2219" s="15"/>
      <c r="Q2219" s="15"/>
      <c r="R2219" s="167"/>
      <c r="S2219" s="15"/>
      <c r="T2219" s="15"/>
      <c r="U2219" s="4">
        <f t="shared" si="461"/>
        <v>23367.4</v>
      </c>
      <c r="V2219" s="43"/>
    </row>
    <row r="2220" spans="1:191">
      <c r="A2220" s="232"/>
      <c r="B2220" s="196"/>
      <c r="C2220" s="200"/>
      <c r="D2220" s="201"/>
      <c r="E2220" s="80" t="s">
        <v>577</v>
      </c>
      <c r="F2220" s="18" t="s">
        <v>398</v>
      </c>
      <c r="G2220" s="18"/>
      <c r="H2220" s="10" t="s">
        <v>394</v>
      </c>
      <c r="I2220" s="207">
        <f t="shared" ref="I2220:K2220" si="468">SUM(I2221)</f>
        <v>3807</v>
      </c>
      <c r="J2220" s="207">
        <f t="shared" si="468"/>
        <v>11829</v>
      </c>
      <c r="K2220" s="207">
        <f t="shared" si="468"/>
        <v>15071</v>
      </c>
      <c r="L2220" s="207">
        <f>SUM(L2221)</f>
        <v>21536</v>
      </c>
      <c r="M2220" s="41">
        <f t="shared" si="457"/>
        <v>17.7</v>
      </c>
      <c r="N2220" s="41">
        <f t="shared" si="458"/>
        <v>54.9</v>
      </c>
      <c r="O2220" s="41">
        <f t="shared" si="459"/>
        <v>70</v>
      </c>
      <c r="P2220" s="15"/>
      <c r="Q2220" s="15"/>
      <c r="R2220" s="167"/>
      <c r="S2220" s="15"/>
      <c r="T2220" s="15"/>
      <c r="U2220" s="4">
        <f t="shared" si="461"/>
        <v>21536</v>
      </c>
      <c r="V2220" s="43"/>
      <c r="AA2220" s="209"/>
      <c r="AB2220" s="209"/>
      <c r="AC2220" s="209"/>
      <c r="AD2220" s="209"/>
      <c r="AE2220" s="209"/>
      <c r="AF2220" s="209"/>
      <c r="AG2220" s="209"/>
      <c r="AH2220" s="209"/>
      <c r="AI2220" s="209"/>
      <c r="AJ2220" s="209"/>
      <c r="AK2220" s="209"/>
      <c r="AL2220" s="209"/>
      <c r="AM2220" s="209"/>
      <c r="AN2220" s="209"/>
      <c r="AO2220" s="209"/>
      <c r="AP2220" s="209"/>
      <c r="AQ2220" s="209"/>
      <c r="AR2220" s="209"/>
      <c r="AS2220" s="209"/>
      <c r="AT2220" s="209"/>
      <c r="AU2220" s="209"/>
      <c r="AV2220" s="209"/>
      <c r="AW2220" s="209"/>
      <c r="AX2220" s="209"/>
      <c r="AY2220" s="209"/>
      <c r="AZ2220" s="209"/>
      <c r="BA2220" s="209"/>
      <c r="BB2220" s="209"/>
      <c r="BC2220" s="209"/>
      <c r="BD2220" s="209"/>
      <c r="BE2220" s="209"/>
      <c r="BF2220" s="209"/>
      <c r="BG2220" s="209"/>
      <c r="BH2220" s="209"/>
      <c r="BI2220" s="209"/>
      <c r="BJ2220" s="209"/>
      <c r="BK2220" s="209"/>
      <c r="BL2220" s="209"/>
      <c r="BM2220" s="209"/>
      <c r="BN2220" s="209"/>
      <c r="BO2220" s="209"/>
      <c r="BP2220" s="209"/>
      <c r="BQ2220" s="209"/>
      <c r="BR2220" s="209"/>
      <c r="BS2220" s="209"/>
      <c r="BT2220" s="209"/>
      <c r="BU2220" s="209"/>
      <c r="BV2220" s="209"/>
      <c r="BW2220" s="209"/>
      <c r="BX2220" s="209"/>
      <c r="BY2220" s="209"/>
      <c r="BZ2220" s="209"/>
      <c r="CA2220" s="209"/>
      <c r="CB2220" s="209"/>
      <c r="CC2220" s="209"/>
      <c r="CD2220" s="209"/>
      <c r="CE2220" s="209"/>
      <c r="CF2220" s="209"/>
      <c r="CG2220" s="209"/>
      <c r="CH2220" s="209"/>
      <c r="CI2220" s="209"/>
      <c r="CJ2220" s="209"/>
      <c r="CK2220" s="209"/>
      <c r="CL2220" s="209"/>
      <c r="CM2220" s="209"/>
      <c r="CN2220" s="209"/>
      <c r="CO2220" s="209"/>
      <c r="CP2220" s="209"/>
      <c r="CQ2220" s="209"/>
      <c r="CR2220" s="209"/>
      <c r="CS2220" s="209"/>
      <c r="CT2220" s="209"/>
      <c r="CU2220" s="209"/>
      <c r="CV2220" s="209"/>
      <c r="CW2220" s="209"/>
      <c r="CX2220" s="209"/>
      <c r="CY2220" s="209"/>
      <c r="CZ2220" s="209"/>
      <c r="DA2220" s="209"/>
      <c r="DB2220" s="209"/>
      <c r="DC2220" s="209"/>
      <c r="DD2220" s="209"/>
      <c r="DE2220" s="209"/>
      <c r="DF2220" s="209"/>
      <c r="DG2220" s="209"/>
      <c r="DH2220" s="209"/>
      <c r="DI2220" s="209"/>
      <c r="DJ2220" s="209"/>
      <c r="DK2220" s="209"/>
      <c r="DL2220" s="209"/>
      <c r="DM2220" s="209"/>
      <c r="DN2220" s="209"/>
      <c r="DO2220" s="209"/>
      <c r="DP2220" s="209"/>
      <c r="DQ2220" s="209"/>
      <c r="DR2220" s="209"/>
      <c r="DS2220" s="209"/>
      <c r="DT2220" s="209"/>
      <c r="DU2220" s="209"/>
      <c r="DV2220" s="209"/>
      <c r="DW2220" s="209"/>
      <c r="DX2220" s="209"/>
      <c r="DY2220" s="209"/>
      <c r="DZ2220" s="209"/>
      <c r="EA2220" s="209"/>
      <c r="EB2220" s="209"/>
      <c r="EC2220" s="209"/>
      <c r="ED2220" s="209"/>
      <c r="EE2220" s="209"/>
      <c r="EF2220" s="209"/>
      <c r="EG2220" s="209"/>
      <c r="EH2220" s="209"/>
      <c r="EI2220" s="209"/>
      <c r="EJ2220" s="209"/>
      <c r="EK2220" s="209"/>
      <c r="EL2220" s="209"/>
      <c r="EM2220" s="209"/>
      <c r="EN2220" s="209"/>
      <c r="EO2220" s="209"/>
      <c r="EP2220" s="209"/>
      <c r="EQ2220" s="209"/>
      <c r="ER2220" s="209"/>
      <c r="ES2220" s="209"/>
      <c r="ET2220" s="209"/>
      <c r="EU2220" s="209"/>
      <c r="EV2220" s="209"/>
      <c r="EW2220" s="209"/>
      <c r="EX2220" s="209"/>
      <c r="EY2220" s="209"/>
      <c r="EZ2220" s="209"/>
      <c r="FA2220" s="209"/>
      <c r="FB2220" s="209"/>
      <c r="FC2220" s="209"/>
      <c r="FD2220" s="209"/>
      <c r="FE2220" s="209"/>
      <c r="FF2220" s="209"/>
      <c r="FG2220" s="209"/>
      <c r="FH2220" s="209"/>
      <c r="FI2220" s="209"/>
      <c r="FJ2220" s="209"/>
      <c r="FK2220" s="209"/>
      <c r="FL2220" s="209"/>
      <c r="FM2220" s="209"/>
      <c r="FN2220" s="209"/>
      <c r="FO2220" s="209"/>
      <c r="FP2220" s="209"/>
      <c r="FQ2220" s="209"/>
      <c r="FR2220" s="209"/>
      <c r="FS2220" s="209"/>
      <c r="FT2220" s="209"/>
      <c r="FU2220" s="209"/>
      <c r="FV2220" s="209"/>
      <c r="FW2220" s="209"/>
      <c r="FX2220" s="209"/>
      <c r="FY2220" s="209"/>
      <c r="FZ2220" s="209"/>
      <c r="GA2220" s="209"/>
      <c r="GB2220" s="209"/>
      <c r="GC2220" s="209"/>
      <c r="GD2220" s="209"/>
      <c r="GE2220" s="209"/>
      <c r="GF2220" s="209"/>
      <c r="GG2220" s="209"/>
      <c r="GH2220" s="209"/>
      <c r="GI2220" s="209"/>
    </row>
    <row r="2221" spans="1:191" ht="27" hidden="1">
      <c r="A2221" s="69"/>
      <c r="B2221" s="53"/>
      <c r="C2221" s="56"/>
      <c r="D2221" s="57"/>
      <c r="E2221" s="16" t="s">
        <v>524</v>
      </c>
      <c r="F2221" s="10">
        <v>4511</v>
      </c>
      <c r="G2221" s="10"/>
      <c r="H2221" s="10"/>
      <c r="I2221" s="7">
        <v>3807</v>
      </c>
      <c r="J2221" s="7">
        <v>11829</v>
      </c>
      <c r="K2221" s="7">
        <v>15071</v>
      </c>
      <c r="L2221" s="150">
        <v>21536</v>
      </c>
      <c r="M2221" s="41">
        <f t="shared" si="457"/>
        <v>17.7</v>
      </c>
      <c r="N2221" s="41">
        <f t="shared" si="458"/>
        <v>54.9</v>
      </c>
      <c r="O2221" s="41">
        <f t="shared" si="459"/>
        <v>70</v>
      </c>
      <c r="P2221" s="15"/>
      <c r="Q2221" s="15"/>
      <c r="R2221" s="167"/>
      <c r="S2221" s="15"/>
      <c r="T2221" s="15"/>
      <c r="U2221" s="4">
        <f t="shared" si="461"/>
        <v>21536</v>
      </c>
      <c r="V2221" s="43"/>
    </row>
    <row r="2222" spans="1:191" ht="24" customHeight="1">
      <c r="A2222" s="232"/>
      <c r="B2222" s="196"/>
      <c r="C2222" s="200"/>
      <c r="D2222" s="212" t="s">
        <v>284</v>
      </c>
      <c r="E2222" s="81" t="s">
        <v>445</v>
      </c>
      <c r="F2222" s="19"/>
      <c r="G2222" s="19"/>
      <c r="H2222" s="10" t="s">
        <v>394</v>
      </c>
      <c r="I2222" s="205">
        <f t="shared" ref="I2222:K2222" si="469">SUM(I2223,I2225,I2227,I2229,I2231)</f>
        <v>71202</v>
      </c>
      <c r="J2222" s="205">
        <f t="shared" si="469"/>
        <v>219131.2</v>
      </c>
      <c r="K2222" s="205">
        <f t="shared" si="469"/>
        <v>281473.2</v>
      </c>
      <c r="L2222" s="205">
        <f>SUM(L2223,L2225,L2227,L2229,L2231)</f>
        <v>399976.9</v>
      </c>
      <c r="M2222" s="41">
        <f t="shared" si="457"/>
        <v>17.8</v>
      </c>
      <c r="N2222" s="41">
        <f t="shared" si="458"/>
        <v>54.8</v>
      </c>
      <c r="O2222" s="41">
        <f t="shared" si="459"/>
        <v>70.400000000000006</v>
      </c>
      <c r="P2222" s="15"/>
      <c r="Q2222" s="15"/>
      <c r="R2222" s="167"/>
      <c r="S2222" s="15"/>
      <c r="T2222" s="15"/>
      <c r="U2222" s="4">
        <f t="shared" si="461"/>
        <v>399976.9</v>
      </c>
      <c r="V2222" s="43"/>
      <c r="AA2222" s="209"/>
      <c r="AB2222" s="209"/>
      <c r="AC2222" s="209"/>
      <c r="AD2222" s="209"/>
      <c r="AE2222" s="209"/>
      <c r="AF2222" s="209"/>
      <c r="AG2222" s="209"/>
      <c r="AH2222" s="209"/>
      <c r="AI2222" s="209"/>
      <c r="AJ2222" s="209"/>
      <c r="AK2222" s="209"/>
      <c r="AL2222" s="209"/>
      <c r="AM2222" s="209"/>
      <c r="AN2222" s="209"/>
      <c r="AO2222" s="209"/>
      <c r="AP2222" s="209"/>
      <c r="AQ2222" s="209"/>
      <c r="AR2222" s="209"/>
      <c r="AS2222" s="209"/>
      <c r="AT2222" s="209"/>
      <c r="AU2222" s="209"/>
      <c r="AV2222" s="209"/>
      <c r="AW2222" s="209"/>
      <c r="AX2222" s="209"/>
      <c r="AY2222" s="209"/>
      <c r="AZ2222" s="209"/>
      <c r="BA2222" s="209"/>
      <c r="BB2222" s="209"/>
      <c r="BC2222" s="209"/>
      <c r="BD2222" s="209"/>
      <c r="BE2222" s="209"/>
      <c r="BF2222" s="209"/>
      <c r="BG2222" s="209"/>
      <c r="BH2222" s="209"/>
      <c r="BI2222" s="209"/>
      <c r="BJ2222" s="209"/>
      <c r="BK2222" s="209"/>
      <c r="BL2222" s="209"/>
      <c r="BM2222" s="209"/>
      <c r="BN2222" s="209"/>
      <c r="BO2222" s="209"/>
      <c r="BP2222" s="209"/>
      <c r="BQ2222" s="209"/>
      <c r="BR2222" s="209"/>
      <c r="BS2222" s="209"/>
      <c r="BT2222" s="209"/>
      <c r="BU2222" s="209"/>
      <c r="BV2222" s="209"/>
      <c r="BW2222" s="209"/>
      <c r="BX2222" s="209"/>
      <c r="BY2222" s="209"/>
      <c r="BZ2222" s="209"/>
      <c r="CA2222" s="209"/>
      <c r="CB2222" s="209"/>
      <c r="CC2222" s="209"/>
      <c r="CD2222" s="209"/>
      <c r="CE2222" s="209"/>
      <c r="CF2222" s="209"/>
      <c r="CG2222" s="209"/>
      <c r="CH2222" s="209"/>
      <c r="CI2222" s="209"/>
      <c r="CJ2222" s="209"/>
      <c r="CK2222" s="209"/>
      <c r="CL2222" s="209"/>
      <c r="CM2222" s="209"/>
      <c r="CN2222" s="209"/>
      <c r="CO2222" s="209"/>
      <c r="CP2222" s="209"/>
      <c r="CQ2222" s="209"/>
      <c r="CR2222" s="209"/>
      <c r="CS2222" s="209"/>
      <c r="CT2222" s="209"/>
      <c r="CU2222" s="209"/>
      <c r="CV2222" s="209"/>
      <c r="CW2222" s="209"/>
      <c r="CX2222" s="209"/>
      <c r="CY2222" s="209"/>
      <c r="CZ2222" s="209"/>
      <c r="DA2222" s="209"/>
      <c r="DB2222" s="209"/>
      <c r="DC2222" s="209"/>
      <c r="DD2222" s="209"/>
      <c r="DE2222" s="209"/>
      <c r="DF2222" s="209"/>
      <c r="DG2222" s="209"/>
      <c r="DH2222" s="209"/>
      <c r="DI2222" s="209"/>
      <c r="DJ2222" s="209"/>
      <c r="DK2222" s="209"/>
      <c r="DL2222" s="209"/>
      <c r="DM2222" s="209"/>
      <c r="DN2222" s="209"/>
      <c r="DO2222" s="209"/>
      <c r="DP2222" s="209"/>
      <c r="DQ2222" s="209"/>
      <c r="DR2222" s="209"/>
      <c r="DS2222" s="209"/>
      <c r="DT2222" s="209"/>
      <c r="DU2222" s="209"/>
      <c r="DV2222" s="209"/>
      <c r="DW2222" s="209"/>
      <c r="DX2222" s="209"/>
      <c r="DY2222" s="209"/>
      <c r="DZ2222" s="209"/>
      <c r="EA2222" s="209"/>
      <c r="EB2222" s="209"/>
      <c r="EC2222" s="209"/>
      <c r="ED2222" s="209"/>
      <c r="EE2222" s="209"/>
      <c r="EF2222" s="209"/>
      <c r="EG2222" s="209"/>
      <c r="EH2222" s="209"/>
      <c r="EI2222" s="209"/>
      <c r="EJ2222" s="209"/>
      <c r="EK2222" s="209"/>
      <c r="EL2222" s="209"/>
      <c r="EM2222" s="209"/>
      <c r="EN2222" s="209"/>
      <c r="EO2222" s="209"/>
      <c r="EP2222" s="209"/>
      <c r="EQ2222" s="209"/>
      <c r="ER2222" s="209"/>
      <c r="ES2222" s="209"/>
      <c r="ET2222" s="209"/>
      <c r="EU2222" s="209"/>
      <c r="EV2222" s="209"/>
      <c r="EW2222" s="209"/>
      <c r="EX2222" s="209"/>
      <c r="EY2222" s="209"/>
      <c r="EZ2222" s="209"/>
      <c r="FA2222" s="209"/>
      <c r="FB2222" s="209"/>
      <c r="FC2222" s="209"/>
      <c r="FD2222" s="209"/>
      <c r="FE2222" s="209"/>
      <c r="FF2222" s="209"/>
      <c r="FG2222" s="209"/>
      <c r="FH2222" s="209"/>
      <c r="FI2222" s="209"/>
      <c r="FJ2222" s="209"/>
      <c r="FK2222" s="209"/>
      <c r="FL2222" s="209"/>
      <c r="FM2222" s="209"/>
      <c r="FN2222" s="209"/>
      <c r="FO2222" s="209"/>
      <c r="FP2222" s="209"/>
      <c r="FQ2222" s="209"/>
      <c r="FR2222" s="209"/>
      <c r="FS2222" s="209"/>
      <c r="FT2222" s="209"/>
      <c r="FU2222" s="209"/>
      <c r="FV2222" s="209"/>
      <c r="FW2222" s="209"/>
      <c r="FX2222" s="209"/>
      <c r="FY2222" s="209"/>
      <c r="FZ2222" s="209"/>
      <c r="GA2222" s="209"/>
      <c r="GB2222" s="209"/>
      <c r="GC2222" s="209"/>
      <c r="GD2222" s="209"/>
      <c r="GE2222" s="209"/>
      <c r="GF2222" s="209"/>
      <c r="GG2222" s="209"/>
      <c r="GH2222" s="209"/>
      <c r="GI2222" s="209"/>
    </row>
    <row r="2223" spans="1:191">
      <c r="A2223" s="232"/>
      <c r="B2223" s="196"/>
      <c r="C2223" s="200"/>
      <c r="D2223" s="201"/>
      <c r="E2223" s="80" t="s">
        <v>572</v>
      </c>
      <c r="F2223" s="18" t="s">
        <v>398</v>
      </c>
      <c r="G2223" s="18"/>
      <c r="H2223" s="10" t="s">
        <v>394</v>
      </c>
      <c r="I2223" s="206">
        <f>SUM(I2224)</f>
        <v>17007</v>
      </c>
      <c r="J2223" s="206">
        <f>SUM(J2224)</f>
        <v>52813</v>
      </c>
      <c r="K2223" s="206">
        <f>SUM(K2224)</f>
        <v>67441</v>
      </c>
      <c r="L2223" s="207">
        <f>SUM(L2224)</f>
        <v>96196.6</v>
      </c>
      <c r="M2223" s="41">
        <f t="shared" si="457"/>
        <v>17.7</v>
      </c>
      <c r="N2223" s="41">
        <f t="shared" si="458"/>
        <v>54.9</v>
      </c>
      <c r="O2223" s="41">
        <f t="shared" si="459"/>
        <v>70.099999999999994</v>
      </c>
      <c r="P2223" s="15"/>
      <c r="Q2223" s="15"/>
      <c r="R2223" s="167"/>
      <c r="S2223" s="15"/>
      <c r="T2223" s="15"/>
      <c r="U2223" s="4">
        <f t="shared" si="461"/>
        <v>96196.6</v>
      </c>
      <c r="V2223" s="43"/>
      <c r="AA2223" s="209"/>
      <c r="AB2223" s="209"/>
      <c r="AC2223" s="209"/>
      <c r="AD2223" s="209"/>
      <c r="AE2223" s="209"/>
      <c r="AF2223" s="209"/>
      <c r="AG2223" s="209"/>
      <c r="AH2223" s="209"/>
      <c r="AI2223" s="209"/>
      <c r="AJ2223" s="209"/>
      <c r="AK2223" s="209"/>
      <c r="AL2223" s="209"/>
      <c r="AM2223" s="209"/>
      <c r="AN2223" s="209"/>
      <c r="AO2223" s="209"/>
      <c r="AP2223" s="209"/>
      <c r="AQ2223" s="209"/>
      <c r="AR2223" s="209"/>
      <c r="AS2223" s="209"/>
      <c r="AT2223" s="209"/>
      <c r="AU2223" s="209"/>
      <c r="AV2223" s="209"/>
      <c r="AW2223" s="209"/>
      <c r="AX2223" s="209"/>
      <c r="AY2223" s="209"/>
      <c r="AZ2223" s="209"/>
      <c r="BA2223" s="209"/>
      <c r="BB2223" s="209"/>
      <c r="BC2223" s="209"/>
      <c r="BD2223" s="209"/>
      <c r="BE2223" s="209"/>
      <c r="BF2223" s="209"/>
      <c r="BG2223" s="209"/>
      <c r="BH2223" s="209"/>
      <c r="BI2223" s="209"/>
      <c r="BJ2223" s="209"/>
      <c r="BK2223" s="209"/>
      <c r="BL2223" s="209"/>
      <c r="BM2223" s="209"/>
      <c r="BN2223" s="209"/>
      <c r="BO2223" s="209"/>
      <c r="BP2223" s="209"/>
      <c r="BQ2223" s="209"/>
      <c r="BR2223" s="209"/>
      <c r="BS2223" s="209"/>
      <c r="BT2223" s="209"/>
      <c r="BU2223" s="209"/>
      <c r="BV2223" s="209"/>
      <c r="BW2223" s="209"/>
      <c r="BX2223" s="209"/>
      <c r="BY2223" s="209"/>
      <c r="BZ2223" s="209"/>
      <c r="CA2223" s="209"/>
      <c r="CB2223" s="209"/>
      <c r="CC2223" s="209"/>
      <c r="CD2223" s="209"/>
      <c r="CE2223" s="209"/>
      <c r="CF2223" s="209"/>
      <c r="CG2223" s="209"/>
      <c r="CH2223" s="209"/>
      <c r="CI2223" s="209"/>
      <c r="CJ2223" s="209"/>
      <c r="CK2223" s="209"/>
      <c r="CL2223" s="209"/>
      <c r="CM2223" s="209"/>
      <c r="CN2223" s="209"/>
      <c r="CO2223" s="209"/>
      <c r="CP2223" s="209"/>
      <c r="CQ2223" s="209"/>
      <c r="CR2223" s="209"/>
      <c r="CS2223" s="209"/>
      <c r="CT2223" s="209"/>
      <c r="CU2223" s="209"/>
      <c r="CV2223" s="209"/>
      <c r="CW2223" s="209"/>
      <c r="CX2223" s="209"/>
      <c r="CY2223" s="209"/>
      <c r="CZ2223" s="209"/>
      <c r="DA2223" s="209"/>
      <c r="DB2223" s="209"/>
      <c r="DC2223" s="209"/>
      <c r="DD2223" s="209"/>
      <c r="DE2223" s="209"/>
      <c r="DF2223" s="209"/>
      <c r="DG2223" s="209"/>
      <c r="DH2223" s="209"/>
      <c r="DI2223" s="209"/>
      <c r="DJ2223" s="209"/>
      <c r="DK2223" s="209"/>
      <c r="DL2223" s="209"/>
      <c r="DM2223" s="209"/>
      <c r="DN2223" s="209"/>
      <c r="DO2223" s="209"/>
      <c r="DP2223" s="209"/>
      <c r="DQ2223" s="209"/>
      <c r="DR2223" s="209"/>
      <c r="DS2223" s="209"/>
      <c r="DT2223" s="209"/>
      <c r="DU2223" s="209"/>
      <c r="DV2223" s="209"/>
      <c r="DW2223" s="209"/>
      <c r="DX2223" s="209"/>
      <c r="DY2223" s="209"/>
      <c r="DZ2223" s="209"/>
      <c r="EA2223" s="209"/>
      <c r="EB2223" s="209"/>
      <c r="EC2223" s="209"/>
      <c r="ED2223" s="209"/>
      <c r="EE2223" s="209"/>
      <c r="EF2223" s="209"/>
      <c r="EG2223" s="209"/>
      <c r="EH2223" s="209"/>
      <c r="EI2223" s="209"/>
      <c r="EJ2223" s="209"/>
      <c r="EK2223" s="209"/>
      <c r="EL2223" s="209"/>
      <c r="EM2223" s="209"/>
      <c r="EN2223" s="209"/>
      <c r="EO2223" s="209"/>
      <c r="EP2223" s="209"/>
      <c r="EQ2223" s="209"/>
      <c r="ER2223" s="209"/>
      <c r="ES2223" s="209"/>
      <c r="ET2223" s="209"/>
      <c r="EU2223" s="209"/>
      <c r="EV2223" s="209"/>
      <c r="EW2223" s="209"/>
      <c r="EX2223" s="209"/>
      <c r="EY2223" s="209"/>
      <c r="EZ2223" s="209"/>
      <c r="FA2223" s="209"/>
      <c r="FB2223" s="209"/>
      <c r="FC2223" s="209"/>
      <c r="FD2223" s="209"/>
      <c r="FE2223" s="209"/>
      <c r="FF2223" s="209"/>
      <c r="FG2223" s="209"/>
      <c r="FH2223" s="209"/>
      <c r="FI2223" s="209"/>
      <c r="FJ2223" s="209"/>
      <c r="FK2223" s="209"/>
      <c r="FL2223" s="209"/>
      <c r="FM2223" s="209"/>
      <c r="FN2223" s="209"/>
      <c r="FO2223" s="209"/>
      <c r="FP2223" s="209"/>
      <c r="FQ2223" s="209"/>
      <c r="FR2223" s="209"/>
      <c r="FS2223" s="209"/>
      <c r="FT2223" s="209"/>
      <c r="FU2223" s="209"/>
      <c r="FV2223" s="209"/>
      <c r="FW2223" s="209"/>
      <c r="FX2223" s="209"/>
      <c r="FY2223" s="209"/>
      <c r="FZ2223" s="209"/>
      <c r="GA2223" s="209"/>
      <c r="GB2223" s="209"/>
      <c r="GC2223" s="209"/>
      <c r="GD2223" s="209"/>
      <c r="GE2223" s="209"/>
      <c r="GF2223" s="209"/>
      <c r="GG2223" s="209"/>
      <c r="GH2223" s="209"/>
      <c r="GI2223" s="209"/>
    </row>
    <row r="2224" spans="1:191" ht="27" hidden="1">
      <c r="A2224" s="69"/>
      <c r="B2224" s="53"/>
      <c r="C2224" s="56"/>
      <c r="D2224" s="57"/>
      <c r="E2224" s="16" t="s">
        <v>524</v>
      </c>
      <c r="F2224" s="10">
        <v>4511</v>
      </c>
      <c r="G2224" s="10"/>
      <c r="H2224" s="10"/>
      <c r="I2224" s="7">
        <v>17007</v>
      </c>
      <c r="J2224" s="7">
        <v>52813</v>
      </c>
      <c r="K2224" s="7">
        <v>67441</v>
      </c>
      <c r="L2224" s="150">
        <v>96196.6</v>
      </c>
      <c r="M2224" s="41">
        <f t="shared" si="457"/>
        <v>17.7</v>
      </c>
      <c r="N2224" s="41">
        <f t="shared" si="458"/>
        <v>54.9</v>
      </c>
      <c r="O2224" s="41">
        <f t="shared" si="459"/>
        <v>70.099999999999994</v>
      </c>
      <c r="P2224" s="15"/>
      <c r="Q2224" s="15"/>
      <c r="R2224" s="167"/>
      <c r="S2224" s="15"/>
      <c r="T2224" s="15"/>
      <c r="U2224" s="4">
        <f t="shared" si="461"/>
        <v>96196.6</v>
      </c>
      <c r="V2224" s="43"/>
    </row>
    <row r="2225" spans="1:191">
      <c r="A2225" s="232"/>
      <c r="B2225" s="196"/>
      <c r="C2225" s="200"/>
      <c r="D2225" s="201"/>
      <c r="E2225" s="80" t="s">
        <v>573</v>
      </c>
      <c r="F2225" s="18" t="s">
        <v>398</v>
      </c>
      <c r="G2225" s="18"/>
      <c r="H2225" s="10" t="s">
        <v>394</v>
      </c>
      <c r="I2225" s="206">
        <f>SUM(I2226)</f>
        <v>13993</v>
      </c>
      <c r="J2225" s="206">
        <f>SUM(J2226)</f>
        <v>42362</v>
      </c>
      <c r="K2225" s="206">
        <f>SUM(K2226)</f>
        <v>54556</v>
      </c>
      <c r="L2225" s="207">
        <f>SUM(L2226)</f>
        <v>77568.5</v>
      </c>
      <c r="M2225" s="41">
        <f t="shared" si="457"/>
        <v>18</v>
      </c>
      <c r="N2225" s="41">
        <f t="shared" si="458"/>
        <v>54.6</v>
      </c>
      <c r="O2225" s="41">
        <f t="shared" si="459"/>
        <v>70.3</v>
      </c>
      <c r="P2225" s="15"/>
      <c r="Q2225" s="15"/>
      <c r="R2225" s="167"/>
      <c r="S2225" s="15"/>
      <c r="T2225" s="15"/>
      <c r="U2225" s="4">
        <f t="shared" si="461"/>
        <v>77568.5</v>
      </c>
      <c r="V2225" s="43"/>
      <c r="AA2225" s="209"/>
      <c r="AB2225" s="209"/>
      <c r="AC2225" s="209"/>
      <c r="AD2225" s="209"/>
      <c r="AE2225" s="209"/>
      <c r="AF2225" s="209"/>
      <c r="AG2225" s="209"/>
      <c r="AH2225" s="209"/>
      <c r="AI2225" s="209"/>
      <c r="AJ2225" s="209"/>
      <c r="AK2225" s="209"/>
      <c r="AL2225" s="209"/>
      <c r="AM2225" s="209"/>
      <c r="AN2225" s="209"/>
      <c r="AO2225" s="209"/>
      <c r="AP2225" s="209"/>
      <c r="AQ2225" s="209"/>
      <c r="AR2225" s="209"/>
      <c r="AS2225" s="209"/>
      <c r="AT2225" s="209"/>
      <c r="AU2225" s="209"/>
      <c r="AV2225" s="209"/>
      <c r="AW2225" s="209"/>
      <c r="AX2225" s="209"/>
      <c r="AY2225" s="209"/>
      <c r="AZ2225" s="209"/>
      <c r="BA2225" s="209"/>
      <c r="BB2225" s="209"/>
      <c r="BC2225" s="209"/>
      <c r="BD2225" s="209"/>
      <c r="BE2225" s="209"/>
      <c r="BF2225" s="209"/>
      <c r="BG2225" s="209"/>
      <c r="BH2225" s="209"/>
      <c r="BI2225" s="209"/>
      <c r="BJ2225" s="209"/>
      <c r="BK2225" s="209"/>
      <c r="BL2225" s="209"/>
      <c r="BM2225" s="209"/>
      <c r="BN2225" s="209"/>
      <c r="BO2225" s="209"/>
      <c r="BP2225" s="209"/>
      <c r="BQ2225" s="209"/>
      <c r="BR2225" s="209"/>
      <c r="BS2225" s="209"/>
      <c r="BT2225" s="209"/>
      <c r="BU2225" s="209"/>
      <c r="BV2225" s="209"/>
      <c r="BW2225" s="209"/>
      <c r="BX2225" s="209"/>
      <c r="BY2225" s="209"/>
      <c r="BZ2225" s="209"/>
      <c r="CA2225" s="209"/>
      <c r="CB2225" s="209"/>
      <c r="CC2225" s="209"/>
      <c r="CD2225" s="209"/>
      <c r="CE2225" s="209"/>
      <c r="CF2225" s="209"/>
      <c r="CG2225" s="209"/>
      <c r="CH2225" s="209"/>
      <c r="CI2225" s="209"/>
      <c r="CJ2225" s="209"/>
      <c r="CK2225" s="209"/>
      <c r="CL2225" s="209"/>
      <c r="CM2225" s="209"/>
      <c r="CN2225" s="209"/>
      <c r="CO2225" s="209"/>
      <c r="CP2225" s="209"/>
      <c r="CQ2225" s="209"/>
      <c r="CR2225" s="209"/>
      <c r="CS2225" s="209"/>
      <c r="CT2225" s="209"/>
      <c r="CU2225" s="209"/>
      <c r="CV2225" s="209"/>
      <c r="CW2225" s="209"/>
      <c r="CX2225" s="209"/>
      <c r="CY2225" s="209"/>
      <c r="CZ2225" s="209"/>
      <c r="DA2225" s="209"/>
      <c r="DB2225" s="209"/>
      <c r="DC2225" s="209"/>
      <c r="DD2225" s="209"/>
      <c r="DE2225" s="209"/>
      <c r="DF2225" s="209"/>
      <c r="DG2225" s="209"/>
      <c r="DH2225" s="209"/>
      <c r="DI2225" s="209"/>
      <c r="DJ2225" s="209"/>
      <c r="DK2225" s="209"/>
      <c r="DL2225" s="209"/>
      <c r="DM2225" s="209"/>
      <c r="DN2225" s="209"/>
      <c r="DO2225" s="209"/>
      <c r="DP2225" s="209"/>
      <c r="DQ2225" s="209"/>
      <c r="DR2225" s="209"/>
      <c r="DS2225" s="209"/>
      <c r="DT2225" s="209"/>
      <c r="DU2225" s="209"/>
      <c r="DV2225" s="209"/>
      <c r="DW2225" s="209"/>
      <c r="DX2225" s="209"/>
      <c r="DY2225" s="209"/>
      <c r="DZ2225" s="209"/>
      <c r="EA2225" s="209"/>
      <c r="EB2225" s="209"/>
      <c r="EC2225" s="209"/>
      <c r="ED2225" s="209"/>
      <c r="EE2225" s="209"/>
      <c r="EF2225" s="209"/>
      <c r="EG2225" s="209"/>
      <c r="EH2225" s="209"/>
      <c r="EI2225" s="209"/>
      <c r="EJ2225" s="209"/>
      <c r="EK2225" s="209"/>
      <c r="EL2225" s="209"/>
      <c r="EM2225" s="209"/>
      <c r="EN2225" s="209"/>
      <c r="EO2225" s="209"/>
      <c r="EP2225" s="209"/>
      <c r="EQ2225" s="209"/>
      <c r="ER2225" s="209"/>
      <c r="ES2225" s="209"/>
      <c r="ET2225" s="209"/>
      <c r="EU2225" s="209"/>
      <c r="EV2225" s="209"/>
      <c r="EW2225" s="209"/>
      <c r="EX2225" s="209"/>
      <c r="EY2225" s="209"/>
      <c r="EZ2225" s="209"/>
      <c r="FA2225" s="209"/>
      <c r="FB2225" s="209"/>
      <c r="FC2225" s="209"/>
      <c r="FD2225" s="209"/>
      <c r="FE2225" s="209"/>
      <c r="FF2225" s="209"/>
      <c r="FG2225" s="209"/>
      <c r="FH2225" s="209"/>
      <c r="FI2225" s="209"/>
      <c r="FJ2225" s="209"/>
      <c r="FK2225" s="209"/>
      <c r="FL2225" s="209"/>
      <c r="FM2225" s="209"/>
      <c r="FN2225" s="209"/>
      <c r="FO2225" s="209"/>
      <c r="FP2225" s="209"/>
      <c r="FQ2225" s="209"/>
      <c r="FR2225" s="209"/>
      <c r="FS2225" s="209"/>
      <c r="FT2225" s="209"/>
      <c r="FU2225" s="209"/>
      <c r="FV2225" s="209"/>
      <c r="FW2225" s="209"/>
      <c r="FX2225" s="209"/>
      <c r="FY2225" s="209"/>
      <c r="FZ2225" s="209"/>
      <c r="GA2225" s="209"/>
      <c r="GB2225" s="209"/>
      <c r="GC2225" s="209"/>
      <c r="GD2225" s="209"/>
      <c r="GE2225" s="209"/>
      <c r="GF2225" s="209"/>
      <c r="GG2225" s="209"/>
      <c r="GH2225" s="209"/>
      <c r="GI2225" s="209"/>
    </row>
    <row r="2226" spans="1:191" ht="27" hidden="1">
      <c r="A2226" s="69"/>
      <c r="B2226" s="53"/>
      <c r="C2226" s="56"/>
      <c r="D2226" s="57"/>
      <c r="E2226" s="16" t="s">
        <v>524</v>
      </c>
      <c r="F2226" s="10">
        <v>4511</v>
      </c>
      <c r="G2226" s="10"/>
      <c r="H2226" s="10"/>
      <c r="I2226" s="7">
        <v>13993</v>
      </c>
      <c r="J2226" s="7">
        <v>42362</v>
      </c>
      <c r="K2226" s="7">
        <v>54556</v>
      </c>
      <c r="L2226" s="150">
        <v>77568.5</v>
      </c>
      <c r="M2226" s="41">
        <f t="shared" si="457"/>
        <v>18</v>
      </c>
      <c r="N2226" s="41">
        <f t="shared" si="458"/>
        <v>54.6</v>
      </c>
      <c r="O2226" s="41">
        <f t="shared" si="459"/>
        <v>70.3</v>
      </c>
      <c r="P2226" s="15"/>
      <c r="Q2226" s="15"/>
      <c r="R2226" s="167"/>
      <c r="S2226" s="15"/>
      <c r="T2226" s="15"/>
      <c r="U2226" s="4">
        <f t="shared" si="461"/>
        <v>77568.5</v>
      </c>
      <c r="V2226" s="43"/>
    </row>
    <row r="2227" spans="1:191">
      <c r="A2227" s="232"/>
      <c r="B2227" s="196"/>
      <c r="C2227" s="200"/>
      <c r="D2227" s="201"/>
      <c r="E2227" s="80" t="s">
        <v>574</v>
      </c>
      <c r="F2227" s="18" t="s">
        <v>398</v>
      </c>
      <c r="G2227" s="18"/>
      <c r="H2227" s="10" t="s">
        <v>394</v>
      </c>
      <c r="I2227" s="206">
        <f>SUM(I2228)</f>
        <v>14923</v>
      </c>
      <c r="J2227" s="206">
        <f>SUM(J2228)</f>
        <v>45383</v>
      </c>
      <c r="K2227" s="206">
        <f>SUM(K2228)</f>
        <v>58120</v>
      </c>
      <c r="L2227" s="207">
        <f>SUM(L2228)</f>
        <v>82935.100000000006</v>
      </c>
      <c r="M2227" s="41">
        <f t="shared" si="457"/>
        <v>18</v>
      </c>
      <c r="N2227" s="41">
        <f t="shared" si="458"/>
        <v>54.7</v>
      </c>
      <c r="O2227" s="41">
        <f t="shared" si="459"/>
        <v>70.099999999999994</v>
      </c>
      <c r="P2227" s="15"/>
      <c r="Q2227" s="15"/>
      <c r="R2227" s="167"/>
      <c r="S2227" s="15"/>
      <c r="T2227" s="15"/>
      <c r="U2227" s="4">
        <f t="shared" si="461"/>
        <v>82935.100000000006</v>
      </c>
      <c r="V2227" s="43"/>
      <c r="AA2227" s="209"/>
      <c r="AB2227" s="209"/>
      <c r="AC2227" s="209"/>
      <c r="AD2227" s="209"/>
      <c r="AE2227" s="209"/>
      <c r="AF2227" s="209"/>
      <c r="AG2227" s="209"/>
      <c r="AH2227" s="209"/>
      <c r="AI2227" s="209"/>
      <c r="AJ2227" s="209"/>
      <c r="AK2227" s="209"/>
      <c r="AL2227" s="209"/>
      <c r="AM2227" s="209"/>
      <c r="AN2227" s="209"/>
      <c r="AO2227" s="209"/>
      <c r="AP2227" s="209"/>
      <c r="AQ2227" s="209"/>
      <c r="AR2227" s="209"/>
      <c r="AS2227" s="209"/>
      <c r="AT2227" s="209"/>
      <c r="AU2227" s="209"/>
      <c r="AV2227" s="209"/>
      <c r="AW2227" s="209"/>
      <c r="AX2227" s="209"/>
      <c r="AY2227" s="209"/>
      <c r="AZ2227" s="209"/>
      <c r="BA2227" s="209"/>
      <c r="BB2227" s="209"/>
      <c r="BC2227" s="209"/>
      <c r="BD2227" s="209"/>
      <c r="BE2227" s="209"/>
      <c r="BF2227" s="209"/>
      <c r="BG2227" s="209"/>
      <c r="BH2227" s="209"/>
      <c r="BI2227" s="209"/>
      <c r="BJ2227" s="209"/>
      <c r="BK2227" s="209"/>
      <c r="BL2227" s="209"/>
      <c r="BM2227" s="209"/>
      <c r="BN2227" s="209"/>
      <c r="BO2227" s="209"/>
      <c r="BP2227" s="209"/>
      <c r="BQ2227" s="209"/>
      <c r="BR2227" s="209"/>
      <c r="BS2227" s="209"/>
      <c r="BT2227" s="209"/>
      <c r="BU2227" s="209"/>
      <c r="BV2227" s="209"/>
      <c r="BW2227" s="209"/>
      <c r="BX2227" s="209"/>
      <c r="BY2227" s="209"/>
      <c r="BZ2227" s="209"/>
      <c r="CA2227" s="209"/>
      <c r="CB2227" s="209"/>
      <c r="CC2227" s="209"/>
      <c r="CD2227" s="209"/>
      <c r="CE2227" s="209"/>
      <c r="CF2227" s="209"/>
      <c r="CG2227" s="209"/>
      <c r="CH2227" s="209"/>
      <c r="CI2227" s="209"/>
      <c r="CJ2227" s="209"/>
      <c r="CK2227" s="209"/>
      <c r="CL2227" s="209"/>
      <c r="CM2227" s="209"/>
      <c r="CN2227" s="209"/>
      <c r="CO2227" s="209"/>
      <c r="CP2227" s="209"/>
      <c r="CQ2227" s="209"/>
      <c r="CR2227" s="209"/>
      <c r="CS2227" s="209"/>
      <c r="CT2227" s="209"/>
      <c r="CU2227" s="209"/>
      <c r="CV2227" s="209"/>
      <c r="CW2227" s="209"/>
      <c r="CX2227" s="209"/>
      <c r="CY2227" s="209"/>
      <c r="CZ2227" s="209"/>
      <c r="DA2227" s="209"/>
      <c r="DB2227" s="209"/>
      <c r="DC2227" s="209"/>
      <c r="DD2227" s="209"/>
      <c r="DE2227" s="209"/>
      <c r="DF2227" s="209"/>
      <c r="DG2227" s="209"/>
      <c r="DH2227" s="209"/>
      <c r="DI2227" s="209"/>
      <c r="DJ2227" s="209"/>
      <c r="DK2227" s="209"/>
      <c r="DL2227" s="209"/>
      <c r="DM2227" s="209"/>
      <c r="DN2227" s="209"/>
      <c r="DO2227" s="209"/>
      <c r="DP2227" s="209"/>
      <c r="DQ2227" s="209"/>
      <c r="DR2227" s="209"/>
      <c r="DS2227" s="209"/>
      <c r="DT2227" s="209"/>
      <c r="DU2227" s="209"/>
      <c r="DV2227" s="209"/>
      <c r="DW2227" s="209"/>
      <c r="DX2227" s="209"/>
      <c r="DY2227" s="209"/>
      <c r="DZ2227" s="209"/>
      <c r="EA2227" s="209"/>
      <c r="EB2227" s="209"/>
      <c r="EC2227" s="209"/>
      <c r="ED2227" s="209"/>
      <c r="EE2227" s="209"/>
      <c r="EF2227" s="209"/>
      <c r="EG2227" s="209"/>
      <c r="EH2227" s="209"/>
      <c r="EI2227" s="209"/>
      <c r="EJ2227" s="209"/>
      <c r="EK2227" s="209"/>
      <c r="EL2227" s="209"/>
      <c r="EM2227" s="209"/>
      <c r="EN2227" s="209"/>
      <c r="EO2227" s="209"/>
      <c r="EP2227" s="209"/>
      <c r="EQ2227" s="209"/>
      <c r="ER2227" s="209"/>
      <c r="ES2227" s="209"/>
      <c r="ET2227" s="209"/>
      <c r="EU2227" s="209"/>
      <c r="EV2227" s="209"/>
      <c r="EW2227" s="209"/>
      <c r="EX2227" s="209"/>
      <c r="EY2227" s="209"/>
      <c r="EZ2227" s="209"/>
      <c r="FA2227" s="209"/>
      <c r="FB2227" s="209"/>
      <c r="FC2227" s="209"/>
      <c r="FD2227" s="209"/>
      <c r="FE2227" s="209"/>
      <c r="FF2227" s="209"/>
      <c r="FG2227" s="209"/>
      <c r="FH2227" s="209"/>
      <c r="FI2227" s="209"/>
      <c r="FJ2227" s="209"/>
      <c r="FK2227" s="209"/>
      <c r="FL2227" s="209"/>
      <c r="FM2227" s="209"/>
      <c r="FN2227" s="209"/>
      <c r="FO2227" s="209"/>
      <c r="FP2227" s="209"/>
      <c r="FQ2227" s="209"/>
      <c r="FR2227" s="209"/>
      <c r="FS2227" s="209"/>
      <c r="FT2227" s="209"/>
      <c r="FU2227" s="209"/>
      <c r="FV2227" s="209"/>
      <c r="FW2227" s="209"/>
      <c r="FX2227" s="209"/>
      <c r="FY2227" s="209"/>
      <c r="FZ2227" s="209"/>
      <c r="GA2227" s="209"/>
      <c r="GB2227" s="209"/>
      <c r="GC2227" s="209"/>
      <c r="GD2227" s="209"/>
      <c r="GE2227" s="209"/>
      <c r="GF2227" s="209"/>
      <c r="GG2227" s="209"/>
      <c r="GH2227" s="209"/>
      <c r="GI2227" s="209"/>
    </row>
    <row r="2228" spans="1:191" ht="27" hidden="1">
      <c r="A2228" s="69"/>
      <c r="B2228" s="53"/>
      <c r="C2228" s="56"/>
      <c r="D2228" s="57"/>
      <c r="E2228" s="16" t="s">
        <v>524</v>
      </c>
      <c r="F2228" s="10">
        <v>4511</v>
      </c>
      <c r="G2228" s="10"/>
      <c r="H2228" s="10"/>
      <c r="I2228" s="7">
        <v>14923</v>
      </c>
      <c r="J2228" s="7">
        <v>45383</v>
      </c>
      <c r="K2228" s="7">
        <v>58120</v>
      </c>
      <c r="L2228" s="150">
        <v>82935.100000000006</v>
      </c>
      <c r="M2228" s="41">
        <f t="shared" si="457"/>
        <v>18</v>
      </c>
      <c r="N2228" s="41">
        <f t="shared" si="458"/>
        <v>54.7</v>
      </c>
      <c r="O2228" s="41">
        <f t="shared" si="459"/>
        <v>70.099999999999994</v>
      </c>
      <c r="P2228" s="15"/>
      <c r="Q2228" s="15"/>
      <c r="R2228" s="167"/>
      <c r="S2228" s="15"/>
      <c r="T2228" s="15"/>
      <c r="U2228" s="4">
        <f t="shared" si="461"/>
        <v>82935.100000000006</v>
      </c>
      <c r="V2228" s="43"/>
    </row>
    <row r="2229" spans="1:191">
      <c r="A2229" s="232"/>
      <c r="B2229" s="196"/>
      <c r="C2229" s="200"/>
      <c r="D2229" s="201"/>
      <c r="E2229" s="80" t="s">
        <v>575</v>
      </c>
      <c r="F2229" s="18" t="s">
        <v>398</v>
      </c>
      <c r="G2229" s="18"/>
      <c r="H2229" s="10" t="s">
        <v>394</v>
      </c>
      <c r="I2229" s="206">
        <f>SUM(I2230)</f>
        <v>16281</v>
      </c>
      <c r="J2229" s="206">
        <f>SUM(J2230)</f>
        <v>50688.2</v>
      </c>
      <c r="K2229" s="206">
        <f>SUM(K2230)</f>
        <v>65820.2</v>
      </c>
      <c r="L2229" s="206">
        <f>SUM(L2230)</f>
        <v>92490.6</v>
      </c>
      <c r="M2229" s="41">
        <f t="shared" si="457"/>
        <v>17.600000000000001</v>
      </c>
      <c r="N2229" s="41">
        <f t="shared" si="458"/>
        <v>54.8</v>
      </c>
      <c r="O2229" s="41">
        <f t="shared" si="459"/>
        <v>71.2</v>
      </c>
      <c r="P2229" s="15"/>
      <c r="Q2229" s="15"/>
      <c r="R2229" s="167"/>
      <c r="S2229" s="15"/>
      <c r="T2229" s="15"/>
      <c r="U2229" s="4">
        <f t="shared" si="461"/>
        <v>92490.6</v>
      </c>
      <c r="V2229" s="43"/>
      <c r="AA2229" s="209"/>
      <c r="AB2229" s="209"/>
      <c r="AC2229" s="209"/>
      <c r="AD2229" s="209"/>
      <c r="AE2229" s="209"/>
      <c r="AF2229" s="209"/>
      <c r="AG2229" s="209"/>
      <c r="AH2229" s="209"/>
      <c r="AI2229" s="209"/>
      <c r="AJ2229" s="209"/>
      <c r="AK2229" s="209"/>
      <c r="AL2229" s="209"/>
      <c r="AM2229" s="209"/>
      <c r="AN2229" s="209"/>
      <c r="AO2229" s="209"/>
      <c r="AP2229" s="209"/>
      <c r="AQ2229" s="209"/>
      <c r="AR2229" s="209"/>
      <c r="AS2229" s="209"/>
      <c r="AT2229" s="209"/>
      <c r="AU2229" s="209"/>
      <c r="AV2229" s="209"/>
      <c r="AW2229" s="209"/>
      <c r="AX2229" s="209"/>
      <c r="AY2229" s="209"/>
      <c r="AZ2229" s="209"/>
      <c r="BA2229" s="209"/>
      <c r="BB2229" s="209"/>
      <c r="BC2229" s="209"/>
      <c r="BD2229" s="209"/>
      <c r="BE2229" s="209"/>
      <c r="BF2229" s="209"/>
      <c r="BG2229" s="209"/>
      <c r="BH2229" s="209"/>
      <c r="BI2229" s="209"/>
      <c r="BJ2229" s="209"/>
      <c r="BK2229" s="209"/>
      <c r="BL2229" s="209"/>
      <c r="BM2229" s="209"/>
      <c r="BN2229" s="209"/>
      <c r="BO2229" s="209"/>
      <c r="BP2229" s="209"/>
      <c r="BQ2229" s="209"/>
      <c r="BR2229" s="209"/>
      <c r="BS2229" s="209"/>
      <c r="BT2229" s="209"/>
      <c r="BU2229" s="209"/>
      <c r="BV2229" s="209"/>
      <c r="BW2229" s="209"/>
      <c r="BX2229" s="209"/>
      <c r="BY2229" s="209"/>
      <c r="BZ2229" s="209"/>
      <c r="CA2229" s="209"/>
      <c r="CB2229" s="209"/>
      <c r="CC2229" s="209"/>
      <c r="CD2229" s="209"/>
      <c r="CE2229" s="209"/>
      <c r="CF2229" s="209"/>
      <c r="CG2229" s="209"/>
      <c r="CH2229" s="209"/>
      <c r="CI2229" s="209"/>
      <c r="CJ2229" s="209"/>
      <c r="CK2229" s="209"/>
      <c r="CL2229" s="209"/>
      <c r="CM2229" s="209"/>
      <c r="CN2229" s="209"/>
      <c r="CO2229" s="209"/>
      <c r="CP2229" s="209"/>
      <c r="CQ2229" s="209"/>
      <c r="CR2229" s="209"/>
      <c r="CS2229" s="209"/>
      <c r="CT2229" s="209"/>
      <c r="CU2229" s="209"/>
      <c r="CV2229" s="209"/>
      <c r="CW2229" s="209"/>
      <c r="CX2229" s="209"/>
      <c r="CY2229" s="209"/>
      <c r="CZ2229" s="209"/>
      <c r="DA2229" s="209"/>
      <c r="DB2229" s="209"/>
      <c r="DC2229" s="209"/>
      <c r="DD2229" s="209"/>
      <c r="DE2229" s="209"/>
      <c r="DF2229" s="209"/>
      <c r="DG2229" s="209"/>
      <c r="DH2229" s="209"/>
      <c r="DI2229" s="209"/>
      <c r="DJ2229" s="209"/>
      <c r="DK2229" s="209"/>
      <c r="DL2229" s="209"/>
      <c r="DM2229" s="209"/>
      <c r="DN2229" s="209"/>
      <c r="DO2229" s="209"/>
      <c r="DP2229" s="209"/>
      <c r="DQ2229" s="209"/>
      <c r="DR2229" s="209"/>
      <c r="DS2229" s="209"/>
      <c r="DT2229" s="209"/>
      <c r="DU2229" s="209"/>
      <c r="DV2229" s="209"/>
      <c r="DW2229" s="209"/>
      <c r="DX2229" s="209"/>
      <c r="DY2229" s="209"/>
      <c r="DZ2229" s="209"/>
      <c r="EA2229" s="209"/>
      <c r="EB2229" s="209"/>
      <c r="EC2229" s="209"/>
      <c r="ED2229" s="209"/>
      <c r="EE2229" s="209"/>
      <c r="EF2229" s="209"/>
      <c r="EG2229" s="209"/>
      <c r="EH2229" s="209"/>
      <c r="EI2229" s="209"/>
      <c r="EJ2229" s="209"/>
      <c r="EK2229" s="209"/>
      <c r="EL2229" s="209"/>
      <c r="EM2229" s="209"/>
      <c r="EN2229" s="209"/>
      <c r="EO2229" s="209"/>
      <c r="EP2229" s="209"/>
      <c r="EQ2229" s="209"/>
      <c r="ER2229" s="209"/>
      <c r="ES2229" s="209"/>
      <c r="ET2229" s="209"/>
      <c r="EU2229" s="209"/>
      <c r="EV2229" s="209"/>
      <c r="EW2229" s="209"/>
      <c r="EX2229" s="209"/>
      <c r="EY2229" s="209"/>
      <c r="EZ2229" s="209"/>
      <c r="FA2229" s="209"/>
      <c r="FB2229" s="209"/>
      <c r="FC2229" s="209"/>
      <c r="FD2229" s="209"/>
      <c r="FE2229" s="209"/>
      <c r="FF2229" s="209"/>
      <c r="FG2229" s="209"/>
      <c r="FH2229" s="209"/>
      <c r="FI2229" s="209"/>
      <c r="FJ2229" s="209"/>
      <c r="FK2229" s="209"/>
      <c r="FL2229" s="209"/>
      <c r="FM2229" s="209"/>
      <c r="FN2229" s="209"/>
      <c r="FO2229" s="209"/>
      <c r="FP2229" s="209"/>
      <c r="FQ2229" s="209"/>
      <c r="FR2229" s="209"/>
      <c r="FS2229" s="209"/>
      <c r="FT2229" s="209"/>
      <c r="FU2229" s="209"/>
      <c r="FV2229" s="209"/>
      <c r="FW2229" s="209"/>
      <c r="FX2229" s="209"/>
      <c r="FY2229" s="209"/>
      <c r="FZ2229" s="209"/>
      <c r="GA2229" s="209"/>
      <c r="GB2229" s="209"/>
      <c r="GC2229" s="209"/>
      <c r="GD2229" s="209"/>
      <c r="GE2229" s="209"/>
      <c r="GF2229" s="209"/>
      <c r="GG2229" s="209"/>
      <c r="GH2229" s="209"/>
      <c r="GI2229" s="209"/>
    </row>
    <row r="2230" spans="1:191" ht="27" hidden="1">
      <c r="A2230" s="69"/>
      <c r="B2230" s="53"/>
      <c r="C2230" s="56"/>
      <c r="D2230" s="57"/>
      <c r="E2230" s="16" t="s">
        <v>524</v>
      </c>
      <c r="F2230" s="10">
        <v>4511</v>
      </c>
      <c r="G2230" s="10"/>
      <c r="H2230" s="10"/>
      <c r="I2230" s="7">
        <v>16281</v>
      </c>
      <c r="J2230" s="7">
        <v>50688.2</v>
      </c>
      <c r="K2230" s="7">
        <v>65820.2</v>
      </c>
      <c r="L2230" s="150">
        <v>92490.6</v>
      </c>
      <c r="M2230" s="41">
        <f t="shared" si="457"/>
        <v>17.600000000000001</v>
      </c>
      <c r="N2230" s="41">
        <f t="shared" si="458"/>
        <v>54.8</v>
      </c>
      <c r="O2230" s="41">
        <f t="shared" si="459"/>
        <v>71.2</v>
      </c>
      <c r="P2230" s="15"/>
      <c r="Q2230" s="15"/>
      <c r="R2230" s="167"/>
      <c r="S2230" s="15"/>
      <c r="T2230" s="15"/>
      <c r="U2230" s="4">
        <f t="shared" si="461"/>
        <v>92490.6</v>
      </c>
      <c r="V2230" s="43"/>
    </row>
    <row r="2231" spans="1:191">
      <c r="A2231" s="232"/>
      <c r="B2231" s="196"/>
      <c r="C2231" s="200"/>
      <c r="D2231" s="201"/>
      <c r="E2231" s="80" t="s">
        <v>577</v>
      </c>
      <c r="F2231" s="18" t="s">
        <v>398</v>
      </c>
      <c r="G2231" s="18"/>
      <c r="H2231" s="10" t="s">
        <v>394</v>
      </c>
      <c r="I2231" s="206">
        <f>SUM(I2232)</f>
        <v>8998</v>
      </c>
      <c r="J2231" s="206">
        <f>SUM(J2232)</f>
        <v>27885</v>
      </c>
      <c r="K2231" s="206">
        <f>SUM(K2232)</f>
        <v>35536</v>
      </c>
      <c r="L2231" s="207">
        <f>SUM(L2232)</f>
        <v>50786.1</v>
      </c>
      <c r="M2231" s="41">
        <f t="shared" si="457"/>
        <v>17.7</v>
      </c>
      <c r="N2231" s="41">
        <f t="shared" si="458"/>
        <v>54.9</v>
      </c>
      <c r="O2231" s="41">
        <f t="shared" si="459"/>
        <v>70</v>
      </c>
      <c r="P2231" s="15"/>
      <c r="Q2231" s="15"/>
      <c r="R2231" s="167"/>
      <c r="S2231" s="15"/>
      <c r="T2231" s="15"/>
      <c r="U2231" s="4">
        <f t="shared" si="461"/>
        <v>50786.1</v>
      </c>
      <c r="V2231" s="43"/>
      <c r="AA2231" s="209"/>
      <c r="AB2231" s="209"/>
      <c r="AC2231" s="209"/>
      <c r="AD2231" s="209"/>
      <c r="AE2231" s="209"/>
      <c r="AF2231" s="209"/>
      <c r="AG2231" s="209"/>
      <c r="AH2231" s="209"/>
      <c r="AI2231" s="209"/>
      <c r="AJ2231" s="209"/>
      <c r="AK2231" s="209"/>
      <c r="AL2231" s="209"/>
      <c r="AM2231" s="209"/>
      <c r="AN2231" s="209"/>
      <c r="AO2231" s="209"/>
      <c r="AP2231" s="209"/>
      <c r="AQ2231" s="209"/>
      <c r="AR2231" s="209"/>
      <c r="AS2231" s="209"/>
      <c r="AT2231" s="209"/>
      <c r="AU2231" s="209"/>
      <c r="AV2231" s="209"/>
      <c r="AW2231" s="209"/>
      <c r="AX2231" s="209"/>
      <c r="AY2231" s="209"/>
      <c r="AZ2231" s="209"/>
      <c r="BA2231" s="209"/>
      <c r="BB2231" s="209"/>
      <c r="BC2231" s="209"/>
      <c r="BD2231" s="209"/>
      <c r="BE2231" s="209"/>
      <c r="BF2231" s="209"/>
      <c r="BG2231" s="209"/>
      <c r="BH2231" s="209"/>
      <c r="BI2231" s="209"/>
      <c r="BJ2231" s="209"/>
      <c r="BK2231" s="209"/>
      <c r="BL2231" s="209"/>
      <c r="BM2231" s="209"/>
      <c r="BN2231" s="209"/>
      <c r="BO2231" s="209"/>
      <c r="BP2231" s="209"/>
      <c r="BQ2231" s="209"/>
      <c r="BR2231" s="209"/>
      <c r="BS2231" s="209"/>
      <c r="BT2231" s="209"/>
      <c r="BU2231" s="209"/>
      <c r="BV2231" s="209"/>
      <c r="BW2231" s="209"/>
      <c r="BX2231" s="209"/>
      <c r="BY2231" s="209"/>
      <c r="BZ2231" s="209"/>
      <c r="CA2231" s="209"/>
      <c r="CB2231" s="209"/>
      <c r="CC2231" s="209"/>
      <c r="CD2231" s="209"/>
      <c r="CE2231" s="209"/>
      <c r="CF2231" s="209"/>
      <c r="CG2231" s="209"/>
      <c r="CH2231" s="209"/>
      <c r="CI2231" s="209"/>
      <c r="CJ2231" s="209"/>
      <c r="CK2231" s="209"/>
      <c r="CL2231" s="209"/>
      <c r="CM2231" s="209"/>
      <c r="CN2231" s="209"/>
      <c r="CO2231" s="209"/>
      <c r="CP2231" s="209"/>
      <c r="CQ2231" s="209"/>
      <c r="CR2231" s="209"/>
      <c r="CS2231" s="209"/>
      <c r="CT2231" s="209"/>
      <c r="CU2231" s="209"/>
      <c r="CV2231" s="209"/>
      <c r="CW2231" s="209"/>
      <c r="CX2231" s="209"/>
      <c r="CY2231" s="209"/>
      <c r="CZ2231" s="209"/>
      <c r="DA2231" s="209"/>
      <c r="DB2231" s="209"/>
      <c r="DC2231" s="209"/>
      <c r="DD2231" s="209"/>
      <c r="DE2231" s="209"/>
      <c r="DF2231" s="209"/>
      <c r="DG2231" s="209"/>
      <c r="DH2231" s="209"/>
      <c r="DI2231" s="209"/>
      <c r="DJ2231" s="209"/>
      <c r="DK2231" s="209"/>
      <c r="DL2231" s="209"/>
      <c r="DM2231" s="209"/>
      <c r="DN2231" s="209"/>
      <c r="DO2231" s="209"/>
      <c r="DP2231" s="209"/>
      <c r="DQ2231" s="209"/>
      <c r="DR2231" s="209"/>
      <c r="DS2231" s="209"/>
      <c r="DT2231" s="209"/>
      <c r="DU2231" s="209"/>
      <c r="DV2231" s="209"/>
      <c r="DW2231" s="209"/>
      <c r="DX2231" s="209"/>
      <c r="DY2231" s="209"/>
      <c r="DZ2231" s="209"/>
      <c r="EA2231" s="209"/>
      <c r="EB2231" s="209"/>
      <c r="EC2231" s="209"/>
      <c r="ED2231" s="209"/>
      <c r="EE2231" s="209"/>
      <c r="EF2231" s="209"/>
      <c r="EG2231" s="209"/>
      <c r="EH2231" s="209"/>
      <c r="EI2231" s="209"/>
      <c r="EJ2231" s="209"/>
      <c r="EK2231" s="209"/>
      <c r="EL2231" s="209"/>
      <c r="EM2231" s="209"/>
      <c r="EN2231" s="209"/>
      <c r="EO2231" s="209"/>
      <c r="EP2231" s="209"/>
      <c r="EQ2231" s="209"/>
      <c r="ER2231" s="209"/>
      <c r="ES2231" s="209"/>
      <c r="ET2231" s="209"/>
      <c r="EU2231" s="209"/>
      <c r="EV2231" s="209"/>
      <c r="EW2231" s="209"/>
      <c r="EX2231" s="209"/>
      <c r="EY2231" s="209"/>
      <c r="EZ2231" s="209"/>
      <c r="FA2231" s="209"/>
      <c r="FB2231" s="209"/>
      <c r="FC2231" s="209"/>
      <c r="FD2231" s="209"/>
      <c r="FE2231" s="209"/>
      <c r="FF2231" s="209"/>
      <c r="FG2231" s="209"/>
      <c r="FH2231" s="209"/>
      <c r="FI2231" s="209"/>
      <c r="FJ2231" s="209"/>
      <c r="FK2231" s="209"/>
      <c r="FL2231" s="209"/>
      <c r="FM2231" s="209"/>
      <c r="FN2231" s="209"/>
      <c r="FO2231" s="209"/>
      <c r="FP2231" s="209"/>
      <c r="FQ2231" s="209"/>
      <c r="FR2231" s="209"/>
      <c r="FS2231" s="209"/>
      <c r="FT2231" s="209"/>
      <c r="FU2231" s="209"/>
      <c r="FV2231" s="209"/>
      <c r="FW2231" s="209"/>
      <c r="FX2231" s="209"/>
      <c r="FY2231" s="209"/>
      <c r="FZ2231" s="209"/>
      <c r="GA2231" s="209"/>
      <c r="GB2231" s="209"/>
      <c r="GC2231" s="209"/>
      <c r="GD2231" s="209"/>
      <c r="GE2231" s="209"/>
      <c r="GF2231" s="209"/>
      <c r="GG2231" s="209"/>
      <c r="GH2231" s="209"/>
      <c r="GI2231" s="209"/>
    </row>
    <row r="2232" spans="1:191" ht="27" hidden="1">
      <c r="A2232" s="69"/>
      <c r="B2232" s="53"/>
      <c r="C2232" s="56"/>
      <c r="D2232" s="57"/>
      <c r="E2232" s="16" t="s">
        <v>524</v>
      </c>
      <c r="F2232" s="10">
        <v>4511</v>
      </c>
      <c r="G2232" s="10"/>
      <c r="H2232" s="10"/>
      <c r="I2232" s="7">
        <v>8998</v>
      </c>
      <c r="J2232" s="7">
        <v>27885</v>
      </c>
      <c r="K2232" s="7">
        <v>35536</v>
      </c>
      <c r="L2232" s="150">
        <v>50786.1</v>
      </c>
      <c r="M2232" s="41">
        <f t="shared" si="457"/>
        <v>17.7</v>
      </c>
      <c r="N2232" s="41">
        <f t="shared" si="458"/>
        <v>54.9</v>
      </c>
      <c r="O2232" s="41">
        <f t="shared" si="459"/>
        <v>70</v>
      </c>
      <c r="P2232" s="15"/>
      <c r="Q2232" s="15"/>
      <c r="R2232" s="167"/>
      <c r="S2232" s="15"/>
      <c r="T2232" s="15"/>
      <c r="U2232" s="4">
        <f t="shared" si="461"/>
        <v>50786.1</v>
      </c>
    </row>
    <row r="2233" spans="1:191">
      <c r="A2233" s="232"/>
      <c r="B2233" s="196"/>
      <c r="C2233" s="200"/>
      <c r="D2233" s="212" t="s">
        <v>285</v>
      </c>
      <c r="E2233" s="81" t="s">
        <v>228</v>
      </c>
      <c r="F2233" s="19"/>
      <c r="G2233" s="19"/>
      <c r="H2233" s="10" t="s">
        <v>394</v>
      </c>
      <c r="I2233" s="205">
        <f>SUM(I2234,I2236,I2238,I2240,I2242,I2244)</f>
        <v>42012</v>
      </c>
      <c r="J2233" s="205">
        <f>SUM(J2234,J2236,J2238,J2240,J2242,J2244)</f>
        <v>117963</v>
      </c>
      <c r="K2233" s="205">
        <f>SUM(K2234,K2236,K2238,K2240,K2242,K2244)</f>
        <v>148875</v>
      </c>
      <c r="L2233" s="205">
        <f>SUM(L2234,L2236,L2238,L2240,L2242,L2244)</f>
        <v>214531.6</v>
      </c>
      <c r="M2233" s="41">
        <f t="shared" si="457"/>
        <v>19.600000000000001</v>
      </c>
      <c r="N2233" s="41">
        <f t="shared" si="458"/>
        <v>55</v>
      </c>
      <c r="O2233" s="41">
        <f t="shared" si="459"/>
        <v>69.400000000000006</v>
      </c>
      <c r="P2233" s="14"/>
      <c r="Q2233" s="14"/>
      <c r="R2233" s="167"/>
      <c r="S2233" s="14"/>
      <c r="T2233" s="14"/>
      <c r="U2233" s="4">
        <f t="shared" si="461"/>
        <v>214531.6</v>
      </c>
      <c r="W2233" s="43" t="s">
        <v>394</v>
      </c>
      <c r="AA2233" s="209"/>
      <c r="AB2233" s="209"/>
      <c r="AC2233" s="209"/>
      <c r="AD2233" s="209"/>
      <c r="AE2233" s="209"/>
      <c r="AF2233" s="209"/>
      <c r="AG2233" s="209"/>
      <c r="AH2233" s="209"/>
      <c r="AI2233" s="209"/>
      <c r="AJ2233" s="209"/>
      <c r="AK2233" s="209"/>
      <c r="AL2233" s="209"/>
      <c r="AM2233" s="209"/>
      <c r="AN2233" s="209"/>
      <c r="AO2233" s="209"/>
      <c r="AP2233" s="209"/>
      <c r="AQ2233" s="209"/>
      <c r="AR2233" s="209"/>
      <c r="AS2233" s="209"/>
      <c r="AT2233" s="209"/>
      <c r="AU2233" s="209"/>
      <c r="AV2233" s="209"/>
      <c r="AW2233" s="209"/>
      <c r="AX2233" s="209"/>
      <c r="AY2233" s="209"/>
      <c r="AZ2233" s="209"/>
      <c r="BA2233" s="209"/>
      <c r="BB2233" s="209"/>
      <c r="BC2233" s="209"/>
      <c r="BD2233" s="209"/>
      <c r="BE2233" s="209"/>
      <c r="BF2233" s="209"/>
      <c r="BG2233" s="209"/>
      <c r="BH2233" s="209"/>
      <c r="BI2233" s="209"/>
      <c r="BJ2233" s="209"/>
      <c r="BK2233" s="209"/>
      <c r="BL2233" s="209"/>
      <c r="BM2233" s="209"/>
      <c r="BN2233" s="209"/>
      <c r="BO2233" s="209"/>
      <c r="BP2233" s="209"/>
      <c r="BQ2233" s="209"/>
      <c r="BR2233" s="209"/>
      <c r="BS2233" s="209"/>
      <c r="BT2233" s="209"/>
      <c r="BU2233" s="209"/>
      <c r="BV2233" s="209"/>
      <c r="BW2233" s="209"/>
      <c r="BX2233" s="209"/>
      <c r="BY2233" s="209"/>
      <c r="BZ2233" s="209"/>
      <c r="CA2233" s="209"/>
      <c r="CB2233" s="209"/>
      <c r="CC2233" s="209"/>
      <c r="CD2233" s="209"/>
      <c r="CE2233" s="209"/>
      <c r="CF2233" s="209"/>
      <c r="CG2233" s="209"/>
      <c r="CH2233" s="209"/>
      <c r="CI2233" s="209"/>
      <c r="CJ2233" s="209"/>
      <c r="CK2233" s="209"/>
      <c r="CL2233" s="209"/>
      <c r="CM2233" s="209"/>
      <c r="CN2233" s="209"/>
      <c r="CO2233" s="209"/>
      <c r="CP2233" s="209"/>
      <c r="CQ2233" s="209"/>
      <c r="CR2233" s="209"/>
      <c r="CS2233" s="209"/>
      <c r="CT2233" s="209"/>
      <c r="CU2233" s="209"/>
      <c r="CV2233" s="209"/>
      <c r="CW2233" s="209"/>
      <c r="CX2233" s="209"/>
      <c r="CY2233" s="209"/>
      <c r="CZ2233" s="209"/>
      <c r="DA2233" s="209"/>
      <c r="DB2233" s="209"/>
      <c r="DC2233" s="209"/>
      <c r="DD2233" s="209"/>
      <c r="DE2233" s="209"/>
      <c r="DF2233" s="209"/>
      <c r="DG2233" s="209"/>
      <c r="DH2233" s="209"/>
      <c r="DI2233" s="209"/>
      <c r="DJ2233" s="209"/>
      <c r="DK2233" s="209"/>
      <c r="DL2233" s="209"/>
      <c r="DM2233" s="209"/>
      <c r="DN2233" s="209"/>
      <c r="DO2233" s="209"/>
      <c r="DP2233" s="209"/>
      <c r="DQ2233" s="209"/>
      <c r="DR2233" s="209"/>
      <c r="DS2233" s="209"/>
      <c r="DT2233" s="209"/>
      <c r="DU2233" s="209"/>
      <c r="DV2233" s="209"/>
      <c r="DW2233" s="209"/>
      <c r="DX2233" s="209"/>
      <c r="DY2233" s="209"/>
      <c r="DZ2233" s="209"/>
      <c r="EA2233" s="209"/>
      <c r="EB2233" s="209"/>
      <c r="EC2233" s="209"/>
      <c r="ED2233" s="209"/>
      <c r="EE2233" s="209"/>
      <c r="EF2233" s="209"/>
      <c r="EG2233" s="209"/>
      <c r="EH2233" s="209"/>
      <c r="EI2233" s="209"/>
      <c r="EJ2233" s="209"/>
      <c r="EK2233" s="209"/>
      <c r="EL2233" s="209"/>
      <c r="EM2233" s="209"/>
      <c r="EN2233" s="209"/>
      <c r="EO2233" s="209"/>
      <c r="EP2233" s="209"/>
      <c r="EQ2233" s="209"/>
      <c r="ER2233" s="209"/>
      <c r="ES2233" s="209"/>
      <c r="ET2233" s="209"/>
      <c r="EU2233" s="209"/>
      <c r="EV2233" s="209"/>
      <c r="EW2233" s="209"/>
      <c r="EX2233" s="209"/>
      <c r="EY2233" s="209"/>
      <c r="EZ2233" s="209"/>
      <c r="FA2233" s="209"/>
      <c r="FB2233" s="209"/>
      <c r="FC2233" s="209"/>
      <c r="FD2233" s="209"/>
      <c r="FE2233" s="209"/>
      <c r="FF2233" s="209"/>
      <c r="FG2233" s="209"/>
      <c r="FH2233" s="209"/>
      <c r="FI2233" s="209"/>
      <c r="FJ2233" s="209"/>
      <c r="FK2233" s="209"/>
      <c r="FL2233" s="209"/>
      <c r="FM2233" s="209"/>
      <c r="FN2233" s="209"/>
      <c r="FO2233" s="209"/>
      <c r="FP2233" s="209"/>
      <c r="FQ2233" s="209"/>
      <c r="FR2233" s="209"/>
      <c r="FS2233" s="209"/>
      <c r="FT2233" s="209"/>
      <c r="FU2233" s="209"/>
      <c r="FV2233" s="209"/>
      <c r="FW2233" s="209"/>
      <c r="FX2233" s="209"/>
      <c r="FY2233" s="209"/>
      <c r="FZ2233" s="209"/>
      <c r="GA2233" s="209"/>
      <c r="GB2233" s="209"/>
      <c r="GC2233" s="209"/>
      <c r="GD2233" s="209"/>
      <c r="GE2233" s="209"/>
      <c r="GF2233" s="209"/>
      <c r="GG2233" s="209"/>
      <c r="GH2233" s="209"/>
      <c r="GI2233" s="209"/>
    </row>
    <row r="2234" spans="1:191" ht="27">
      <c r="A2234" s="232"/>
      <c r="B2234" s="196"/>
      <c r="C2234" s="200"/>
      <c r="D2234" s="201"/>
      <c r="E2234" s="80" t="s">
        <v>40</v>
      </c>
      <c r="F2234" s="18" t="s">
        <v>398</v>
      </c>
      <c r="G2234" s="18"/>
      <c r="H2234" s="10" t="s">
        <v>394</v>
      </c>
      <c r="I2234" s="207">
        <f t="shared" ref="I2234:K2234" si="470">SUM(I2235)</f>
        <v>14408</v>
      </c>
      <c r="J2234" s="207">
        <f t="shared" si="470"/>
        <v>37460</v>
      </c>
      <c r="K2234" s="207">
        <f t="shared" si="470"/>
        <v>46526</v>
      </c>
      <c r="L2234" s="207">
        <f>SUM(L2235)</f>
        <v>67688</v>
      </c>
      <c r="M2234" s="41">
        <f t="shared" si="457"/>
        <v>21.3</v>
      </c>
      <c r="N2234" s="41">
        <f t="shared" si="458"/>
        <v>55.3</v>
      </c>
      <c r="O2234" s="41">
        <f t="shared" si="459"/>
        <v>68.7</v>
      </c>
      <c r="P2234" s="15"/>
      <c r="Q2234" s="15"/>
      <c r="R2234" s="167"/>
      <c r="S2234" s="15"/>
      <c r="T2234" s="15"/>
      <c r="U2234" s="4">
        <f t="shared" si="461"/>
        <v>67688</v>
      </c>
      <c r="AA2234" s="209"/>
      <c r="AB2234" s="209"/>
      <c r="AC2234" s="209"/>
      <c r="AD2234" s="209"/>
      <c r="AE2234" s="209"/>
      <c r="AF2234" s="209"/>
      <c r="AG2234" s="209"/>
      <c r="AH2234" s="209"/>
      <c r="AI2234" s="209"/>
      <c r="AJ2234" s="209"/>
      <c r="AK2234" s="209"/>
      <c r="AL2234" s="209"/>
      <c r="AM2234" s="209"/>
      <c r="AN2234" s="209"/>
      <c r="AO2234" s="209"/>
      <c r="AP2234" s="209"/>
      <c r="AQ2234" s="209"/>
      <c r="AR2234" s="209"/>
      <c r="AS2234" s="209"/>
      <c r="AT2234" s="209"/>
      <c r="AU2234" s="209"/>
      <c r="AV2234" s="209"/>
      <c r="AW2234" s="209"/>
      <c r="AX2234" s="209"/>
      <c r="AY2234" s="209"/>
      <c r="AZ2234" s="209"/>
      <c r="BA2234" s="209"/>
      <c r="BB2234" s="209"/>
      <c r="BC2234" s="209"/>
      <c r="BD2234" s="209"/>
      <c r="BE2234" s="209"/>
      <c r="BF2234" s="209"/>
      <c r="BG2234" s="209"/>
      <c r="BH2234" s="209"/>
      <c r="BI2234" s="209"/>
      <c r="BJ2234" s="209"/>
      <c r="BK2234" s="209"/>
      <c r="BL2234" s="209"/>
      <c r="BM2234" s="209"/>
      <c r="BN2234" s="209"/>
      <c r="BO2234" s="209"/>
      <c r="BP2234" s="209"/>
      <c r="BQ2234" s="209"/>
      <c r="BR2234" s="209"/>
      <c r="BS2234" s="209"/>
      <c r="BT2234" s="209"/>
      <c r="BU2234" s="209"/>
      <c r="BV2234" s="209"/>
      <c r="BW2234" s="209"/>
      <c r="BX2234" s="209"/>
      <c r="BY2234" s="209"/>
      <c r="BZ2234" s="209"/>
      <c r="CA2234" s="209"/>
      <c r="CB2234" s="209"/>
      <c r="CC2234" s="209"/>
      <c r="CD2234" s="209"/>
      <c r="CE2234" s="209"/>
      <c r="CF2234" s="209"/>
      <c r="CG2234" s="209"/>
      <c r="CH2234" s="209"/>
      <c r="CI2234" s="209"/>
      <c r="CJ2234" s="209"/>
      <c r="CK2234" s="209"/>
      <c r="CL2234" s="209"/>
      <c r="CM2234" s="209"/>
      <c r="CN2234" s="209"/>
      <c r="CO2234" s="209"/>
      <c r="CP2234" s="209"/>
      <c r="CQ2234" s="209"/>
      <c r="CR2234" s="209"/>
      <c r="CS2234" s="209"/>
      <c r="CT2234" s="209"/>
      <c r="CU2234" s="209"/>
      <c r="CV2234" s="209"/>
      <c r="CW2234" s="209"/>
      <c r="CX2234" s="209"/>
      <c r="CY2234" s="209"/>
      <c r="CZ2234" s="209"/>
      <c r="DA2234" s="209"/>
      <c r="DB2234" s="209"/>
      <c r="DC2234" s="209"/>
      <c r="DD2234" s="209"/>
      <c r="DE2234" s="209"/>
      <c r="DF2234" s="209"/>
      <c r="DG2234" s="209"/>
      <c r="DH2234" s="209"/>
      <c r="DI2234" s="209"/>
      <c r="DJ2234" s="209"/>
      <c r="DK2234" s="209"/>
      <c r="DL2234" s="209"/>
      <c r="DM2234" s="209"/>
      <c r="DN2234" s="209"/>
      <c r="DO2234" s="209"/>
      <c r="DP2234" s="209"/>
      <c r="DQ2234" s="209"/>
      <c r="DR2234" s="209"/>
      <c r="DS2234" s="209"/>
      <c r="DT2234" s="209"/>
      <c r="DU2234" s="209"/>
      <c r="DV2234" s="209"/>
      <c r="DW2234" s="209"/>
      <c r="DX2234" s="209"/>
      <c r="DY2234" s="209"/>
      <c r="DZ2234" s="209"/>
      <c r="EA2234" s="209"/>
      <c r="EB2234" s="209"/>
      <c r="EC2234" s="209"/>
      <c r="ED2234" s="209"/>
      <c r="EE2234" s="209"/>
      <c r="EF2234" s="209"/>
      <c r="EG2234" s="209"/>
      <c r="EH2234" s="209"/>
      <c r="EI2234" s="209"/>
      <c r="EJ2234" s="209"/>
      <c r="EK2234" s="209"/>
      <c r="EL2234" s="209"/>
      <c r="EM2234" s="209"/>
      <c r="EN2234" s="209"/>
      <c r="EO2234" s="209"/>
      <c r="EP2234" s="209"/>
      <c r="EQ2234" s="209"/>
      <c r="ER2234" s="209"/>
      <c r="ES2234" s="209"/>
      <c r="ET2234" s="209"/>
      <c r="EU2234" s="209"/>
      <c r="EV2234" s="209"/>
      <c r="EW2234" s="209"/>
      <c r="EX2234" s="209"/>
      <c r="EY2234" s="209"/>
      <c r="EZ2234" s="209"/>
      <c r="FA2234" s="209"/>
      <c r="FB2234" s="209"/>
      <c r="FC2234" s="209"/>
      <c r="FD2234" s="209"/>
      <c r="FE2234" s="209"/>
      <c r="FF2234" s="209"/>
      <c r="FG2234" s="209"/>
      <c r="FH2234" s="209"/>
      <c r="FI2234" s="209"/>
      <c r="FJ2234" s="209"/>
      <c r="FK2234" s="209"/>
      <c r="FL2234" s="209"/>
      <c r="FM2234" s="209"/>
      <c r="FN2234" s="209"/>
      <c r="FO2234" s="209"/>
      <c r="FP2234" s="209"/>
      <c r="FQ2234" s="209"/>
      <c r="FR2234" s="209"/>
      <c r="FS2234" s="209"/>
      <c r="FT2234" s="209"/>
      <c r="FU2234" s="209"/>
      <c r="FV2234" s="209"/>
      <c r="FW2234" s="209"/>
      <c r="FX2234" s="209"/>
      <c r="FY2234" s="209"/>
      <c r="FZ2234" s="209"/>
      <c r="GA2234" s="209"/>
      <c r="GB2234" s="209"/>
      <c r="GC2234" s="209"/>
      <c r="GD2234" s="209"/>
      <c r="GE2234" s="209"/>
      <c r="GF2234" s="209"/>
      <c r="GG2234" s="209"/>
      <c r="GH2234" s="209"/>
      <c r="GI2234" s="209"/>
    </row>
    <row r="2235" spans="1:191" ht="27" hidden="1">
      <c r="A2235" s="69"/>
      <c r="B2235" s="53"/>
      <c r="C2235" s="56"/>
      <c r="D2235" s="57"/>
      <c r="E2235" s="16" t="s">
        <v>524</v>
      </c>
      <c r="F2235" s="10">
        <v>4511</v>
      </c>
      <c r="G2235" s="10"/>
      <c r="H2235" s="10"/>
      <c r="I2235" s="7">
        <v>14408</v>
      </c>
      <c r="J2235" s="7">
        <v>37460</v>
      </c>
      <c r="K2235" s="7">
        <v>46526</v>
      </c>
      <c r="L2235" s="7">
        <v>67688</v>
      </c>
      <c r="M2235" s="41">
        <f t="shared" si="457"/>
        <v>21.3</v>
      </c>
      <c r="N2235" s="41">
        <f t="shared" si="458"/>
        <v>55.3</v>
      </c>
      <c r="O2235" s="41">
        <f t="shared" si="459"/>
        <v>68.7</v>
      </c>
      <c r="P2235" s="15"/>
      <c r="Q2235" s="15"/>
      <c r="R2235" s="167"/>
      <c r="S2235" s="15"/>
      <c r="T2235" s="15"/>
      <c r="U2235" s="4">
        <f t="shared" si="461"/>
        <v>67688</v>
      </c>
    </row>
    <row r="2236" spans="1:191">
      <c r="A2236" s="232"/>
      <c r="B2236" s="196"/>
      <c r="C2236" s="200"/>
      <c r="D2236" s="201"/>
      <c r="E2236" s="80" t="s">
        <v>572</v>
      </c>
      <c r="F2236" s="18" t="s">
        <v>398</v>
      </c>
      <c r="G2236" s="18"/>
      <c r="H2236" s="10" t="s">
        <v>394</v>
      </c>
      <c r="I2236" s="207">
        <f t="shared" ref="I2236:K2236" si="471">SUM(I2237)</f>
        <v>4002</v>
      </c>
      <c r="J2236" s="207">
        <f t="shared" si="471"/>
        <v>12036</v>
      </c>
      <c r="K2236" s="207">
        <f t="shared" si="471"/>
        <v>15285</v>
      </c>
      <c r="L2236" s="207">
        <f>SUM(L2237)</f>
        <v>21771.9</v>
      </c>
      <c r="M2236" s="41">
        <f t="shared" si="457"/>
        <v>18.399999999999999</v>
      </c>
      <c r="N2236" s="41">
        <f t="shared" si="458"/>
        <v>55.3</v>
      </c>
      <c r="O2236" s="41">
        <f t="shared" si="459"/>
        <v>70.2</v>
      </c>
      <c r="P2236" s="15"/>
      <c r="Q2236" s="15"/>
      <c r="R2236" s="167"/>
      <c r="S2236" s="15"/>
      <c r="T2236" s="15"/>
      <c r="U2236" s="4">
        <f t="shared" si="461"/>
        <v>21771.9</v>
      </c>
      <c r="AA2236" s="209"/>
      <c r="AB2236" s="209"/>
      <c r="AC2236" s="209"/>
      <c r="AD2236" s="209"/>
      <c r="AE2236" s="209"/>
      <c r="AF2236" s="209"/>
      <c r="AG2236" s="209"/>
      <c r="AH2236" s="209"/>
      <c r="AI2236" s="209"/>
      <c r="AJ2236" s="209"/>
      <c r="AK2236" s="209"/>
      <c r="AL2236" s="209"/>
      <c r="AM2236" s="209"/>
      <c r="AN2236" s="209"/>
      <c r="AO2236" s="209"/>
      <c r="AP2236" s="209"/>
      <c r="AQ2236" s="209"/>
      <c r="AR2236" s="209"/>
      <c r="AS2236" s="209"/>
      <c r="AT2236" s="209"/>
      <c r="AU2236" s="209"/>
      <c r="AV2236" s="209"/>
      <c r="AW2236" s="209"/>
      <c r="AX2236" s="209"/>
      <c r="AY2236" s="209"/>
      <c r="AZ2236" s="209"/>
      <c r="BA2236" s="209"/>
      <c r="BB2236" s="209"/>
      <c r="BC2236" s="209"/>
      <c r="BD2236" s="209"/>
      <c r="BE2236" s="209"/>
      <c r="BF2236" s="209"/>
      <c r="BG2236" s="209"/>
      <c r="BH2236" s="209"/>
      <c r="BI2236" s="209"/>
      <c r="BJ2236" s="209"/>
      <c r="BK2236" s="209"/>
      <c r="BL2236" s="209"/>
      <c r="BM2236" s="209"/>
      <c r="BN2236" s="209"/>
      <c r="BO2236" s="209"/>
      <c r="BP2236" s="209"/>
      <c r="BQ2236" s="209"/>
      <c r="BR2236" s="209"/>
      <c r="BS2236" s="209"/>
      <c r="BT2236" s="209"/>
      <c r="BU2236" s="209"/>
      <c r="BV2236" s="209"/>
      <c r="BW2236" s="209"/>
      <c r="BX2236" s="209"/>
      <c r="BY2236" s="209"/>
      <c r="BZ2236" s="209"/>
      <c r="CA2236" s="209"/>
      <c r="CB2236" s="209"/>
      <c r="CC2236" s="209"/>
      <c r="CD2236" s="209"/>
      <c r="CE2236" s="209"/>
      <c r="CF2236" s="209"/>
      <c r="CG2236" s="209"/>
      <c r="CH2236" s="209"/>
      <c r="CI2236" s="209"/>
      <c r="CJ2236" s="209"/>
      <c r="CK2236" s="209"/>
      <c r="CL2236" s="209"/>
      <c r="CM2236" s="209"/>
      <c r="CN2236" s="209"/>
      <c r="CO2236" s="209"/>
      <c r="CP2236" s="209"/>
      <c r="CQ2236" s="209"/>
      <c r="CR2236" s="209"/>
      <c r="CS2236" s="209"/>
      <c r="CT2236" s="209"/>
      <c r="CU2236" s="209"/>
      <c r="CV2236" s="209"/>
      <c r="CW2236" s="209"/>
      <c r="CX2236" s="209"/>
      <c r="CY2236" s="209"/>
      <c r="CZ2236" s="209"/>
      <c r="DA2236" s="209"/>
      <c r="DB2236" s="209"/>
      <c r="DC2236" s="209"/>
      <c r="DD2236" s="209"/>
      <c r="DE2236" s="209"/>
      <c r="DF2236" s="209"/>
      <c r="DG2236" s="209"/>
      <c r="DH2236" s="209"/>
      <c r="DI2236" s="209"/>
      <c r="DJ2236" s="209"/>
      <c r="DK2236" s="209"/>
      <c r="DL2236" s="209"/>
      <c r="DM2236" s="209"/>
      <c r="DN2236" s="209"/>
      <c r="DO2236" s="209"/>
      <c r="DP2236" s="209"/>
      <c r="DQ2236" s="209"/>
      <c r="DR2236" s="209"/>
      <c r="DS2236" s="209"/>
      <c r="DT2236" s="209"/>
      <c r="DU2236" s="209"/>
      <c r="DV2236" s="209"/>
      <c r="DW2236" s="209"/>
      <c r="DX2236" s="209"/>
      <c r="DY2236" s="209"/>
      <c r="DZ2236" s="209"/>
      <c r="EA2236" s="209"/>
      <c r="EB2236" s="209"/>
      <c r="EC2236" s="209"/>
      <c r="ED2236" s="209"/>
      <c r="EE2236" s="209"/>
      <c r="EF2236" s="209"/>
      <c r="EG2236" s="209"/>
      <c r="EH2236" s="209"/>
      <c r="EI2236" s="209"/>
      <c r="EJ2236" s="209"/>
      <c r="EK2236" s="209"/>
      <c r="EL2236" s="209"/>
      <c r="EM2236" s="209"/>
      <c r="EN2236" s="209"/>
      <c r="EO2236" s="209"/>
      <c r="EP2236" s="209"/>
      <c r="EQ2236" s="209"/>
      <c r="ER2236" s="209"/>
      <c r="ES2236" s="209"/>
      <c r="ET2236" s="209"/>
      <c r="EU2236" s="209"/>
      <c r="EV2236" s="209"/>
      <c r="EW2236" s="209"/>
      <c r="EX2236" s="209"/>
      <c r="EY2236" s="209"/>
      <c r="EZ2236" s="209"/>
      <c r="FA2236" s="209"/>
      <c r="FB2236" s="209"/>
      <c r="FC2236" s="209"/>
      <c r="FD2236" s="209"/>
      <c r="FE2236" s="209"/>
      <c r="FF2236" s="209"/>
      <c r="FG2236" s="209"/>
      <c r="FH2236" s="209"/>
      <c r="FI2236" s="209"/>
      <c r="FJ2236" s="209"/>
      <c r="FK2236" s="209"/>
      <c r="FL2236" s="209"/>
      <c r="FM2236" s="209"/>
      <c r="FN2236" s="209"/>
      <c r="FO2236" s="209"/>
      <c r="FP2236" s="209"/>
      <c r="FQ2236" s="209"/>
      <c r="FR2236" s="209"/>
      <c r="FS2236" s="209"/>
      <c r="FT2236" s="209"/>
      <c r="FU2236" s="209"/>
      <c r="FV2236" s="209"/>
      <c r="FW2236" s="209"/>
      <c r="FX2236" s="209"/>
      <c r="FY2236" s="209"/>
      <c r="FZ2236" s="209"/>
      <c r="GA2236" s="209"/>
      <c r="GB2236" s="209"/>
      <c r="GC2236" s="209"/>
      <c r="GD2236" s="209"/>
      <c r="GE2236" s="209"/>
      <c r="GF2236" s="209"/>
      <c r="GG2236" s="209"/>
      <c r="GH2236" s="209"/>
      <c r="GI2236" s="209"/>
    </row>
    <row r="2237" spans="1:191" ht="27" hidden="1">
      <c r="A2237" s="69"/>
      <c r="B2237" s="53"/>
      <c r="C2237" s="56"/>
      <c r="D2237" s="57"/>
      <c r="E2237" s="16" t="s">
        <v>524</v>
      </c>
      <c r="F2237" s="10">
        <v>4511</v>
      </c>
      <c r="G2237" s="10"/>
      <c r="H2237" s="10"/>
      <c r="I2237" s="7">
        <v>4002</v>
      </c>
      <c r="J2237" s="7">
        <v>12036</v>
      </c>
      <c r="K2237" s="7">
        <v>15285</v>
      </c>
      <c r="L2237" s="150">
        <v>21771.9</v>
      </c>
      <c r="M2237" s="41">
        <f t="shared" si="457"/>
        <v>18.399999999999999</v>
      </c>
      <c r="N2237" s="41">
        <f t="shared" si="458"/>
        <v>55.3</v>
      </c>
      <c r="O2237" s="41">
        <f t="shared" si="459"/>
        <v>70.2</v>
      </c>
      <c r="P2237" s="15"/>
      <c r="Q2237" s="15"/>
      <c r="R2237" s="167"/>
      <c r="S2237" s="15"/>
      <c r="T2237" s="15"/>
      <c r="U2237" s="4">
        <f t="shared" si="461"/>
        <v>21771.9</v>
      </c>
    </row>
    <row r="2238" spans="1:191">
      <c r="A2238" s="232"/>
      <c r="B2238" s="196"/>
      <c r="C2238" s="200"/>
      <c r="D2238" s="201"/>
      <c r="E2238" s="80" t="s">
        <v>573</v>
      </c>
      <c r="F2238" s="18" t="s">
        <v>398</v>
      </c>
      <c r="G2238" s="18"/>
      <c r="H2238" s="10" t="s">
        <v>394</v>
      </c>
      <c r="I2238" s="207">
        <f t="shared" ref="I2238:K2238" si="472">SUM(I2239)</f>
        <v>2607</v>
      </c>
      <c r="J2238" s="207">
        <f t="shared" si="472"/>
        <v>7851</v>
      </c>
      <c r="K2238" s="207">
        <f t="shared" si="472"/>
        <v>9998</v>
      </c>
      <c r="L2238" s="207">
        <f>SUM(L2239)</f>
        <v>14285.4</v>
      </c>
      <c r="M2238" s="41">
        <f t="shared" si="457"/>
        <v>18.2</v>
      </c>
      <c r="N2238" s="41">
        <f t="shared" si="458"/>
        <v>55</v>
      </c>
      <c r="O2238" s="41">
        <f t="shared" si="459"/>
        <v>70</v>
      </c>
      <c r="P2238" s="15"/>
      <c r="Q2238" s="15"/>
      <c r="R2238" s="167"/>
      <c r="S2238" s="15"/>
      <c r="T2238" s="15"/>
      <c r="U2238" s="4">
        <f t="shared" si="461"/>
        <v>14285.4</v>
      </c>
      <c r="AA2238" s="209"/>
      <c r="AB2238" s="209"/>
      <c r="AC2238" s="209"/>
      <c r="AD2238" s="209"/>
      <c r="AE2238" s="209"/>
      <c r="AF2238" s="209"/>
      <c r="AG2238" s="209"/>
      <c r="AH2238" s="209"/>
      <c r="AI2238" s="209"/>
      <c r="AJ2238" s="209"/>
      <c r="AK2238" s="209"/>
      <c r="AL2238" s="209"/>
      <c r="AM2238" s="209"/>
      <c r="AN2238" s="209"/>
      <c r="AO2238" s="209"/>
      <c r="AP2238" s="209"/>
      <c r="AQ2238" s="209"/>
      <c r="AR2238" s="209"/>
      <c r="AS2238" s="209"/>
      <c r="AT2238" s="209"/>
      <c r="AU2238" s="209"/>
      <c r="AV2238" s="209"/>
      <c r="AW2238" s="209"/>
      <c r="AX2238" s="209"/>
      <c r="AY2238" s="209"/>
      <c r="AZ2238" s="209"/>
      <c r="BA2238" s="209"/>
      <c r="BB2238" s="209"/>
      <c r="BC2238" s="209"/>
      <c r="BD2238" s="209"/>
      <c r="BE2238" s="209"/>
      <c r="BF2238" s="209"/>
      <c r="BG2238" s="209"/>
      <c r="BH2238" s="209"/>
      <c r="BI2238" s="209"/>
      <c r="BJ2238" s="209"/>
      <c r="BK2238" s="209"/>
      <c r="BL2238" s="209"/>
      <c r="BM2238" s="209"/>
      <c r="BN2238" s="209"/>
      <c r="BO2238" s="209"/>
      <c r="BP2238" s="209"/>
      <c r="BQ2238" s="209"/>
      <c r="BR2238" s="209"/>
      <c r="BS2238" s="209"/>
      <c r="BT2238" s="209"/>
      <c r="BU2238" s="209"/>
      <c r="BV2238" s="209"/>
      <c r="BW2238" s="209"/>
      <c r="BX2238" s="209"/>
      <c r="BY2238" s="209"/>
      <c r="BZ2238" s="209"/>
      <c r="CA2238" s="209"/>
      <c r="CB2238" s="209"/>
      <c r="CC2238" s="209"/>
      <c r="CD2238" s="209"/>
      <c r="CE2238" s="209"/>
      <c r="CF2238" s="209"/>
      <c r="CG2238" s="209"/>
      <c r="CH2238" s="209"/>
      <c r="CI2238" s="209"/>
      <c r="CJ2238" s="209"/>
      <c r="CK2238" s="209"/>
      <c r="CL2238" s="209"/>
      <c r="CM2238" s="209"/>
      <c r="CN2238" s="209"/>
      <c r="CO2238" s="209"/>
      <c r="CP2238" s="209"/>
      <c r="CQ2238" s="209"/>
      <c r="CR2238" s="209"/>
      <c r="CS2238" s="209"/>
      <c r="CT2238" s="209"/>
      <c r="CU2238" s="209"/>
      <c r="CV2238" s="209"/>
      <c r="CW2238" s="209"/>
      <c r="CX2238" s="209"/>
      <c r="CY2238" s="209"/>
      <c r="CZ2238" s="209"/>
      <c r="DA2238" s="209"/>
      <c r="DB2238" s="209"/>
      <c r="DC2238" s="209"/>
      <c r="DD2238" s="209"/>
      <c r="DE2238" s="209"/>
      <c r="DF2238" s="209"/>
      <c r="DG2238" s="209"/>
      <c r="DH2238" s="209"/>
      <c r="DI2238" s="209"/>
      <c r="DJ2238" s="209"/>
      <c r="DK2238" s="209"/>
      <c r="DL2238" s="209"/>
      <c r="DM2238" s="209"/>
      <c r="DN2238" s="209"/>
      <c r="DO2238" s="209"/>
      <c r="DP2238" s="209"/>
      <c r="DQ2238" s="209"/>
      <c r="DR2238" s="209"/>
      <c r="DS2238" s="209"/>
      <c r="DT2238" s="209"/>
      <c r="DU2238" s="209"/>
      <c r="DV2238" s="209"/>
      <c r="DW2238" s="209"/>
      <c r="DX2238" s="209"/>
      <c r="DY2238" s="209"/>
      <c r="DZ2238" s="209"/>
      <c r="EA2238" s="209"/>
      <c r="EB2238" s="209"/>
      <c r="EC2238" s="209"/>
      <c r="ED2238" s="209"/>
      <c r="EE2238" s="209"/>
      <c r="EF2238" s="209"/>
      <c r="EG2238" s="209"/>
      <c r="EH2238" s="209"/>
      <c r="EI2238" s="209"/>
      <c r="EJ2238" s="209"/>
      <c r="EK2238" s="209"/>
      <c r="EL2238" s="209"/>
      <c r="EM2238" s="209"/>
      <c r="EN2238" s="209"/>
      <c r="EO2238" s="209"/>
      <c r="EP2238" s="209"/>
      <c r="EQ2238" s="209"/>
      <c r="ER2238" s="209"/>
      <c r="ES2238" s="209"/>
      <c r="ET2238" s="209"/>
      <c r="EU2238" s="209"/>
      <c r="EV2238" s="209"/>
      <c r="EW2238" s="209"/>
      <c r="EX2238" s="209"/>
      <c r="EY2238" s="209"/>
      <c r="EZ2238" s="209"/>
      <c r="FA2238" s="209"/>
      <c r="FB2238" s="209"/>
      <c r="FC2238" s="209"/>
      <c r="FD2238" s="209"/>
      <c r="FE2238" s="209"/>
      <c r="FF2238" s="209"/>
      <c r="FG2238" s="209"/>
      <c r="FH2238" s="209"/>
      <c r="FI2238" s="209"/>
      <c r="FJ2238" s="209"/>
      <c r="FK2238" s="209"/>
      <c r="FL2238" s="209"/>
      <c r="FM2238" s="209"/>
      <c r="FN2238" s="209"/>
      <c r="FO2238" s="209"/>
      <c r="FP2238" s="209"/>
      <c r="FQ2238" s="209"/>
      <c r="FR2238" s="209"/>
      <c r="FS2238" s="209"/>
      <c r="FT2238" s="209"/>
      <c r="FU2238" s="209"/>
      <c r="FV2238" s="209"/>
      <c r="FW2238" s="209"/>
      <c r="FX2238" s="209"/>
      <c r="FY2238" s="209"/>
      <c r="FZ2238" s="209"/>
      <c r="GA2238" s="209"/>
      <c r="GB2238" s="209"/>
      <c r="GC2238" s="209"/>
      <c r="GD2238" s="209"/>
      <c r="GE2238" s="209"/>
      <c r="GF2238" s="209"/>
      <c r="GG2238" s="209"/>
      <c r="GH2238" s="209"/>
      <c r="GI2238" s="209"/>
    </row>
    <row r="2239" spans="1:191" ht="27" hidden="1">
      <c r="A2239" s="69"/>
      <c r="B2239" s="53"/>
      <c r="C2239" s="56"/>
      <c r="D2239" s="57"/>
      <c r="E2239" s="16" t="s">
        <v>524</v>
      </c>
      <c r="F2239" s="10">
        <v>4511</v>
      </c>
      <c r="G2239" s="10"/>
      <c r="H2239" s="10"/>
      <c r="I2239" s="7">
        <v>2607</v>
      </c>
      <c r="J2239" s="7">
        <v>7851</v>
      </c>
      <c r="K2239" s="7">
        <v>9998</v>
      </c>
      <c r="L2239" s="150">
        <v>14285.4</v>
      </c>
      <c r="M2239" s="41">
        <f t="shared" si="457"/>
        <v>18.2</v>
      </c>
      <c r="N2239" s="41">
        <f t="shared" si="458"/>
        <v>55</v>
      </c>
      <c r="O2239" s="41">
        <f t="shared" si="459"/>
        <v>70</v>
      </c>
      <c r="P2239" s="15"/>
      <c r="Q2239" s="15"/>
      <c r="R2239" s="167"/>
      <c r="S2239" s="15"/>
      <c r="T2239" s="15"/>
      <c r="U2239" s="4">
        <f t="shared" si="461"/>
        <v>14285.4</v>
      </c>
    </row>
    <row r="2240" spans="1:191">
      <c r="A2240" s="232"/>
      <c r="B2240" s="196"/>
      <c r="C2240" s="200"/>
      <c r="D2240" s="201"/>
      <c r="E2240" s="80" t="s">
        <v>574</v>
      </c>
      <c r="F2240" s="18" t="s">
        <v>398</v>
      </c>
      <c r="G2240" s="18"/>
      <c r="H2240" s="10" t="s">
        <v>394</v>
      </c>
      <c r="I2240" s="207">
        <f t="shared" ref="I2240:K2240" si="473">SUM(I2241)</f>
        <v>6577</v>
      </c>
      <c r="J2240" s="207">
        <f t="shared" si="473"/>
        <v>18815</v>
      </c>
      <c r="K2240" s="207">
        <f t="shared" si="473"/>
        <v>24095</v>
      </c>
      <c r="L2240" s="207">
        <f>SUM(L2241)</f>
        <v>34483.599999999999</v>
      </c>
      <c r="M2240" s="41">
        <f t="shared" si="457"/>
        <v>19.100000000000001</v>
      </c>
      <c r="N2240" s="41">
        <f t="shared" si="458"/>
        <v>54.6</v>
      </c>
      <c r="O2240" s="41">
        <f t="shared" si="459"/>
        <v>69.900000000000006</v>
      </c>
      <c r="P2240" s="15"/>
      <c r="Q2240" s="15"/>
      <c r="R2240" s="167"/>
      <c r="S2240" s="15"/>
      <c r="T2240" s="15"/>
      <c r="U2240" s="4">
        <f t="shared" si="461"/>
        <v>34483.599999999999</v>
      </c>
      <c r="AA2240" s="209"/>
      <c r="AB2240" s="209"/>
      <c r="AC2240" s="209"/>
      <c r="AD2240" s="209"/>
      <c r="AE2240" s="209"/>
      <c r="AF2240" s="209"/>
      <c r="AG2240" s="209"/>
      <c r="AH2240" s="209"/>
      <c r="AI2240" s="209"/>
      <c r="AJ2240" s="209"/>
      <c r="AK2240" s="209"/>
      <c r="AL2240" s="209"/>
      <c r="AM2240" s="209"/>
      <c r="AN2240" s="209"/>
      <c r="AO2240" s="209"/>
      <c r="AP2240" s="209"/>
      <c r="AQ2240" s="209"/>
      <c r="AR2240" s="209"/>
      <c r="AS2240" s="209"/>
      <c r="AT2240" s="209"/>
      <c r="AU2240" s="209"/>
      <c r="AV2240" s="209"/>
      <c r="AW2240" s="209"/>
      <c r="AX2240" s="209"/>
      <c r="AY2240" s="209"/>
      <c r="AZ2240" s="209"/>
      <c r="BA2240" s="209"/>
      <c r="BB2240" s="209"/>
      <c r="BC2240" s="209"/>
      <c r="BD2240" s="209"/>
      <c r="BE2240" s="209"/>
      <c r="BF2240" s="209"/>
      <c r="BG2240" s="209"/>
      <c r="BH2240" s="209"/>
      <c r="BI2240" s="209"/>
      <c r="BJ2240" s="209"/>
      <c r="BK2240" s="209"/>
      <c r="BL2240" s="209"/>
      <c r="BM2240" s="209"/>
      <c r="BN2240" s="209"/>
      <c r="BO2240" s="209"/>
      <c r="BP2240" s="209"/>
      <c r="BQ2240" s="209"/>
      <c r="BR2240" s="209"/>
      <c r="BS2240" s="209"/>
      <c r="BT2240" s="209"/>
      <c r="BU2240" s="209"/>
      <c r="BV2240" s="209"/>
      <c r="BW2240" s="209"/>
      <c r="BX2240" s="209"/>
      <c r="BY2240" s="209"/>
      <c r="BZ2240" s="209"/>
      <c r="CA2240" s="209"/>
      <c r="CB2240" s="209"/>
      <c r="CC2240" s="209"/>
      <c r="CD2240" s="209"/>
      <c r="CE2240" s="209"/>
      <c r="CF2240" s="209"/>
      <c r="CG2240" s="209"/>
      <c r="CH2240" s="209"/>
      <c r="CI2240" s="209"/>
      <c r="CJ2240" s="209"/>
      <c r="CK2240" s="209"/>
      <c r="CL2240" s="209"/>
      <c r="CM2240" s="209"/>
      <c r="CN2240" s="209"/>
      <c r="CO2240" s="209"/>
      <c r="CP2240" s="209"/>
      <c r="CQ2240" s="209"/>
      <c r="CR2240" s="209"/>
      <c r="CS2240" s="209"/>
      <c r="CT2240" s="209"/>
      <c r="CU2240" s="209"/>
      <c r="CV2240" s="209"/>
      <c r="CW2240" s="209"/>
      <c r="CX2240" s="209"/>
      <c r="CY2240" s="209"/>
      <c r="CZ2240" s="209"/>
      <c r="DA2240" s="209"/>
      <c r="DB2240" s="209"/>
      <c r="DC2240" s="209"/>
      <c r="DD2240" s="209"/>
      <c r="DE2240" s="209"/>
      <c r="DF2240" s="209"/>
      <c r="DG2240" s="209"/>
      <c r="DH2240" s="209"/>
      <c r="DI2240" s="209"/>
      <c r="DJ2240" s="209"/>
      <c r="DK2240" s="209"/>
      <c r="DL2240" s="209"/>
      <c r="DM2240" s="209"/>
      <c r="DN2240" s="209"/>
      <c r="DO2240" s="209"/>
      <c r="DP2240" s="209"/>
      <c r="DQ2240" s="209"/>
      <c r="DR2240" s="209"/>
      <c r="DS2240" s="209"/>
      <c r="DT2240" s="209"/>
      <c r="DU2240" s="209"/>
      <c r="DV2240" s="209"/>
      <c r="DW2240" s="209"/>
      <c r="DX2240" s="209"/>
      <c r="DY2240" s="209"/>
      <c r="DZ2240" s="209"/>
      <c r="EA2240" s="209"/>
      <c r="EB2240" s="209"/>
      <c r="EC2240" s="209"/>
      <c r="ED2240" s="209"/>
      <c r="EE2240" s="209"/>
      <c r="EF2240" s="209"/>
      <c r="EG2240" s="209"/>
      <c r="EH2240" s="209"/>
      <c r="EI2240" s="209"/>
      <c r="EJ2240" s="209"/>
      <c r="EK2240" s="209"/>
      <c r="EL2240" s="209"/>
      <c r="EM2240" s="209"/>
      <c r="EN2240" s="209"/>
      <c r="EO2240" s="209"/>
      <c r="EP2240" s="209"/>
      <c r="EQ2240" s="209"/>
      <c r="ER2240" s="209"/>
      <c r="ES2240" s="209"/>
      <c r="ET2240" s="209"/>
      <c r="EU2240" s="209"/>
      <c r="EV2240" s="209"/>
      <c r="EW2240" s="209"/>
      <c r="EX2240" s="209"/>
      <c r="EY2240" s="209"/>
      <c r="EZ2240" s="209"/>
      <c r="FA2240" s="209"/>
      <c r="FB2240" s="209"/>
      <c r="FC2240" s="209"/>
      <c r="FD2240" s="209"/>
      <c r="FE2240" s="209"/>
      <c r="FF2240" s="209"/>
      <c r="FG2240" s="209"/>
      <c r="FH2240" s="209"/>
      <c r="FI2240" s="209"/>
      <c r="FJ2240" s="209"/>
      <c r="FK2240" s="209"/>
      <c r="FL2240" s="209"/>
      <c r="FM2240" s="209"/>
      <c r="FN2240" s="209"/>
      <c r="FO2240" s="209"/>
      <c r="FP2240" s="209"/>
      <c r="FQ2240" s="209"/>
      <c r="FR2240" s="209"/>
      <c r="FS2240" s="209"/>
      <c r="FT2240" s="209"/>
      <c r="FU2240" s="209"/>
      <c r="FV2240" s="209"/>
      <c r="FW2240" s="209"/>
      <c r="FX2240" s="209"/>
      <c r="FY2240" s="209"/>
      <c r="FZ2240" s="209"/>
      <c r="GA2240" s="209"/>
      <c r="GB2240" s="209"/>
      <c r="GC2240" s="209"/>
      <c r="GD2240" s="209"/>
      <c r="GE2240" s="209"/>
      <c r="GF2240" s="209"/>
      <c r="GG2240" s="209"/>
      <c r="GH2240" s="209"/>
      <c r="GI2240" s="209"/>
    </row>
    <row r="2241" spans="1:191" ht="27" hidden="1">
      <c r="A2241" s="69"/>
      <c r="B2241" s="53"/>
      <c r="C2241" s="56"/>
      <c r="D2241" s="57"/>
      <c r="E2241" s="16" t="s">
        <v>524</v>
      </c>
      <c r="F2241" s="10">
        <v>4511</v>
      </c>
      <c r="G2241" s="10"/>
      <c r="H2241" s="10"/>
      <c r="I2241" s="7">
        <v>6577</v>
      </c>
      <c r="J2241" s="7">
        <v>18815</v>
      </c>
      <c r="K2241" s="7">
        <v>24095</v>
      </c>
      <c r="L2241" s="150">
        <v>34483.599999999999</v>
      </c>
      <c r="M2241" s="41">
        <f t="shared" si="457"/>
        <v>19.100000000000001</v>
      </c>
      <c r="N2241" s="41">
        <f t="shared" si="458"/>
        <v>54.6</v>
      </c>
      <c r="O2241" s="41">
        <f t="shared" si="459"/>
        <v>69.900000000000006</v>
      </c>
      <c r="P2241" s="15"/>
      <c r="Q2241" s="15"/>
      <c r="R2241" s="167"/>
      <c r="S2241" s="15"/>
      <c r="T2241" s="15"/>
      <c r="U2241" s="4">
        <f t="shared" si="461"/>
        <v>34483.599999999999</v>
      </c>
    </row>
    <row r="2242" spans="1:191">
      <c r="A2242" s="232"/>
      <c r="B2242" s="196"/>
      <c r="C2242" s="200"/>
      <c r="D2242" s="201"/>
      <c r="E2242" s="80" t="s">
        <v>575</v>
      </c>
      <c r="F2242" s="18" t="s">
        <v>398</v>
      </c>
      <c r="G2242" s="18"/>
      <c r="H2242" s="10" t="s">
        <v>394</v>
      </c>
      <c r="I2242" s="207">
        <f t="shared" ref="I2242:K2242" si="474">SUM(I2243)</f>
        <v>11235</v>
      </c>
      <c r="J2242" s="207">
        <f t="shared" si="474"/>
        <v>32061</v>
      </c>
      <c r="K2242" s="207">
        <f t="shared" si="474"/>
        <v>40573</v>
      </c>
      <c r="L2242" s="207">
        <f>SUM(L2243)</f>
        <v>58597</v>
      </c>
      <c r="M2242" s="41">
        <f t="shared" si="457"/>
        <v>19.2</v>
      </c>
      <c r="N2242" s="41">
        <f t="shared" si="458"/>
        <v>54.7</v>
      </c>
      <c r="O2242" s="41">
        <f t="shared" si="459"/>
        <v>69.2</v>
      </c>
      <c r="P2242" s="15"/>
      <c r="Q2242" s="15"/>
      <c r="R2242" s="167"/>
      <c r="S2242" s="15"/>
      <c r="T2242" s="15"/>
      <c r="U2242" s="4">
        <f t="shared" si="461"/>
        <v>58597</v>
      </c>
      <c r="AA2242" s="209"/>
      <c r="AB2242" s="209"/>
      <c r="AC2242" s="209"/>
      <c r="AD2242" s="209"/>
      <c r="AE2242" s="209"/>
      <c r="AF2242" s="209"/>
      <c r="AG2242" s="209"/>
      <c r="AH2242" s="209"/>
      <c r="AI2242" s="209"/>
      <c r="AJ2242" s="209"/>
      <c r="AK2242" s="209"/>
      <c r="AL2242" s="209"/>
      <c r="AM2242" s="209"/>
      <c r="AN2242" s="209"/>
      <c r="AO2242" s="209"/>
      <c r="AP2242" s="209"/>
      <c r="AQ2242" s="209"/>
      <c r="AR2242" s="209"/>
      <c r="AS2242" s="209"/>
      <c r="AT2242" s="209"/>
      <c r="AU2242" s="209"/>
      <c r="AV2242" s="209"/>
      <c r="AW2242" s="209"/>
      <c r="AX2242" s="209"/>
      <c r="AY2242" s="209"/>
      <c r="AZ2242" s="209"/>
      <c r="BA2242" s="209"/>
      <c r="BB2242" s="209"/>
      <c r="BC2242" s="209"/>
      <c r="BD2242" s="209"/>
      <c r="BE2242" s="209"/>
      <c r="BF2242" s="209"/>
      <c r="BG2242" s="209"/>
      <c r="BH2242" s="209"/>
      <c r="BI2242" s="209"/>
      <c r="BJ2242" s="209"/>
      <c r="BK2242" s="209"/>
      <c r="BL2242" s="209"/>
      <c r="BM2242" s="209"/>
      <c r="BN2242" s="209"/>
      <c r="BO2242" s="209"/>
      <c r="BP2242" s="209"/>
      <c r="BQ2242" s="209"/>
      <c r="BR2242" s="209"/>
      <c r="BS2242" s="209"/>
      <c r="BT2242" s="209"/>
      <c r="BU2242" s="209"/>
      <c r="BV2242" s="209"/>
      <c r="BW2242" s="209"/>
      <c r="BX2242" s="209"/>
      <c r="BY2242" s="209"/>
      <c r="BZ2242" s="209"/>
      <c r="CA2242" s="209"/>
      <c r="CB2242" s="209"/>
      <c r="CC2242" s="209"/>
      <c r="CD2242" s="209"/>
      <c r="CE2242" s="209"/>
      <c r="CF2242" s="209"/>
      <c r="CG2242" s="209"/>
      <c r="CH2242" s="209"/>
      <c r="CI2242" s="209"/>
      <c r="CJ2242" s="209"/>
      <c r="CK2242" s="209"/>
      <c r="CL2242" s="209"/>
      <c r="CM2242" s="209"/>
      <c r="CN2242" s="209"/>
      <c r="CO2242" s="209"/>
      <c r="CP2242" s="209"/>
      <c r="CQ2242" s="209"/>
      <c r="CR2242" s="209"/>
      <c r="CS2242" s="209"/>
      <c r="CT2242" s="209"/>
      <c r="CU2242" s="209"/>
      <c r="CV2242" s="209"/>
      <c r="CW2242" s="209"/>
      <c r="CX2242" s="209"/>
      <c r="CY2242" s="209"/>
      <c r="CZ2242" s="209"/>
      <c r="DA2242" s="209"/>
      <c r="DB2242" s="209"/>
      <c r="DC2242" s="209"/>
      <c r="DD2242" s="209"/>
      <c r="DE2242" s="209"/>
      <c r="DF2242" s="209"/>
      <c r="DG2242" s="209"/>
      <c r="DH2242" s="209"/>
      <c r="DI2242" s="209"/>
      <c r="DJ2242" s="209"/>
      <c r="DK2242" s="209"/>
      <c r="DL2242" s="209"/>
      <c r="DM2242" s="209"/>
      <c r="DN2242" s="209"/>
      <c r="DO2242" s="209"/>
      <c r="DP2242" s="209"/>
      <c r="DQ2242" s="209"/>
      <c r="DR2242" s="209"/>
      <c r="DS2242" s="209"/>
      <c r="DT2242" s="209"/>
      <c r="DU2242" s="209"/>
      <c r="DV2242" s="209"/>
      <c r="DW2242" s="209"/>
      <c r="DX2242" s="209"/>
      <c r="DY2242" s="209"/>
      <c r="DZ2242" s="209"/>
      <c r="EA2242" s="209"/>
      <c r="EB2242" s="209"/>
      <c r="EC2242" s="209"/>
      <c r="ED2242" s="209"/>
      <c r="EE2242" s="209"/>
      <c r="EF2242" s="209"/>
      <c r="EG2242" s="209"/>
      <c r="EH2242" s="209"/>
      <c r="EI2242" s="209"/>
      <c r="EJ2242" s="209"/>
      <c r="EK2242" s="209"/>
      <c r="EL2242" s="209"/>
      <c r="EM2242" s="209"/>
      <c r="EN2242" s="209"/>
      <c r="EO2242" s="209"/>
      <c r="EP2242" s="209"/>
      <c r="EQ2242" s="209"/>
      <c r="ER2242" s="209"/>
      <c r="ES2242" s="209"/>
      <c r="ET2242" s="209"/>
      <c r="EU2242" s="209"/>
      <c r="EV2242" s="209"/>
      <c r="EW2242" s="209"/>
      <c r="EX2242" s="209"/>
      <c r="EY2242" s="209"/>
      <c r="EZ2242" s="209"/>
      <c r="FA2242" s="209"/>
      <c r="FB2242" s="209"/>
      <c r="FC2242" s="209"/>
      <c r="FD2242" s="209"/>
      <c r="FE2242" s="209"/>
      <c r="FF2242" s="209"/>
      <c r="FG2242" s="209"/>
      <c r="FH2242" s="209"/>
      <c r="FI2242" s="209"/>
      <c r="FJ2242" s="209"/>
      <c r="FK2242" s="209"/>
      <c r="FL2242" s="209"/>
      <c r="FM2242" s="209"/>
      <c r="FN2242" s="209"/>
      <c r="FO2242" s="209"/>
      <c r="FP2242" s="209"/>
      <c r="FQ2242" s="209"/>
      <c r="FR2242" s="209"/>
      <c r="FS2242" s="209"/>
      <c r="FT2242" s="209"/>
      <c r="FU2242" s="209"/>
      <c r="FV2242" s="209"/>
      <c r="FW2242" s="209"/>
      <c r="FX2242" s="209"/>
      <c r="FY2242" s="209"/>
      <c r="FZ2242" s="209"/>
      <c r="GA2242" s="209"/>
      <c r="GB2242" s="209"/>
      <c r="GC2242" s="209"/>
      <c r="GD2242" s="209"/>
      <c r="GE2242" s="209"/>
      <c r="GF2242" s="209"/>
      <c r="GG2242" s="209"/>
      <c r="GH2242" s="209"/>
      <c r="GI2242" s="209"/>
    </row>
    <row r="2243" spans="1:191" ht="27" hidden="1">
      <c r="A2243" s="69"/>
      <c r="B2243" s="53"/>
      <c r="C2243" s="56"/>
      <c r="D2243" s="57"/>
      <c r="E2243" s="16" t="s">
        <v>524</v>
      </c>
      <c r="F2243" s="10">
        <v>4511</v>
      </c>
      <c r="G2243" s="10"/>
      <c r="H2243" s="10"/>
      <c r="I2243" s="7">
        <v>11235</v>
      </c>
      <c r="J2243" s="7">
        <v>32061</v>
      </c>
      <c r="K2243" s="7">
        <v>40573</v>
      </c>
      <c r="L2243" s="150">
        <v>58597</v>
      </c>
      <c r="M2243" s="41">
        <f t="shared" si="457"/>
        <v>19.2</v>
      </c>
      <c r="N2243" s="41">
        <f t="shared" si="458"/>
        <v>54.7</v>
      </c>
      <c r="O2243" s="41">
        <f t="shared" si="459"/>
        <v>69.2</v>
      </c>
      <c r="P2243" s="15"/>
      <c r="Q2243" s="15"/>
      <c r="R2243" s="167"/>
      <c r="S2243" s="15"/>
      <c r="T2243" s="15"/>
      <c r="U2243" s="4">
        <f t="shared" si="461"/>
        <v>58597</v>
      </c>
    </row>
    <row r="2244" spans="1:191">
      <c r="A2244" s="232"/>
      <c r="B2244" s="196"/>
      <c r="C2244" s="200"/>
      <c r="D2244" s="201"/>
      <c r="E2244" s="80" t="s">
        <v>577</v>
      </c>
      <c r="F2244" s="18" t="s">
        <v>398</v>
      </c>
      <c r="G2244" s="18"/>
      <c r="H2244" s="10" t="s">
        <v>394</v>
      </c>
      <c r="I2244" s="207">
        <f t="shared" ref="I2244:K2244" si="475">SUM(I2245)</f>
        <v>3183</v>
      </c>
      <c r="J2244" s="207">
        <f t="shared" si="475"/>
        <v>9740</v>
      </c>
      <c r="K2244" s="207">
        <f t="shared" si="475"/>
        <v>12398</v>
      </c>
      <c r="L2244" s="207">
        <f>SUM(L2245)</f>
        <v>17705.7</v>
      </c>
      <c r="M2244" s="41">
        <f t="shared" si="457"/>
        <v>18</v>
      </c>
      <c r="N2244" s="41">
        <f t="shared" si="458"/>
        <v>55</v>
      </c>
      <c r="O2244" s="41">
        <f t="shared" si="459"/>
        <v>70</v>
      </c>
      <c r="P2244" s="15"/>
      <c r="Q2244" s="15"/>
      <c r="R2244" s="167"/>
      <c r="S2244" s="15"/>
      <c r="T2244" s="15"/>
      <c r="U2244" s="4">
        <f t="shared" si="461"/>
        <v>17705.7</v>
      </c>
      <c r="AA2244" s="209"/>
      <c r="AB2244" s="209"/>
      <c r="AC2244" s="209"/>
      <c r="AD2244" s="209"/>
      <c r="AE2244" s="209"/>
      <c r="AF2244" s="209"/>
      <c r="AG2244" s="209"/>
      <c r="AH2244" s="209"/>
      <c r="AI2244" s="209"/>
      <c r="AJ2244" s="209"/>
      <c r="AK2244" s="209"/>
      <c r="AL2244" s="209"/>
      <c r="AM2244" s="209"/>
      <c r="AN2244" s="209"/>
      <c r="AO2244" s="209"/>
      <c r="AP2244" s="209"/>
      <c r="AQ2244" s="209"/>
      <c r="AR2244" s="209"/>
      <c r="AS2244" s="209"/>
      <c r="AT2244" s="209"/>
      <c r="AU2244" s="209"/>
      <c r="AV2244" s="209"/>
      <c r="AW2244" s="209"/>
      <c r="AX2244" s="209"/>
      <c r="AY2244" s="209"/>
      <c r="AZ2244" s="209"/>
      <c r="BA2244" s="209"/>
      <c r="BB2244" s="209"/>
      <c r="BC2244" s="209"/>
      <c r="BD2244" s="209"/>
      <c r="BE2244" s="209"/>
      <c r="BF2244" s="209"/>
      <c r="BG2244" s="209"/>
      <c r="BH2244" s="209"/>
      <c r="BI2244" s="209"/>
      <c r="BJ2244" s="209"/>
      <c r="BK2244" s="209"/>
      <c r="BL2244" s="209"/>
      <c r="BM2244" s="209"/>
      <c r="BN2244" s="209"/>
      <c r="BO2244" s="209"/>
      <c r="BP2244" s="209"/>
      <c r="BQ2244" s="209"/>
      <c r="BR2244" s="209"/>
      <c r="BS2244" s="209"/>
      <c r="BT2244" s="209"/>
      <c r="BU2244" s="209"/>
      <c r="BV2244" s="209"/>
      <c r="BW2244" s="209"/>
      <c r="BX2244" s="209"/>
      <c r="BY2244" s="209"/>
      <c r="BZ2244" s="209"/>
      <c r="CA2244" s="209"/>
      <c r="CB2244" s="209"/>
      <c r="CC2244" s="209"/>
      <c r="CD2244" s="209"/>
      <c r="CE2244" s="209"/>
      <c r="CF2244" s="209"/>
      <c r="CG2244" s="209"/>
      <c r="CH2244" s="209"/>
      <c r="CI2244" s="209"/>
      <c r="CJ2244" s="209"/>
      <c r="CK2244" s="209"/>
      <c r="CL2244" s="209"/>
      <c r="CM2244" s="209"/>
      <c r="CN2244" s="209"/>
      <c r="CO2244" s="209"/>
      <c r="CP2244" s="209"/>
      <c r="CQ2244" s="209"/>
      <c r="CR2244" s="209"/>
      <c r="CS2244" s="209"/>
      <c r="CT2244" s="209"/>
      <c r="CU2244" s="209"/>
      <c r="CV2244" s="209"/>
      <c r="CW2244" s="209"/>
      <c r="CX2244" s="209"/>
      <c r="CY2244" s="209"/>
      <c r="CZ2244" s="209"/>
      <c r="DA2244" s="209"/>
      <c r="DB2244" s="209"/>
      <c r="DC2244" s="209"/>
      <c r="DD2244" s="209"/>
      <c r="DE2244" s="209"/>
      <c r="DF2244" s="209"/>
      <c r="DG2244" s="209"/>
      <c r="DH2244" s="209"/>
      <c r="DI2244" s="209"/>
      <c r="DJ2244" s="209"/>
      <c r="DK2244" s="209"/>
      <c r="DL2244" s="209"/>
      <c r="DM2244" s="209"/>
      <c r="DN2244" s="209"/>
      <c r="DO2244" s="209"/>
      <c r="DP2244" s="209"/>
      <c r="DQ2244" s="209"/>
      <c r="DR2244" s="209"/>
      <c r="DS2244" s="209"/>
      <c r="DT2244" s="209"/>
      <c r="DU2244" s="209"/>
      <c r="DV2244" s="209"/>
      <c r="DW2244" s="209"/>
      <c r="DX2244" s="209"/>
      <c r="DY2244" s="209"/>
      <c r="DZ2244" s="209"/>
      <c r="EA2244" s="209"/>
      <c r="EB2244" s="209"/>
      <c r="EC2244" s="209"/>
      <c r="ED2244" s="209"/>
      <c r="EE2244" s="209"/>
      <c r="EF2244" s="209"/>
      <c r="EG2244" s="209"/>
      <c r="EH2244" s="209"/>
      <c r="EI2244" s="209"/>
      <c r="EJ2244" s="209"/>
      <c r="EK2244" s="209"/>
      <c r="EL2244" s="209"/>
      <c r="EM2244" s="209"/>
      <c r="EN2244" s="209"/>
      <c r="EO2244" s="209"/>
      <c r="EP2244" s="209"/>
      <c r="EQ2244" s="209"/>
      <c r="ER2244" s="209"/>
      <c r="ES2244" s="209"/>
      <c r="ET2244" s="209"/>
      <c r="EU2244" s="209"/>
      <c r="EV2244" s="209"/>
      <c r="EW2244" s="209"/>
      <c r="EX2244" s="209"/>
      <c r="EY2244" s="209"/>
      <c r="EZ2244" s="209"/>
      <c r="FA2244" s="209"/>
      <c r="FB2244" s="209"/>
      <c r="FC2244" s="209"/>
      <c r="FD2244" s="209"/>
      <c r="FE2244" s="209"/>
      <c r="FF2244" s="209"/>
      <c r="FG2244" s="209"/>
      <c r="FH2244" s="209"/>
      <c r="FI2244" s="209"/>
      <c r="FJ2244" s="209"/>
      <c r="FK2244" s="209"/>
      <c r="FL2244" s="209"/>
      <c r="FM2244" s="209"/>
      <c r="FN2244" s="209"/>
      <c r="FO2244" s="209"/>
      <c r="FP2244" s="209"/>
      <c r="FQ2244" s="209"/>
      <c r="FR2244" s="209"/>
      <c r="FS2244" s="209"/>
      <c r="FT2244" s="209"/>
      <c r="FU2244" s="209"/>
      <c r="FV2244" s="209"/>
      <c r="FW2244" s="209"/>
      <c r="FX2244" s="209"/>
      <c r="FY2244" s="209"/>
      <c r="FZ2244" s="209"/>
      <c r="GA2244" s="209"/>
      <c r="GB2244" s="209"/>
      <c r="GC2244" s="209"/>
      <c r="GD2244" s="209"/>
      <c r="GE2244" s="209"/>
      <c r="GF2244" s="209"/>
      <c r="GG2244" s="209"/>
      <c r="GH2244" s="209"/>
      <c r="GI2244" s="209"/>
    </row>
    <row r="2245" spans="1:191" ht="27" hidden="1">
      <c r="A2245" s="69"/>
      <c r="B2245" s="53"/>
      <c r="C2245" s="56"/>
      <c r="D2245" s="57"/>
      <c r="E2245" s="16" t="s">
        <v>524</v>
      </c>
      <c r="F2245" s="10">
        <v>4511</v>
      </c>
      <c r="G2245" s="10"/>
      <c r="H2245" s="10"/>
      <c r="I2245" s="7">
        <v>3183</v>
      </c>
      <c r="J2245" s="7">
        <v>9740</v>
      </c>
      <c r="K2245" s="7">
        <v>12398</v>
      </c>
      <c r="L2245" s="150">
        <v>17705.7</v>
      </c>
      <c r="M2245" s="41">
        <f t="shared" si="457"/>
        <v>18</v>
      </c>
      <c r="N2245" s="41">
        <f t="shared" si="458"/>
        <v>55</v>
      </c>
      <c r="O2245" s="41">
        <f t="shared" si="459"/>
        <v>70</v>
      </c>
      <c r="P2245" s="15"/>
      <c r="Q2245" s="15"/>
      <c r="R2245" s="167"/>
      <c r="S2245" s="15"/>
      <c r="T2245" s="15"/>
      <c r="U2245" s="4">
        <f t="shared" si="461"/>
        <v>17705.7</v>
      </c>
    </row>
    <row r="2246" spans="1:191" ht="57" customHeight="1">
      <c r="A2246" s="232"/>
      <c r="B2246" s="196"/>
      <c r="C2246" s="200"/>
      <c r="D2246" s="212" t="s">
        <v>286</v>
      </c>
      <c r="E2246" s="81" t="s">
        <v>507</v>
      </c>
      <c r="F2246" s="19"/>
      <c r="G2246" s="19"/>
      <c r="H2246" s="10" t="s">
        <v>394</v>
      </c>
      <c r="I2246" s="205">
        <f t="shared" ref="I2246:K2247" si="476">SUM(I2247)</f>
        <v>7834</v>
      </c>
      <c r="J2246" s="205">
        <f t="shared" si="476"/>
        <v>21397</v>
      </c>
      <c r="K2246" s="205">
        <f t="shared" si="476"/>
        <v>26726</v>
      </c>
      <c r="L2246" s="205">
        <f>SUM(L2247)</f>
        <v>38756.800000000003</v>
      </c>
      <c r="M2246" s="41">
        <f t="shared" si="457"/>
        <v>20.2</v>
      </c>
      <c r="N2246" s="41">
        <f t="shared" si="458"/>
        <v>55.2</v>
      </c>
      <c r="O2246" s="41">
        <f t="shared" si="459"/>
        <v>69</v>
      </c>
      <c r="P2246" s="14"/>
      <c r="Q2246" s="14"/>
      <c r="R2246" s="167"/>
      <c r="S2246" s="14"/>
      <c r="T2246" s="14"/>
      <c r="U2246" s="4">
        <f t="shared" si="461"/>
        <v>38756.800000000003</v>
      </c>
      <c r="W2246" s="43" t="s">
        <v>394</v>
      </c>
      <c r="AA2246" s="209"/>
      <c r="AB2246" s="209"/>
      <c r="AC2246" s="209"/>
      <c r="AD2246" s="209"/>
      <c r="AE2246" s="209"/>
      <c r="AF2246" s="209"/>
      <c r="AG2246" s="209"/>
      <c r="AH2246" s="209"/>
      <c r="AI2246" s="209"/>
      <c r="AJ2246" s="209"/>
      <c r="AK2246" s="209"/>
      <c r="AL2246" s="209"/>
      <c r="AM2246" s="209"/>
      <c r="AN2246" s="209"/>
      <c r="AO2246" s="209"/>
      <c r="AP2246" s="209"/>
      <c r="AQ2246" s="209"/>
      <c r="AR2246" s="209"/>
      <c r="AS2246" s="209"/>
      <c r="AT2246" s="209"/>
      <c r="AU2246" s="209"/>
      <c r="AV2246" s="209"/>
      <c r="AW2246" s="209"/>
      <c r="AX2246" s="209"/>
      <c r="AY2246" s="209"/>
      <c r="AZ2246" s="209"/>
      <c r="BA2246" s="209"/>
      <c r="BB2246" s="209"/>
      <c r="BC2246" s="209"/>
      <c r="BD2246" s="209"/>
      <c r="BE2246" s="209"/>
      <c r="BF2246" s="209"/>
      <c r="BG2246" s="209"/>
      <c r="BH2246" s="209"/>
      <c r="BI2246" s="209"/>
      <c r="BJ2246" s="209"/>
      <c r="BK2246" s="209"/>
      <c r="BL2246" s="209"/>
      <c r="BM2246" s="209"/>
      <c r="BN2246" s="209"/>
      <c r="BO2246" s="209"/>
      <c r="BP2246" s="209"/>
      <c r="BQ2246" s="209"/>
      <c r="BR2246" s="209"/>
      <c r="BS2246" s="209"/>
      <c r="BT2246" s="209"/>
      <c r="BU2246" s="209"/>
      <c r="BV2246" s="209"/>
      <c r="BW2246" s="209"/>
      <c r="BX2246" s="209"/>
      <c r="BY2246" s="209"/>
      <c r="BZ2246" s="209"/>
      <c r="CA2246" s="209"/>
      <c r="CB2246" s="209"/>
      <c r="CC2246" s="209"/>
      <c r="CD2246" s="209"/>
      <c r="CE2246" s="209"/>
      <c r="CF2246" s="209"/>
      <c r="CG2246" s="209"/>
      <c r="CH2246" s="209"/>
      <c r="CI2246" s="209"/>
      <c r="CJ2246" s="209"/>
      <c r="CK2246" s="209"/>
      <c r="CL2246" s="209"/>
      <c r="CM2246" s="209"/>
      <c r="CN2246" s="209"/>
      <c r="CO2246" s="209"/>
      <c r="CP2246" s="209"/>
      <c r="CQ2246" s="209"/>
      <c r="CR2246" s="209"/>
      <c r="CS2246" s="209"/>
      <c r="CT2246" s="209"/>
      <c r="CU2246" s="209"/>
      <c r="CV2246" s="209"/>
      <c r="CW2246" s="209"/>
      <c r="CX2246" s="209"/>
      <c r="CY2246" s="209"/>
      <c r="CZ2246" s="209"/>
      <c r="DA2246" s="209"/>
      <c r="DB2246" s="209"/>
      <c r="DC2246" s="209"/>
      <c r="DD2246" s="209"/>
      <c r="DE2246" s="209"/>
      <c r="DF2246" s="209"/>
      <c r="DG2246" s="209"/>
      <c r="DH2246" s="209"/>
      <c r="DI2246" s="209"/>
      <c r="DJ2246" s="209"/>
      <c r="DK2246" s="209"/>
      <c r="DL2246" s="209"/>
      <c r="DM2246" s="209"/>
      <c r="DN2246" s="209"/>
      <c r="DO2246" s="209"/>
      <c r="DP2246" s="209"/>
      <c r="DQ2246" s="209"/>
      <c r="DR2246" s="209"/>
      <c r="DS2246" s="209"/>
      <c r="DT2246" s="209"/>
      <c r="DU2246" s="209"/>
      <c r="DV2246" s="209"/>
      <c r="DW2246" s="209"/>
      <c r="DX2246" s="209"/>
      <c r="DY2246" s="209"/>
      <c r="DZ2246" s="209"/>
      <c r="EA2246" s="209"/>
      <c r="EB2246" s="209"/>
      <c r="EC2246" s="209"/>
      <c r="ED2246" s="209"/>
      <c r="EE2246" s="209"/>
      <c r="EF2246" s="209"/>
      <c r="EG2246" s="209"/>
      <c r="EH2246" s="209"/>
      <c r="EI2246" s="209"/>
      <c r="EJ2246" s="209"/>
      <c r="EK2246" s="209"/>
      <c r="EL2246" s="209"/>
      <c r="EM2246" s="209"/>
      <c r="EN2246" s="209"/>
      <c r="EO2246" s="209"/>
      <c r="EP2246" s="209"/>
      <c r="EQ2246" s="209"/>
      <c r="ER2246" s="209"/>
      <c r="ES2246" s="209"/>
      <c r="ET2246" s="209"/>
      <c r="EU2246" s="209"/>
      <c r="EV2246" s="209"/>
      <c r="EW2246" s="209"/>
      <c r="EX2246" s="209"/>
      <c r="EY2246" s="209"/>
      <c r="EZ2246" s="209"/>
      <c r="FA2246" s="209"/>
      <c r="FB2246" s="209"/>
      <c r="FC2246" s="209"/>
      <c r="FD2246" s="209"/>
      <c r="FE2246" s="209"/>
      <c r="FF2246" s="209"/>
      <c r="FG2246" s="209"/>
      <c r="FH2246" s="209"/>
      <c r="FI2246" s="209"/>
      <c r="FJ2246" s="209"/>
      <c r="FK2246" s="209"/>
      <c r="FL2246" s="209"/>
      <c r="FM2246" s="209"/>
      <c r="FN2246" s="209"/>
      <c r="FO2246" s="209"/>
      <c r="FP2246" s="209"/>
      <c r="FQ2246" s="209"/>
      <c r="FR2246" s="209"/>
      <c r="FS2246" s="209"/>
      <c r="FT2246" s="209"/>
      <c r="FU2246" s="209"/>
      <c r="FV2246" s="209"/>
      <c r="FW2246" s="209"/>
      <c r="FX2246" s="209"/>
      <c r="FY2246" s="209"/>
      <c r="FZ2246" s="209"/>
      <c r="GA2246" s="209"/>
      <c r="GB2246" s="209"/>
      <c r="GC2246" s="209"/>
      <c r="GD2246" s="209"/>
      <c r="GE2246" s="209"/>
      <c r="GF2246" s="209"/>
      <c r="GG2246" s="209"/>
      <c r="GH2246" s="209"/>
      <c r="GI2246" s="209"/>
    </row>
    <row r="2247" spans="1:191" ht="27">
      <c r="A2247" s="232"/>
      <c r="B2247" s="196"/>
      <c r="C2247" s="200"/>
      <c r="D2247" s="201"/>
      <c r="E2247" s="80" t="s">
        <v>40</v>
      </c>
      <c r="F2247" s="18" t="s">
        <v>398</v>
      </c>
      <c r="G2247" s="18"/>
      <c r="H2247" s="10" t="s">
        <v>394</v>
      </c>
      <c r="I2247" s="206">
        <f t="shared" si="476"/>
        <v>7834</v>
      </c>
      <c r="J2247" s="206">
        <f t="shared" si="476"/>
        <v>21397</v>
      </c>
      <c r="K2247" s="206">
        <f t="shared" si="476"/>
        <v>26726</v>
      </c>
      <c r="L2247" s="207">
        <f>SUM(L2248)</f>
        <v>38756.800000000003</v>
      </c>
      <c r="M2247" s="41">
        <f t="shared" si="457"/>
        <v>20.2</v>
      </c>
      <c r="N2247" s="41">
        <f t="shared" si="458"/>
        <v>55.2</v>
      </c>
      <c r="O2247" s="41">
        <f t="shared" si="459"/>
        <v>69</v>
      </c>
      <c r="P2247" s="15"/>
      <c r="Q2247" s="15"/>
      <c r="R2247" s="167"/>
      <c r="S2247" s="15"/>
      <c r="T2247" s="15"/>
      <c r="U2247" s="4">
        <f t="shared" si="461"/>
        <v>38756.800000000003</v>
      </c>
      <c r="AA2247" s="209"/>
      <c r="AB2247" s="209"/>
      <c r="AC2247" s="209"/>
      <c r="AD2247" s="209"/>
      <c r="AE2247" s="209"/>
      <c r="AF2247" s="209"/>
      <c r="AG2247" s="209"/>
      <c r="AH2247" s="209"/>
      <c r="AI2247" s="209"/>
      <c r="AJ2247" s="209"/>
      <c r="AK2247" s="209"/>
      <c r="AL2247" s="209"/>
      <c r="AM2247" s="209"/>
      <c r="AN2247" s="209"/>
      <c r="AO2247" s="209"/>
      <c r="AP2247" s="209"/>
      <c r="AQ2247" s="209"/>
      <c r="AR2247" s="209"/>
      <c r="AS2247" s="209"/>
      <c r="AT2247" s="209"/>
      <c r="AU2247" s="209"/>
      <c r="AV2247" s="209"/>
      <c r="AW2247" s="209"/>
      <c r="AX2247" s="209"/>
      <c r="AY2247" s="209"/>
      <c r="AZ2247" s="209"/>
      <c r="BA2247" s="209"/>
      <c r="BB2247" s="209"/>
      <c r="BC2247" s="209"/>
      <c r="BD2247" s="209"/>
      <c r="BE2247" s="209"/>
      <c r="BF2247" s="209"/>
      <c r="BG2247" s="209"/>
      <c r="BH2247" s="209"/>
      <c r="BI2247" s="209"/>
      <c r="BJ2247" s="209"/>
      <c r="BK2247" s="209"/>
      <c r="BL2247" s="209"/>
      <c r="BM2247" s="209"/>
      <c r="BN2247" s="209"/>
      <c r="BO2247" s="209"/>
      <c r="BP2247" s="209"/>
      <c r="BQ2247" s="209"/>
      <c r="BR2247" s="209"/>
      <c r="BS2247" s="209"/>
      <c r="BT2247" s="209"/>
      <c r="BU2247" s="209"/>
      <c r="BV2247" s="209"/>
      <c r="BW2247" s="209"/>
      <c r="BX2247" s="209"/>
      <c r="BY2247" s="209"/>
      <c r="BZ2247" s="209"/>
      <c r="CA2247" s="209"/>
      <c r="CB2247" s="209"/>
      <c r="CC2247" s="209"/>
      <c r="CD2247" s="209"/>
      <c r="CE2247" s="209"/>
      <c r="CF2247" s="209"/>
      <c r="CG2247" s="209"/>
      <c r="CH2247" s="209"/>
      <c r="CI2247" s="209"/>
      <c r="CJ2247" s="209"/>
      <c r="CK2247" s="209"/>
      <c r="CL2247" s="209"/>
      <c r="CM2247" s="209"/>
      <c r="CN2247" s="209"/>
      <c r="CO2247" s="209"/>
      <c r="CP2247" s="209"/>
      <c r="CQ2247" s="209"/>
      <c r="CR2247" s="209"/>
      <c r="CS2247" s="209"/>
      <c r="CT2247" s="209"/>
      <c r="CU2247" s="209"/>
      <c r="CV2247" s="209"/>
      <c r="CW2247" s="209"/>
      <c r="CX2247" s="209"/>
      <c r="CY2247" s="209"/>
      <c r="CZ2247" s="209"/>
      <c r="DA2247" s="209"/>
      <c r="DB2247" s="209"/>
      <c r="DC2247" s="209"/>
      <c r="DD2247" s="209"/>
      <c r="DE2247" s="209"/>
      <c r="DF2247" s="209"/>
      <c r="DG2247" s="209"/>
      <c r="DH2247" s="209"/>
      <c r="DI2247" s="209"/>
      <c r="DJ2247" s="209"/>
      <c r="DK2247" s="209"/>
      <c r="DL2247" s="209"/>
      <c r="DM2247" s="209"/>
      <c r="DN2247" s="209"/>
      <c r="DO2247" s="209"/>
      <c r="DP2247" s="209"/>
      <c r="DQ2247" s="209"/>
      <c r="DR2247" s="209"/>
      <c r="DS2247" s="209"/>
      <c r="DT2247" s="209"/>
      <c r="DU2247" s="209"/>
      <c r="DV2247" s="209"/>
      <c r="DW2247" s="209"/>
      <c r="DX2247" s="209"/>
      <c r="DY2247" s="209"/>
      <c r="DZ2247" s="209"/>
      <c r="EA2247" s="209"/>
      <c r="EB2247" s="209"/>
      <c r="EC2247" s="209"/>
      <c r="ED2247" s="209"/>
      <c r="EE2247" s="209"/>
      <c r="EF2247" s="209"/>
      <c r="EG2247" s="209"/>
      <c r="EH2247" s="209"/>
      <c r="EI2247" s="209"/>
      <c r="EJ2247" s="209"/>
      <c r="EK2247" s="209"/>
      <c r="EL2247" s="209"/>
      <c r="EM2247" s="209"/>
      <c r="EN2247" s="209"/>
      <c r="EO2247" s="209"/>
      <c r="EP2247" s="209"/>
      <c r="EQ2247" s="209"/>
      <c r="ER2247" s="209"/>
      <c r="ES2247" s="209"/>
      <c r="ET2247" s="209"/>
      <c r="EU2247" s="209"/>
      <c r="EV2247" s="209"/>
      <c r="EW2247" s="209"/>
      <c r="EX2247" s="209"/>
      <c r="EY2247" s="209"/>
      <c r="EZ2247" s="209"/>
      <c r="FA2247" s="209"/>
      <c r="FB2247" s="209"/>
      <c r="FC2247" s="209"/>
      <c r="FD2247" s="209"/>
      <c r="FE2247" s="209"/>
      <c r="FF2247" s="209"/>
      <c r="FG2247" s="209"/>
      <c r="FH2247" s="209"/>
      <c r="FI2247" s="209"/>
      <c r="FJ2247" s="209"/>
      <c r="FK2247" s="209"/>
      <c r="FL2247" s="209"/>
      <c r="FM2247" s="209"/>
      <c r="FN2247" s="209"/>
      <c r="FO2247" s="209"/>
      <c r="FP2247" s="209"/>
      <c r="FQ2247" s="209"/>
      <c r="FR2247" s="209"/>
      <c r="FS2247" s="209"/>
      <c r="FT2247" s="209"/>
      <c r="FU2247" s="209"/>
      <c r="FV2247" s="209"/>
      <c r="FW2247" s="209"/>
      <c r="FX2247" s="209"/>
      <c r="FY2247" s="209"/>
      <c r="FZ2247" s="209"/>
      <c r="GA2247" s="209"/>
      <c r="GB2247" s="209"/>
      <c r="GC2247" s="209"/>
      <c r="GD2247" s="209"/>
      <c r="GE2247" s="209"/>
      <c r="GF2247" s="209"/>
      <c r="GG2247" s="209"/>
      <c r="GH2247" s="209"/>
      <c r="GI2247" s="209"/>
    </row>
    <row r="2248" spans="1:191" ht="27" hidden="1">
      <c r="A2248" s="69"/>
      <c r="B2248" s="53"/>
      <c r="C2248" s="56"/>
      <c r="D2248" s="57"/>
      <c r="E2248" s="16" t="s">
        <v>524</v>
      </c>
      <c r="F2248" s="10">
        <v>4511</v>
      </c>
      <c r="G2248" s="10"/>
      <c r="H2248" s="10"/>
      <c r="I2248" s="7">
        <v>7834</v>
      </c>
      <c r="J2248" s="7">
        <v>21397</v>
      </c>
      <c r="K2248" s="7">
        <v>26726</v>
      </c>
      <c r="L2248" s="7">
        <v>38756.800000000003</v>
      </c>
      <c r="M2248" s="41">
        <f t="shared" si="457"/>
        <v>20.2</v>
      </c>
      <c r="N2248" s="41">
        <f t="shared" si="458"/>
        <v>55.2</v>
      </c>
      <c r="O2248" s="41">
        <f t="shared" si="459"/>
        <v>69</v>
      </c>
      <c r="P2248" s="15"/>
      <c r="Q2248" s="15"/>
      <c r="R2248" s="167"/>
      <c r="S2248" s="15"/>
      <c r="T2248" s="15"/>
      <c r="U2248" s="4">
        <f t="shared" si="461"/>
        <v>38756.800000000003</v>
      </c>
    </row>
    <row r="2249" spans="1:191">
      <c r="A2249" s="232"/>
      <c r="B2249" s="196"/>
      <c r="C2249" s="197" t="s">
        <v>526</v>
      </c>
      <c r="D2249" s="198" t="s">
        <v>387</v>
      </c>
      <c r="E2249" s="199" t="s">
        <v>229</v>
      </c>
      <c r="F2249" s="13"/>
      <c r="G2249" s="13"/>
      <c r="H2249" s="10" t="s">
        <v>394</v>
      </c>
      <c r="I2249" s="204">
        <f>SUM(I2251,I2254,I2265)</f>
        <v>40228.6</v>
      </c>
      <c r="J2249" s="204">
        <f>SUM(J2251,J2254,J2265)</f>
        <v>106166.7</v>
      </c>
      <c r="K2249" s="204">
        <f>SUM(K2251,K2254,K2265)</f>
        <v>179655.2</v>
      </c>
      <c r="L2249" s="205">
        <f>SUM(L2251,L2254,L2265)</f>
        <v>213936.7</v>
      </c>
      <c r="M2249" s="41">
        <f t="shared" si="457"/>
        <v>18.8</v>
      </c>
      <c r="N2249" s="41">
        <f t="shared" si="458"/>
        <v>49.6</v>
      </c>
      <c r="O2249" s="41">
        <f t="shared" si="459"/>
        <v>84</v>
      </c>
      <c r="P2249" s="14"/>
      <c r="Q2249" s="14"/>
      <c r="R2249" s="167"/>
      <c r="S2249" s="14"/>
      <c r="T2249" s="14"/>
      <c r="U2249" s="4">
        <f t="shared" si="461"/>
        <v>213936.7</v>
      </c>
      <c r="AA2249" s="209"/>
      <c r="AB2249" s="209"/>
      <c r="AC2249" s="209"/>
      <c r="AD2249" s="209"/>
      <c r="AE2249" s="209"/>
      <c r="AF2249" s="209"/>
      <c r="AG2249" s="209"/>
      <c r="AH2249" s="209"/>
      <c r="AI2249" s="209"/>
      <c r="AJ2249" s="209"/>
      <c r="AK2249" s="209"/>
      <c r="AL2249" s="209"/>
      <c r="AM2249" s="209"/>
      <c r="AN2249" s="209"/>
      <c r="AO2249" s="209"/>
      <c r="AP2249" s="209"/>
      <c r="AQ2249" s="209"/>
      <c r="AR2249" s="209"/>
      <c r="AS2249" s="209"/>
      <c r="AT2249" s="209"/>
      <c r="AU2249" s="209"/>
      <c r="AV2249" s="209"/>
      <c r="AW2249" s="209"/>
      <c r="AX2249" s="209"/>
      <c r="AY2249" s="209"/>
      <c r="AZ2249" s="209"/>
      <c r="BA2249" s="209"/>
      <c r="BB2249" s="209"/>
      <c r="BC2249" s="209"/>
      <c r="BD2249" s="209"/>
      <c r="BE2249" s="209"/>
      <c r="BF2249" s="209"/>
      <c r="BG2249" s="209"/>
      <c r="BH2249" s="209"/>
      <c r="BI2249" s="209"/>
      <c r="BJ2249" s="209"/>
      <c r="BK2249" s="209"/>
      <c r="BL2249" s="209"/>
      <c r="BM2249" s="209"/>
      <c r="BN2249" s="209"/>
      <c r="BO2249" s="209"/>
      <c r="BP2249" s="209"/>
      <c r="BQ2249" s="209"/>
      <c r="BR2249" s="209"/>
      <c r="BS2249" s="209"/>
      <c r="BT2249" s="209"/>
      <c r="BU2249" s="209"/>
      <c r="BV2249" s="209"/>
      <c r="BW2249" s="209"/>
      <c r="BX2249" s="209"/>
      <c r="BY2249" s="209"/>
      <c r="BZ2249" s="209"/>
      <c r="CA2249" s="209"/>
      <c r="CB2249" s="209"/>
      <c r="CC2249" s="209"/>
      <c r="CD2249" s="209"/>
      <c r="CE2249" s="209"/>
      <c r="CF2249" s="209"/>
      <c r="CG2249" s="209"/>
      <c r="CH2249" s="209"/>
      <c r="CI2249" s="209"/>
      <c r="CJ2249" s="209"/>
      <c r="CK2249" s="209"/>
      <c r="CL2249" s="209"/>
      <c r="CM2249" s="209"/>
      <c r="CN2249" s="209"/>
      <c r="CO2249" s="209"/>
      <c r="CP2249" s="209"/>
      <c r="CQ2249" s="209"/>
      <c r="CR2249" s="209"/>
      <c r="CS2249" s="209"/>
      <c r="CT2249" s="209"/>
      <c r="CU2249" s="209"/>
      <c r="CV2249" s="209"/>
      <c r="CW2249" s="209"/>
      <c r="CX2249" s="209"/>
      <c r="CY2249" s="209"/>
      <c r="CZ2249" s="209"/>
      <c r="DA2249" s="209"/>
      <c r="DB2249" s="209"/>
      <c r="DC2249" s="209"/>
      <c r="DD2249" s="209"/>
      <c r="DE2249" s="209"/>
      <c r="DF2249" s="209"/>
      <c r="DG2249" s="209"/>
      <c r="DH2249" s="209"/>
      <c r="DI2249" s="209"/>
      <c r="DJ2249" s="209"/>
      <c r="DK2249" s="209"/>
      <c r="DL2249" s="209"/>
      <c r="DM2249" s="209"/>
      <c r="DN2249" s="209"/>
      <c r="DO2249" s="209"/>
      <c r="DP2249" s="209"/>
      <c r="DQ2249" s="209"/>
      <c r="DR2249" s="209"/>
      <c r="DS2249" s="209"/>
      <c r="DT2249" s="209"/>
      <c r="DU2249" s="209"/>
      <c r="DV2249" s="209"/>
      <c r="DW2249" s="209"/>
      <c r="DX2249" s="209"/>
      <c r="DY2249" s="209"/>
      <c r="DZ2249" s="209"/>
      <c r="EA2249" s="209"/>
      <c r="EB2249" s="209"/>
      <c r="EC2249" s="209"/>
      <c r="ED2249" s="209"/>
      <c r="EE2249" s="209"/>
      <c r="EF2249" s="209"/>
      <c r="EG2249" s="209"/>
      <c r="EH2249" s="209"/>
      <c r="EI2249" s="209"/>
      <c r="EJ2249" s="209"/>
      <c r="EK2249" s="209"/>
      <c r="EL2249" s="209"/>
      <c r="EM2249" s="209"/>
      <c r="EN2249" s="209"/>
      <c r="EO2249" s="209"/>
      <c r="EP2249" s="209"/>
      <c r="EQ2249" s="209"/>
      <c r="ER2249" s="209"/>
      <c r="ES2249" s="209"/>
      <c r="ET2249" s="209"/>
      <c r="EU2249" s="209"/>
      <c r="EV2249" s="209"/>
      <c r="EW2249" s="209"/>
      <c r="EX2249" s="209"/>
      <c r="EY2249" s="209"/>
      <c r="EZ2249" s="209"/>
      <c r="FA2249" s="209"/>
      <c r="FB2249" s="209"/>
      <c r="FC2249" s="209"/>
      <c r="FD2249" s="209"/>
      <c r="FE2249" s="209"/>
      <c r="FF2249" s="209"/>
      <c r="FG2249" s="209"/>
      <c r="FH2249" s="209"/>
      <c r="FI2249" s="209"/>
      <c r="FJ2249" s="209"/>
      <c r="FK2249" s="209"/>
      <c r="FL2249" s="209"/>
      <c r="FM2249" s="209"/>
      <c r="FN2249" s="209"/>
      <c r="FO2249" s="209"/>
      <c r="FP2249" s="209"/>
      <c r="FQ2249" s="209"/>
      <c r="FR2249" s="209"/>
      <c r="FS2249" s="209"/>
      <c r="FT2249" s="209"/>
      <c r="FU2249" s="209"/>
      <c r="FV2249" s="209"/>
      <c r="FW2249" s="209"/>
      <c r="FX2249" s="209"/>
      <c r="FY2249" s="209"/>
      <c r="FZ2249" s="209"/>
      <c r="GA2249" s="209"/>
      <c r="GB2249" s="209"/>
      <c r="GC2249" s="209"/>
      <c r="GD2249" s="209"/>
      <c r="GE2249" s="209"/>
      <c r="GF2249" s="209"/>
      <c r="GG2249" s="209"/>
      <c r="GH2249" s="209"/>
      <c r="GI2249" s="209"/>
    </row>
    <row r="2250" spans="1:191" ht="33">
      <c r="A2250" s="232"/>
      <c r="B2250" s="196"/>
      <c r="C2250" s="197"/>
      <c r="D2250" s="201" t="s">
        <v>280</v>
      </c>
      <c r="E2250" s="199" t="s">
        <v>599</v>
      </c>
      <c r="F2250" s="13"/>
      <c r="G2250" s="13"/>
      <c r="H2250" s="10" t="s">
        <v>394</v>
      </c>
      <c r="I2250" s="205">
        <f t="shared" ref="I2250:L2250" si="477">SUM(I2251)</f>
        <v>0</v>
      </c>
      <c r="J2250" s="205">
        <f t="shared" si="477"/>
        <v>0</v>
      </c>
      <c r="K2250" s="205">
        <f t="shared" si="477"/>
        <v>16000</v>
      </c>
      <c r="L2250" s="205">
        <f t="shared" si="477"/>
        <v>16000</v>
      </c>
      <c r="M2250" s="41">
        <f t="shared" si="457"/>
        <v>0</v>
      </c>
      <c r="N2250" s="41">
        <f t="shared" si="458"/>
        <v>0</v>
      </c>
      <c r="O2250" s="41">
        <f t="shared" si="459"/>
        <v>100</v>
      </c>
      <c r="P2250" s="14"/>
      <c r="Q2250" s="14"/>
      <c r="R2250" s="167"/>
      <c r="S2250" s="14"/>
      <c r="T2250" s="14"/>
      <c r="U2250" s="4"/>
      <c r="AA2250" s="209"/>
      <c r="AB2250" s="209"/>
      <c r="AC2250" s="209"/>
      <c r="AD2250" s="209"/>
      <c r="AE2250" s="209"/>
      <c r="AF2250" s="209"/>
      <c r="AG2250" s="209"/>
      <c r="AH2250" s="209"/>
      <c r="AI2250" s="209"/>
      <c r="AJ2250" s="209"/>
      <c r="AK2250" s="209"/>
      <c r="AL2250" s="209"/>
      <c r="AM2250" s="209"/>
      <c r="AN2250" s="209"/>
      <c r="AO2250" s="209"/>
      <c r="AP2250" s="209"/>
      <c r="AQ2250" s="209"/>
      <c r="AR2250" s="209"/>
      <c r="AS2250" s="209"/>
      <c r="AT2250" s="209"/>
      <c r="AU2250" s="209"/>
      <c r="AV2250" s="209"/>
      <c r="AW2250" s="209"/>
      <c r="AX2250" s="209"/>
      <c r="AY2250" s="209"/>
      <c r="AZ2250" s="209"/>
      <c r="BA2250" s="209"/>
      <c r="BB2250" s="209"/>
      <c r="BC2250" s="209"/>
      <c r="BD2250" s="209"/>
      <c r="BE2250" s="209"/>
      <c r="BF2250" s="209"/>
      <c r="BG2250" s="209"/>
      <c r="BH2250" s="209"/>
      <c r="BI2250" s="209"/>
      <c r="BJ2250" s="209"/>
      <c r="BK2250" s="209"/>
      <c r="BL2250" s="209"/>
      <c r="BM2250" s="209"/>
      <c r="BN2250" s="209"/>
      <c r="BO2250" s="209"/>
      <c r="BP2250" s="209"/>
      <c r="BQ2250" s="209"/>
      <c r="BR2250" s="209"/>
      <c r="BS2250" s="209"/>
      <c r="BT2250" s="209"/>
      <c r="BU2250" s="209"/>
      <c r="BV2250" s="209"/>
      <c r="BW2250" s="209"/>
      <c r="BX2250" s="209"/>
      <c r="BY2250" s="209"/>
      <c r="BZ2250" s="209"/>
      <c r="CA2250" s="209"/>
      <c r="CB2250" s="209"/>
      <c r="CC2250" s="209"/>
      <c r="CD2250" s="209"/>
      <c r="CE2250" s="209"/>
      <c r="CF2250" s="209"/>
      <c r="CG2250" s="209"/>
      <c r="CH2250" s="209"/>
      <c r="CI2250" s="209"/>
      <c r="CJ2250" s="209"/>
      <c r="CK2250" s="209"/>
      <c r="CL2250" s="209"/>
      <c r="CM2250" s="209"/>
      <c r="CN2250" s="209"/>
      <c r="CO2250" s="209"/>
      <c r="CP2250" s="209"/>
      <c r="CQ2250" s="209"/>
      <c r="CR2250" s="209"/>
      <c r="CS2250" s="209"/>
      <c r="CT2250" s="209"/>
      <c r="CU2250" s="209"/>
      <c r="CV2250" s="209"/>
      <c r="CW2250" s="209"/>
      <c r="CX2250" s="209"/>
      <c r="CY2250" s="209"/>
      <c r="CZ2250" s="209"/>
      <c r="DA2250" s="209"/>
      <c r="DB2250" s="209"/>
      <c r="DC2250" s="209"/>
      <c r="DD2250" s="209"/>
      <c r="DE2250" s="209"/>
      <c r="DF2250" s="209"/>
      <c r="DG2250" s="209"/>
      <c r="DH2250" s="209"/>
      <c r="DI2250" s="209"/>
      <c r="DJ2250" s="209"/>
      <c r="DK2250" s="209"/>
      <c r="DL2250" s="209"/>
      <c r="DM2250" s="209"/>
      <c r="DN2250" s="209"/>
      <c r="DO2250" s="209"/>
      <c r="DP2250" s="209"/>
      <c r="DQ2250" s="209"/>
      <c r="DR2250" s="209"/>
      <c r="DS2250" s="209"/>
      <c r="DT2250" s="209"/>
      <c r="DU2250" s="209"/>
      <c r="DV2250" s="209"/>
      <c r="DW2250" s="209"/>
      <c r="DX2250" s="209"/>
      <c r="DY2250" s="209"/>
      <c r="DZ2250" s="209"/>
      <c r="EA2250" s="209"/>
      <c r="EB2250" s="209"/>
      <c r="EC2250" s="209"/>
      <c r="ED2250" s="209"/>
      <c r="EE2250" s="209"/>
      <c r="EF2250" s="209"/>
      <c r="EG2250" s="209"/>
      <c r="EH2250" s="209"/>
      <c r="EI2250" s="209"/>
      <c r="EJ2250" s="209"/>
      <c r="EK2250" s="209"/>
      <c r="EL2250" s="209"/>
      <c r="EM2250" s="209"/>
      <c r="EN2250" s="209"/>
      <c r="EO2250" s="209"/>
      <c r="EP2250" s="209"/>
      <c r="EQ2250" s="209"/>
      <c r="ER2250" s="209"/>
      <c r="ES2250" s="209"/>
      <c r="ET2250" s="209"/>
      <c r="EU2250" s="209"/>
      <c r="EV2250" s="209"/>
      <c r="EW2250" s="209"/>
      <c r="EX2250" s="209"/>
      <c r="EY2250" s="209"/>
      <c r="EZ2250" s="209"/>
      <c r="FA2250" s="209"/>
      <c r="FB2250" s="209"/>
      <c r="FC2250" s="209"/>
      <c r="FD2250" s="209"/>
      <c r="FE2250" s="209"/>
      <c r="FF2250" s="209"/>
      <c r="FG2250" s="209"/>
      <c r="FH2250" s="209"/>
      <c r="FI2250" s="209"/>
      <c r="FJ2250" s="209"/>
      <c r="FK2250" s="209"/>
      <c r="FL2250" s="209"/>
      <c r="FM2250" s="209"/>
      <c r="FN2250" s="209"/>
      <c r="FO2250" s="209"/>
      <c r="FP2250" s="209"/>
      <c r="FQ2250" s="209"/>
      <c r="FR2250" s="209"/>
      <c r="FS2250" s="209"/>
      <c r="FT2250" s="209"/>
      <c r="FU2250" s="209"/>
      <c r="FV2250" s="209"/>
      <c r="FW2250" s="209"/>
      <c r="FX2250" s="209"/>
      <c r="FY2250" s="209"/>
      <c r="FZ2250" s="209"/>
      <c r="GA2250" s="209"/>
      <c r="GB2250" s="209"/>
      <c r="GC2250" s="209"/>
      <c r="GD2250" s="209"/>
      <c r="GE2250" s="209"/>
      <c r="GF2250" s="209"/>
      <c r="GG2250" s="209"/>
      <c r="GH2250" s="209"/>
      <c r="GI2250" s="209"/>
    </row>
    <row r="2251" spans="1:191">
      <c r="A2251" s="232"/>
      <c r="B2251" s="196"/>
      <c r="C2251" s="197"/>
      <c r="D2251" s="198"/>
      <c r="E2251" s="80" t="s">
        <v>89</v>
      </c>
      <c r="F2251" s="18" t="s">
        <v>398</v>
      </c>
      <c r="G2251" s="13"/>
      <c r="H2251" s="10" t="s">
        <v>394</v>
      </c>
      <c r="I2251" s="207">
        <f t="shared" ref="I2251:K2251" si="478">SUM(I2252:I2253)</f>
        <v>0</v>
      </c>
      <c r="J2251" s="207">
        <f t="shared" si="478"/>
        <v>0</v>
      </c>
      <c r="K2251" s="207">
        <f t="shared" si="478"/>
        <v>16000</v>
      </c>
      <c r="L2251" s="207">
        <f>SUM(L2252:L2253)</f>
        <v>16000</v>
      </c>
      <c r="M2251" s="41">
        <f t="shared" si="457"/>
        <v>0</v>
      </c>
      <c r="N2251" s="41">
        <f t="shared" si="458"/>
        <v>0</v>
      </c>
      <c r="O2251" s="41">
        <f t="shared" si="459"/>
        <v>100</v>
      </c>
      <c r="P2251" s="14"/>
      <c r="Q2251" s="14"/>
      <c r="R2251" s="167"/>
      <c r="S2251" s="14"/>
      <c r="T2251" s="14"/>
      <c r="U2251" s="4"/>
      <c r="AA2251" s="209"/>
      <c r="AB2251" s="209"/>
      <c r="AC2251" s="209"/>
      <c r="AD2251" s="209"/>
      <c r="AE2251" s="209"/>
      <c r="AF2251" s="209"/>
      <c r="AG2251" s="209"/>
      <c r="AH2251" s="209"/>
      <c r="AI2251" s="209"/>
      <c r="AJ2251" s="209"/>
      <c r="AK2251" s="209"/>
      <c r="AL2251" s="209"/>
      <c r="AM2251" s="209"/>
      <c r="AN2251" s="209"/>
      <c r="AO2251" s="209"/>
      <c r="AP2251" s="209"/>
      <c r="AQ2251" s="209"/>
      <c r="AR2251" s="209"/>
      <c r="AS2251" s="209"/>
      <c r="AT2251" s="209"/>
      <c r="AU2251" s="209"/>
      <c r="AV2251" s="209"/>
      <c r="AW2251" s="209"/>
      <c r="AX2251" s="209"/>
      <c r="AY2251" s="209"/>
      <c r="AZ2251" s="209"/>
      <c r="BA2251" s="209"/>
      <c r="BB2251" s="209"/>
      <c r="BC2251" s="209"/>
      <c r="BD2251" s="209"/>
      <c r="BE2251" s="209"/>
      <c r="BF2251" s="209"/>
      <c r="BG2251" s="209"/>
      <c r="BH2251" s="209"/>
      <c r="BI2251" s="209"/>
      <c r="BJ2251" s="209"/>
      <c r="BK2251" s="209"/>
      <c r="BL2251" s="209"/>
      <c r="BM2251" s="209"/>
      <c r="BN2251" s="209"/>
      <c r="BO2251" s="209"/>
      <c r="BP2251" s="209"/>
      <c r="BQ2251" s="209"/>
      <c r="BR2251" s="209"/>
      <c r="BS2251" s="209"/>
      <c r="BT2251" s="209"/>
      <c r="BU2251" s="209"/>
      <c r="BV2251" s="209"/>
      <c r="BW2251" s="209"/>
      <c r="BX2251" s="209"/>
      <c r="BY2251" s="209"/>
      <c r="BZ2251" s="209"/>
      <c r="CA2251" s="209"/>
      <c r="CB2251" s="209"/>
      <c r="CC2251" s="209"/>
      <c r="CD2251" s="209"/>
      <c r="CE2251" s="209"/>
      <c r="CF2251" s="209"/>
      <c r="CG2251" s="209"/>
      <c r="CH2251" s="209"/>
      <c r="CI2251" s="209"/>
      <c r="CJ2251" s="209"/>
      <c r="CK2251" s="209"/>
      <c r="CL2251" s="209"/>
      <c r="CM2251" s="209"/>
      <c r="CN2251" s="209"/>
      <c r="CO2251" s="209"/>
      <c r="CP2251" s="209"/>
      <c r="CQ2251" s="209"/>
      <c r="CR2251" s="209"/>
      <c r="CS2251" s="209"/>
      <c r="CT2251" s="209"/>
      <c r="CU2251" s="209"/>
      <c r="CV2251" s="209"/>
      <c r="CW2251" s="209"/>
      <c r="CX2251" s="209"/>
      <c r="CY2251" s="209"/>
      <c r="CZ2251" s="209"/>
      <c r="DA2251" s="209"/>
      <c r="DB2251" s="209"/>
      <c r="DC2251" s="209"/>
      <c r="DD2251" s="209"/>
      <c r="DE2251" s="209"/>
      <c r="DF2251" s="209"/>
      <c r="DG2251" s="209"/>
      <c r="DH2251" s="209"/>
      <c r="DI2251" s="209"/>
      <c r="DJ2251" s="209"/>
      <c r="DK2251" s="209"/>
      <c r="DL2251" s="209"/>
      <c r="DM2251" s="209"/>
      <c r="DN2251" s="209"/>
      <c r="DO2251" s="209"/>
      <c r="DP2251" s="209"/>
      <c r="DQ2251" s="209"/>
      <c r="DR2251" s="209"/>
      <c r="DS2251" s="209"/>
      <c r="DT2251" s="209"/>
      <c r="DU2251" s="209"/>
      <c r="DV2251" s="209"/>
      <c r="DW2251" s="209"/>
      <c r="DX2251" s="209"/>
      <c r="DY2251" s="209"/>
      <c r="DZ2251" s="209"/>
      <c r="EA2251" s="209"/>
      <c r="EB2251" s="209"/>
      <c r="EC2251" s="209"/>
      <c r="ED2251" s="209"/>
      <c r="EE2251" s="209"/>
      <c r="EF2251" s="209"/>
      <c r="EG2251" s="209"/>
      <c r="EH2251" s="209"/>
      <c r="EI2251" s="209"/>
      <c r="EJ2251" s="209"/>
      <c r="EK2251" s="209"/>
      <c r="EL2251" s="209"/>
      <c r="EM2251" s="209"/>
      <c r="EN2251" s="209"/>
      <c r="EO2251" s="209"/>
      <c r="EP2251" s="209"/>
      <c r="EQ2251" s="209"/>
      <c r="ER2251" s="209"/>
      <c r="ES2251" s="209"/>
      <c r="ET2251" s="209"/>
      <c r="EU2251" s="209"/>
      <c r="EV2251" s="209"/>
      <c r="EW2251" s="209"/>
      <c r="EX2251" s="209"/>
      <c r="EY2251" s="209"/>
      <c r="EZ2251" s="209"/>
      <c r="FA2251" s="209"/>
      <c r="FB2251" s="209"/>
      <c r="FC2251" s="209"/>
      <c r="FD2251" s="209"/>
      <c r="FE2251" s="209"/>
      <c r="FF2251" s="209"/>
      <c r="FG2251" s="209"/>
      <c r="FH2251" s="209"/>
      <c r="FI2251" s="209"/>
      <c r="FJ2251" s="209"/>
      <c r="FK2251" s="209"/>
      <c r="FL2251" s="209"/>
      <c r="FM2251" s="209"/>
      <c r="FN2251" s="209"/>
      <c r="FO2251" s="209"/>
      <c r="FP2251" s="209"/>
      <c r="FQ2251" s="209"/>
      <c r="FR2251" s="209"/>
      <c r="FS2251" s="209"/>
      <c r="FT2251" s="209"/>
      <c r="FU2251" s="209"/>
      <c r="FV2251" s="209"/>
      <c r="FW2251" s="209"/>
      <c r="FX2251" s="209"/>
      <c r="FY2251" s="209"/>
      <c r="FZ2251" s="209"/>
      <c r="GA2251" s="209"/>
      <c r="GB2251" s="209"/>
      <c r="GC2251" s="209"/>
      <c r="GD2251" s="209"/>
      <c r="GE2251" s="209"/>
      <c r="GF2251" s="209"/>
      <c r="GG2251" s="209"/>
      <c r="GH2251" s="209"/>
      <c r="GI2251" s="209"/>
    </row>
    <row r="2252" spans="1:191" hidden="1">
      <c r="A2252" s="69"/>
      <c r="B2252" s="53"/>
      <c r="C2252" s="54"/>
      <c r="D2252" s="55"/>
      <c r="E2252" s="16" t="s">
        <v>443</v>
      </c>
      <c r="F2252" s="10">
        <v>4221</v>
      </c>
      <c r="G2252" s="13"/>
      <c r="H2252" s="10"/>
      <c r="I2252" s="7"/>
      <c r="J2252" s="7"/>
      <c r="K2252" s="7">
        <v>11000</v>
      </c>
      <c r="L2252" s="7">
        <v>11000</v>
      </c>
      <c r="M2252" s="41">
        <f t="shared" si="457"/>
        <v>0</v>
      </c>
      <c r="N2252" s="41">
        <f t="shared" si="458"/>
        <v>0</v>
      </c>
      <c r="O2252" s="41">
        <f t="shared" si="459"/>
        <v>100</v>
      </c>
      <c r="P2252" s="14"/>
      <c r="Q2252" s="14"/>
      <c r="R2252" s="167"/>
      <c r="S2252" s="14"/>
      <c r="T2252" s="14"/>
      <c r="U2252" s="4"/>
    </row>
    <row r="2253" spans="1:191" hidden="1">
      <c r="A2253" s="69"/>
      <c r="B2253" s="53"/>
      <c r="C2253" s="54"/>
      <c r="D2253" s="55"/>
      <c r="E2253" s="16" t="s">
        <v>513</v>
      </c>
      <c r="F2253" s="10">
        <v>4239</v>
      </c>
      <c r="G2253" s="13"/>
      <c r="H2253" s="10"/>
      <c r="I2253" s="7"/>
      <c r="J2253" s="7"/>
      <c r="K2253" s="7">
        <v>5000</v>
      </c>
      <c r="L2253" s="7">
        <v>5000</v>
      </c>
      <c r="M2253" s="41">
        <f t="shared" si="457"/>
        <v>0</v>
      </c>
      <c r="N2253" s="41">
        <f t="shared" si="458"/>
        <v>0</v>
      </c>
      <c r="O2253" s="41">
        <f t="shared" si="459"/>
        <v>100</v>
      </c>
      <c r="P2253" s="14"/>
      <c r="Q2253" s="14"/>
      <c r="R2253" s="167"/>
      <c r="S2253" s="14"/>
      <c r="T2253" s="14"/>
      <c r="U2253" s="4"/>
    </row>
    <row r="2254" spans="1:191">
      <c r="A2254" s="232"/>
      <c r="B2254" s="196"/>
      <c r="C2254" s="200"/>
      <c r="D2254" s="201" t="s">
        <v>284</v>
      </c>
      <c r="E2254" s="81" t="s">
        <v>165</v>
      </c>
      <c r="F2254" s="19"/>
      <c r="G2254" s="19"/>
      <c r="H2254" s="10" t="s">
        <v>394</v>
      </c>
      <c r="I2254" s="204">
        <f>SUM(I2255)</f>
        <v>28967.1</v>
      </c>
      <c r="J2254" s="204">
        <f>SUM(J2255)</f>
        <v>83645.7</v>
      </c>
      <c r="K2254" s="204">
        <f>SUM(K2255)</f>
        <v>129874.70000000001</v>
      </c>
      <c r="L2254" s="205">
        <f>SUM(L2255)</f>
        <v>152936.70000000001</v>
      </c>
      <c r="M2254" s="41">
        <f t="shared" ref="M2254:M2319" si="479">ROUND(I2254/L2254*100,1)</f>
        <v>18.899999999999999</v>
      </c>
      <c r="N2254" s="41">
        <f t="shared" ref="N2254:N2319" si="480">ROUND(J2254/L2254*100,1)</f>
        <v>54.7</v>
      </c>
      <c r="O2254" s="41">
        <f t="shared" ref="O2254:O2319" si="481">ROUND(K2254/L2254*100,1)</f>
        <v>84.9</v>
      </c>
      <c r="P2254" s="14"/>
      <c r="Q2254" s="14"/>
      <c r="R2254" s="167"/>
      <c r="S2254" s="14"/>
      <c r="T2254" s="14"/>
      <c r="U2254" s="4">
        <f t="shared" ref="U2254:U2261" si="482">SUM(L2254-T2254)</f>
        <v>152936.70000000001</v>
      </c>
      <c r="W2254" s="43" t="s">
        <v>394</v>
      </c>
      <c r="AA2254" s="209"/>
      <c r="AB2254" s="209"/>
      <c r="AC2254" s="209"/>
      <c r="AD2254" s="209"/>
      <c r="AE2254" s="209"/>
      <c r="AF2254" s="209"/>
      <c r="AG2254" s="209"/>
      <c r="AH2254" s="209"/>
      <c r="AI2254" s="209"/>
      <c r="AJ2254" s="209"/>
      <c r="AK2254" s="209"/>
      <c r="AL2254" s="209"/>
      <c r="AM2254" s="209"/>
      <c r="AN2254" s="209"/>
      <c r="AO2254" s="209"/>
      <c r="AP2254" s="209"/>
      <c r="AQ2254" s="209"/>
      <c r="AR2254" s="209"/>
      <c r="AS2254" s="209"/>
      <c r="AT2254" s="209"/>
      <c r="AU2254" s="209"/>
      <c r="AV2254" s="209"/>
      <c r="AW2254" s="209"/>
      <c r="AX2254" s="209"/>
      <c r="AY2254" s="209"/>
      <c r="AZ2254" s="209"/>
      <c r="BA2254" s="209"/>
      <c r="BB2254" s="209"/>
      <c r="BC2254" s="209"/>
      <c r="BD2254" s="209"/>
      <c r="BE2254" s="209"/>
      <c r="BF2254" s="209"/>
      <c r="BG2254" s="209"/>
      <c r="BH2254" s="209"/>
      <c r="BI2254" s="209"/>
      <c r="BJ2254" s="209"/>
      <c r="BK2254" s="209"/>
      <c r="BL2254" s="209"/>
      <c r="BM2254" s="209"/>
      <c r="BN2254" s="209"/>
      <c r="BO2254" s="209"/>
      <c r="BP2254" s="209"/>
      <c r="BQ2254" s="209"/>
      <c r="BR2254" s="209"/>
      <c r="BS2254" s="209"/>
      <c r="BT2254" s="209"/>
      <c r="BU2254" s="209"/>
      <c r="BV2254" s="209"/>
      <c r="BW2254" s="209"/>
      <c r="BX2254" s="209"/>
      <c r="BY2254" s="209"/>
      <c r="BZ2254" s="209"/>
      <c r="CA2254" s="209"/>
      <c r="CB2254" s="209"/>
      <c r="CC2254" s="209"/>
      <c r="CD2254" s="209"/>
      <c r="CE2254" s="209"/>
      <c r="CF2254" s="209"/>
      <c r="CG2254" s="209"/>
      <c r="CH2254" s="209"/>
      <c r="CI2254" s="209"/>
      <c r="CJ2254" s="209"/>
      <c r="CK2254" s="209"/>
      <c r="CL2254" s="209"/>
      <c r="CM2254" s="209"/>
      <c r="CN2254" s="209"/>
      <c r="CO2254" s="209"/>
      <c r="CP2254" s="209"/>
      <c r="CQ2254" s="209"/>
      <c r="CR2254" s="209"/>
      <c r="CS2254" s="209"/>
      <c r="CT2254" s="209"/>
      <c r="CU2254" s="209"/>
      <c r="CV2254" s="209"/>
      <c r="CW2254" s="209"/>
      <c r="CX2254" s="209"/>
      <c r="CY2254" s="209"/>
      <c r="CZ2254" s="209"/>
      <c r="DA2254" s="209"/>
      <c r="DB2254" s="209"/>
      <c r="DC2254" s="209"/>
      <c r="DD2254" s="209"/>
      <c r="DE2254" s="209"/>
      <c r="DF2254" s="209"/>
      <c r="DG2254" s="209"/>
      <c r="DH2254" s="209"/>
      <c r="DI2254" s="209"/>
      <c r="DJ2254" s="209"/>
      <c r="DK2254" s="209"/>
      <c r="DL2254" s="209"/>
      <c r="DM2254" s="209"/>
      <c r="DN2254" s="209"/>
      <c r="DO2254" s="209"/>
      <c r="DP2254" s="209"/>
      <c r="DQ2254" s="209"/>
      <c r="DR2254" s="209"/>
      <c r="DS2254" s="209"/>
      <c r="DT2254" s="209"/>
      <c r="DU2254" s="209"/>
      <c r="DV2254" s="209"/>
      <c r="DW2254" s="209"/>
      <c r="DX2254" s="209"/>
      <c r="DY2254" s="209"/>
      <c r="DZ2254" s="209"/>
      <c r="EA2254" s="209"/>
      <c r="EB2254" s="209"/>
      <c r="EC2254" s="209"/>
      <c r="ED2254" s="209"/>
      <c r="EE2254" s="209"/>
      <c r="EF2254" s="209"/>
      <c r="EG2254" s="209"/>
      <c r="EH2254" s="209"/>
      <c r="EI2254" s="209"/>
      <c r="EJ2254" s="209"/>
      <c r="EK2254" s="209"/>
      <c r="EL2254" s="209"/>
      <c r="EM2254" s="209"/>
      <c r="EN2254" s="209"/>
      <c r="EO2254" s="209"/>
      <c r="EP2254" s="209"/>
      <c r="EQ2254" s="209"/>
      <c r="ER2254" s="209"/>
      <c r="ES2254" s="209"/>
      <c r="ET2254" s="209"/>
      <c r="EU2254" s="209"/>
      <c r="EV2254" s="209"/>
      <c r="EW2254" s="209"/>
      <c r="EX2254" s="209"/>
      <c r="EY2254" s="209"/>
      <c r="EZ2254" s="209"/>
      <c r="FA2254" s="209"/>
      <c r="FB2254" s="209"/>
      <c r="FC2254" s="209"/>
      <c r="FD2254" s="209"/>
      <c r="FE2254" s="209"/>
      <c r="FF2254" s="209"/>
      <c r="FG2254" s="209"/>
      <c r="FH2254" s="209"/>
      <c r="FI2254" s="209"/>
      <c r="FJ2254" s="209"/>
      <c r="FK2254" s="209"/>
      <c r="FL2254" s="209"/>
      <c r="FM2254" s="209"/>
      <c r="FN2254" s="209"/>
      <c r="FO2254" s="209"/>
      <c r="FP2254" s="209"/>
      <c r="FQ2254" s="209"/>
      <c r="FR2254" s="209"/>
      <c r="FS2254" s="209"/>
      <c r="FT2254" s="209"/>
      <c r="FU2254" s="209"/>
      <c r="FV2254" s="209"/>
      <c r="FW2254" s="209"/>
      <c r="FX2254" s="209"/>
      <c r="FY2254" s="209"/>
      <c r="FZ2254" s="209"/>
      <c r="GA2254" s="209"/>
      <c r="GB2254" s="209"/>
      <c r="GC2254" s="209"/>
      <c r="GD2254" s="209"/>
      <c r="GE2254" s="209"/>
      <c r="GF2254" s="209"/>
      <c r="GG2254" s="209"/>
      <c r="GH2254" s="209"/>
      <c r="GI2254" s="209"/>
    </row>
    <row r="2255" spans="1:191" ht="27">
      <c r="A2255" s="232"/>
      <c r="B2255" s="196"/>
      <c r="C2255" s="200"/>
      <c r="D2255" s="201"/>
      <c r="E2255" s="80" t="s">
        <v>40</v>
      </c>
      <c r="F2255" s="18" t="s">
        <v>398</v>
      </c>
      <c r="G2255" s="18"/>
      <c r="H2255" s="10" t="s">
        <v>394</v>
      </c>
      <c r="I2255" s="206">
        <f>SUM(I2256:I2264)</f>
        <v>28967.1</v>
      </c>
      <c r="J2255" s="206">
        <f>SUM(J2256:J2264)</f>
        <v>83645.7</v>
      </c>
      <c r="K2255" s="206">
        <f>SUM(K2256:K2264)</f>
        <v>129874.70000000001</v>
      </c>
      <c r="L2255" s="207">
        <f>SUM(L2256:L2264)</f>
        <v>152936.70000000001</v>
      </c>
      <c r="M2255" s="41">
        <f t="shared" si="479"/>
        <v>18.899999999999999</v>
      </c>
      <c r="N2255" s="41">
        <f t="shared" si="480"/>
        <v>54.7</v>
      </c>
      <c r="O2255" s="41">
        <f t="shared" si="481"/>
        <v>84.9</v>
      </c>
      <c r="P2255" s="15"/>
      <c r="Q2255" s="15"/>
      <c r="R2255" s="167"/>
      <c r="S2255" s="15"/>
      <c r="T2255" s="15"/>
      <c r="U2255" s="4">
        <f t="shared" si="482"/>
        <v>152936.70000000001</v>
      </c>
      <c r="AA2255" s="209"/>
      <c r="AB2255" s="209"/>
      <c r="AC2255" s="209"/>
      <c r="AD2255" s="209"/>
      <c r="AE2255" s="209"/>
      <c r="AF2255" s="209"/>
      <c r="AG2255" s="209"/>
      <c r="AH2255" s="209"/>
      <c r="AI2255" s="209"/>
      <c r="AJ2255" s="209"/>
      <c r="AK2255" s="209"/>
      <c r="AL2255" s="209"/>
      <c r="AM2255" s="209"/>
      <c r="AN2255" s="209"/>
      <c r="AO2255" s="209"/>
      <c r="AP2255" s="209"/>
      <c r="AQ2255" s="209"/>
      <c r="AR2255" s="209"/>
      <c r="AS2255" s="209"/>
      <c r="AT2255" s="209"/>
      <c r="AU2255" s="209"/>
      <c r="AV2255" s="209"/>
      <c r="AW2255" s="209"/>
      <c r="AX2255" s="209"/>
      <c r="AY2255" s="209"/>
      <c r="AZ2255" s="209"/>
      <c r="BA2255" s="209"/>
      <c r="BB2255" s="209"/>
      <c r="BC2255" s="209"/>
      <c r="BD2255" s="209"/>
      <c r="BE2255" s="209"/>
      <c r="BF2255" s="209"/>
      <c r="BG2255" s="209"/>
      <c r="BH2255" s="209"/>
      <c r="BI2255" s="209"/>
      <c r="BJ2255" s="209"/>
      <c r="BK2255" s="209"/>
      <c r="BL2255" s="209"/>
      <c r="BM2255" s="209"/>
      <c r="BN2255" s="209"/>
      <c r="BO2255" s="209"/>
      <c r="BP2255" s="209"/>
      <c r="BQ2255" s="209"/>
      <c r="BR2255" s="209"/>
      <c r="BS2255" s="209"/>
      <c r="BT2255" s="209"/>
      <c r="BU2255" s="209"/>
      <c r="BV2255" s="209"/>
      <c r="BW2255" s="209"/>
      <c r="BX2255" s="209"/>
      <c r="BY2255" s="209"/>
      <c r="BZ2255" s="209"/>
      <c r="CA2255" s="209"/>
      <c r="CB2255" s="209"/>
      <c r="CC2255" s="209"/>
      <c r="CD2255" s="209"/>
      <c r="CE2255" s="209"/>
      <c r="CF2255" s="209"/>
      <c r="CG2255" s="209"/>
      <c r="CH2255" s="209"/>
      <c r="CI2255" s="209"/>
      <c r="CJ2255" s="209"/>
      <c r="CK2255" s="209"/>
      <c r="CL2255" s="209"/>
      <c r="CM2255" s="209"/>
      <c r="CN2255" s="209"/>
      <c r="CO2255" s="209"/>
      <c r="CP2255" s="209"/>
      <c r="CQ2255" s="209"/>
      <c r="CR2255" s="209"/>
      <c r="CS2255" s="209"/>
      <c r="CT2255" s="209"/>
      <c r="CU2255" s="209"/>
      <c r="CV2255" s="209"/>
      <c r="CW2255" s="209"/>
      <c r="CX2255" s="209"/>
      <c r="CY2255" s="209"/>
      <c r="CZ2255" s="209"/>
      <c r="DA2255" s="209"/>
      <c r="DB2255" s="209"/>
      <c r="DC2255" s="209"/>
      <c r="DD2255" s="209"/>
      <c r="DE2255" s="209"/>
      <c r="DF2255" s="209"/>
      <c r="DG2255" s="209"/>
      <c r="DH2255" s="209"/>
      <c r="DI2255" s="209"/>
      <c r="DJ2255" s="209"/>
      <c r="DK2255" s="209"/>
      <c r="DL2255" s="209"/>
      <c r="DM2255" s="209"/>
      <c r="DN2255" s="209"/>
      <c r="DO2255" s="209"/>
      <c r="DP2255" s="209"/>
      <c r="DQ2255" s="209"/>
      <c r="DR2255" s="209"/>
      <c r="DS2255" s="209"/>
      <c r="DT2255" s="209"/>
      <c r="DU2255" s="209"/>
      <c r="DV2255" s="209"/>
      <c r="DW2255" s="209"/>
      <c r="DX2255" s="209"/>
      <c r="DY2255" s="209"/>
      <c r="DZ2255" s="209"/>
      <c r="EA2255" s="209"/>
      <c r="EB2255" s="209"/>
      <c r="EC2255" s="209"/>
      <c r="ED2255" s="209"/>
      <c r="EE2255" s="209"/>
      <c r="EF2255" s="209"/>
      <c r="EG2255" s="209"/>
      <c r="EH2255" s="209"/>
      <c r="EI2255" s="209"/>
      <c r="EJ2255" s="209"/>
      <c r="EK2255" s="209"/>
      <c r="EL2255" s="209"/>
      <c r="EM2255" s="209"/>
      <c r="EN2255" s="209"/>
      <c r="EO2255" s="209"/>
      <c r="EP2255" s="209"/>
      <c r="EQ2255" s="209"/>
      <c r="ER2255" s="209"/>
      <c r="ES2255" s="209"/>
      <c r="ET2255" s="209"/>
      <c r="EU2255" s="209"/>
      <c r="EV2255" s="209"/>
      <c r="EW2255" s="209"/>
      <c r="EX2255" s="209"/>
      <c r="EY2255" s="209"/>
      <c r="EZ2255" s="209"/>
      <c r="FA2255" s="209"/>
      <c r="FB2255" s="209"/>
      <c r="FC2255" s="209"/>
      <c r="FD2255" s="209"/>
      <c r="FE2255" s="209"/>
      <c r="FF2255" s="209"/>
      <c r="FG2255" s="209"/>
      <c r="FH2255" s="209"/>
      <c r="FI2255" s="209"/>
      <c r="FJ2255" s="209"/>
      <c r="FK2255" s="209"/>
      <c r="FL2255" s="209"/>
      <c r="FM2255" s="209"/>
      <c r="FN2255" s="209"/>
      <c r="FO2255" s="209"/>
      <c r="FP2255" s="209"/>
      <c r="FQ2255" s="209"/>
      <c r="FR2255" s="209"/>
      <c r="FS2255" s="209"/>
      <c r="FT2255" s="209"/>
      <c r="FU2255" s="209"/>
      <c r="FV2255" s="209"/>
      <c r="FW2255" s="209"/>
      <c r="FX2255" s="209"/>
      <c r="FY2255" s="209"/>
      <c r="FZ2255" s="209"/>
      <c r="GA2255" s="209"/>
      <c r="GB2255" s="209"/>
      <c r="GC2255" s="209"/>
      <c r="GD2255" s="209"/>
      <c r="GE2255" s="209"/>
      <c r="GF2255" s="209"/>
      <c r="GG2255" s="209"/>
      <c r="GH2255" s="209"/>
      <c r="GI2255" s="209"/>
    </row>
    <row r="2256" spans="1:191" hidden="1">
      <c r="A2256" s="69"/>
      <c r="B2256" s="53"/>
      <c r="C2256" s="56"/>
      <c r="D2256" s="57"/>
      <c r="E2256" s="16" t="s">
        <v>436</v>
      </c>
      <c r="F2256" s="10" t="s">
        <v>264</v>
      </c>
      <c r="G2256" s="10"/>
      <c r="H2256" s="10"/>
      <c r="I2256" s="7"/>
      <c r="J2256" s="7">
        <v>2487.6</v>
      </c>
      <c r="K2256" s="7">
        <v>3363</v>
      </c>
      <c r="L2256" s="7">
        <v>3363</v>
      </c>
      <c r="M2256" s="41">
        <f t="shared" si="479"/>
        <v>0</v>
      </c>
      <c r="N2256" s="41">
        <f t="shared" si="480"/>
        <v>74</v>
      </c>
      <c r="O2256" s="41">
        <f t="shared" si="481"/>
        <v>100</v>
      </c>
      <c r="P2256" s="15"/>
      <c r="Q2256" s="15"/>
      <c r="R2256" s="167"/>
      <c r="S2256" s="15"/>
      <c r="T2256" s="15"/>
      <c r="U2256" s="4">
        <f t="shared" si="482"/>
        <v>3363</v>
      </c>
    </row>
    <row r="2257" spans="1:191" hidden="1">
      <c r="A2257" s="69"/>
      <c r="B2257" s="53"/>
      <c r="C2257" s="56"/>
      <c r="D2257" s="57"/>
      <c r="E2257" s="16" t="s">
        <v>443</v>
      </c>
      <c r="F2257" s="10">
        <v>4221</v>
      </c>
      <c r="G2257" s="10"/>
      <c r="H2257" s="10"/>
      <c r="I2257" s="7">
        <v>330</v>
      </c>
      <c r="J2257" s="7">
        <v>19967.900000000001</v>
      </c>
      <c r="K2257" s="7">
        <v>35113.800000000003</v>
      </c>
      <c r="L2257" s="7">
        <v>35113.800000000003</v>
      </c>
      <c r="M2257" s="41">
        <f t="shared" si="479"/>
        <v>0.9</v>
      </c>
      <c r="N2257" s="41">
        <f t="shared" si="480"/>
        <v>56.9</v>
      </c>
      <c r="O2257" s="41">
        <f t="shared" si="481"/>
        <v>100</v>
      </c>
      <c r="P2257" s="15"/>
      <c r="Q2257" s="15"/>
      <c r="R2257" s="167"/>
      <c r="S2257" s="15"/>
      <c r="T2257" s="15"/>
      <c r="U2257" s="4">
        <f t="shared" si="482"/>
        <v>35113.800000000003</v>
      </c>
    </row>
    <row r="2258" spans="1:191" hidden="1">
      <c r="A2258" s="69"/>
      <c r="B2258" s="53"/>
      <c r="C2258" s="56"/>
      <c r="D2258" s="57"/>
      <c r="E2258" s="16" t="s">
        <v>459</v>
      </c>
      <c r="F2258" s="10" t="s">
        <v>266</v>
      </c>
      <c r="G2258" s="10"/>
      <c r="H2258" s="10"/>
      <c r="I2258" s="7"/>
      <c r="J2258" s="7">
        <v>60</v>
      </c>
      <c r="K2258" s="8">
        <v>157.19999999999999</v>
      </c>
      <c r="L2258" s="7">
        <v>157.19999999999999</v>
      </c>
      <c r="M2258" s="41">
        <f t="shared" si="479"/>
        <v>0</v>
      </c>
      <c r="N2258" s="41">
        <f t="shared" si="480"/>
        <v>38.200000000000003</v>
      </c>
      <c r="O2258" s="41">
        <f t="shared" si="481"/>
        <v>100</v>
      </c>
      <c r="P2258" s="15"/>
      <c r="Q2258" s="15"/>
      <c r="R2258" s="167"/>
      <c r="S2258" s="15"/>
      <c r="T2258" s="15"/>
      <c r="U2258" s="4">
        <f t="shared" si="482"/>
        <v>157.19999999999999</v>
      </c>
    </row>
    <row r="2259" spans="1:191" hidden="1">
      <c r="A2259" s="69"/>
      <c r="B2259" s="53"/>
      <c r="C2259" s="56"/>
      <c r="D2259" s="57"/>
      <c r="E2259" s="16" t="s">
        <v>512</v>
      </c>
      <c r="F2259" s="10">
        <v>4237</v>
      </c>
      <c r="G2259" s="10"/>
      <c r="H2259" s="10"/>
      <c r="I2259" s="7"/>
      <c r="J2259" s="7">
        <v>57</v>
      </c>
      <c r="K2259" s="8">
        <v>134</v>
      </c>
      <c r="L2259" s="7">
        <v>134</v>
      </c>
      <c r="M2259" s="41">
        <f t="shared" si="479"/>
        <v>0</v>
      </c>
      <c r="N2259" s="41">
        <f t="shared" si="480"/>
        <v>42.5</v>
      </c>
      <c r="O2259" s="41">
        <f t="shared" si="481"/>
        <v>100</v>
      </c>
      <c r="P2259" s="15"/>
      <c r="Q2259" s="15"/>
      <c r="R2259" s="167"/>
      <c r="S2259" s="15"/>
      <c r="T2259" s="15"/>
      <c r="U2259" s="4">
        <f t="shared" si="482"/>
        <v>134</v>
      </c>
    </row>
    <row r="2260" spans="1:191" hidden="1">
      <c r="A2260" s="69"/>
      <c r="B2260" s="53"/>
      <c r="C2260" s="56"/>
      <c r="D2260" s="57"/>
      <c r="E2260" s="16" t="s">
        <v>513</v>
      </c>
      <c r="F2260" s="10">
        <v>4239</v>
      </c>
      <c r="G2260" s="10"/>
      <c r="H2260" s="10"/>
      <c r="I2260" s="7">
        <v>75</v>
      </c>
      <c r="J2260" s="7">
        <v>150</v>
      </c>
      <c r="K2260" s="8">
        <v>300</v>
      </c>
      <c r="L2260" s="7">
        <v>300</v>
      </c>
      <c r="M2260" s="41">
        <f t="shared" si="479"/>
        <v>25</v>
      </c>
      <c r="N2260" s="41">
        <f t="shared" si="480"/>
        <v>50</v>
      </c>
      <c r="O2260" s="41">
        <f t="shared" si="481"/>
        <v>100</v>
      </c>
      <c r="P2260" s="15"/>
      <c r="Q2260" s="15"/>
      <c r="R2260" s="167"/>
      <c r="S2260" s="15"/>
      <c r="T2260" s="15"/>
      <c r="U2260" s="4">
        <f t="shared" si="482"/>
        <v>300</v>
      </c>
    </row>
    <row r="2261" spans="1:191" hidden="1">
      <c r="A2261" s="69"/>
      <c r="B2261" s="53"/>
      <c r="C2261" s="56"/>
      <c r="D2261" s="57"/>
      <c r="E2261" s="16" t="s">
        <v>517</v>
      </c>
      <c r="F2261" s="10">
        <v>4261</v>
      </c>
      <c r="G2261" s="10"/>
      <c r="H2261" s="10"/>
      <c r="I2261" s="38"/>
      <c r="J2261" s="7"/>
      <c r="K2261" s="8">
        <v>22.4</v>
      </c>
      <c r="L2261" s="7">
        <v>22.4</v>
      </c>
      <c r="M2261" s="41">
        <f t="shared" si="479"/>
        <v>0</v>
      </c>
      <c r="N2261" s="41">
        <f t="shared" si="480"/>
        <v>0</v>
      </c>
      <c r="O2261" s="41">
        <f t="shared" si="481"/>
        <v>100</v>
      </c>
      <c r="P2261" s="15"/>
      <c r="Q2261" s="15"/>
      <c r="R2261" s="167"/>
      <c r="S2261" s="15"/>
      <c r="T2261" s="15"/>
      <c r="U2261" s="4">
        <f t="shared" si="482"/>
        <v>22.4</v>
      </c>
    </row>
    <row r="2262" spans="1:191" hidden="1">
      <c r="A2262" s="69"/>
      <c r="B2262" s="53"/>
      <c r="C2262" s="56"/>
      <c r="D2262" s="57"/>
      <c r="E2262" s="9" t="s">
        <v>521</v>
      </c>
      <c r="F2262" s="10">
        <v>4267</v>
      </c>
      <c r="G2262" s="10"/>
      <c r="H2262" s="10"/>
      <c r="I2262" s="7"/>
      <c r="J2262" s="7"/>
      <c r="K2262" s="7"/>
      <c r="L2262" s="7"/>
      <c r="M2262" s="41" t="e">
        <f t="shared" si="479"/>
        <v>#DIV/0!</v>
      </c>
      <c r="N2262" s="41" t="e">
        <f t="shared" si="480"/>
        <v>#DIV/0!</v>
      </c>
      <c r="O2262" s="41" t="e">
        <f t="shared" si="481"/>
        <v>#DIV/0!</v>
      </c>
      <c r="P2262" s="15"/>
      <c r="Q2262" s="15"/>
      <c r="R2262" s="167"/>
      <c r="S2262" s="15"/>
      <c r="T2262" s="15"/>
      <c r="U2262" s="4"/>
    </row>
    <row r="2263" spans="1:191" hidden="1">
      <c r="A2263" s="69"/>
      <c r="B2263" s="53"/>
      <c r="C2263" s="56"/>
      <c r="D2263" s="57"/>
      <c r="E2263" s="9" t="s">
        <v>522</v>
      </c>
      <c r="F2263" s="10" t="s">
        <v>409</v>
      </c>
      <c r="G2263" s="10"/>
      <c r="H2263" s="10"/>
      <c r="I2263" s="38"/>
      <c r="J2263" s="7"/>
      <c r="K2263" s="7"/>
      <c r="L2263" s="7"/>
      <c r="M2263" s="41" t="e">
        <f t="shared" si="479"/>
        <v>#DIV/0!</v>
      </c>
      <c r="N2263" s="41" t="e">
        <f t="shared" si="480"/>
        <v>#DIV/0!</v>
      </c>
      <c r="O2263" s="41" t="e">
        <f t="shared" si="481"/>
        <v>#DIV/0!</v>
      </c>
      <c r="P2263" s="15"/>
      <c r="Q2263" s="15"/>
      <c r="R2263" s="167"/>
      <c r="S2263" s="15"/>
      <c r="T2263" s="15"/>
      <c r="U2263" s="4"/>
    </row>
    <row r="2264" spans="1:191" hidden="1">
      <c r="A2264" s="69"/>
      <c r="B2264" s="53"/>
      <c r="C2264" s="56"/>
      <c r="D2264" s="57"/>
      <c r="E2264" s="9" t="s">
        <v>542</v>
      </c>
      <c r="F2264" s="10" t="s">
        <v>272</v>
      </c>
      <c r="G2264" s="10"/>
      <c r="H2264" s="10"/>
      <c r="I2264" s="7">
        <v>28562.1</v>
      </c>
      <c r="J2264" s="7">
        <v>60923.199999999997</v>
      </c>
      <c r="K2264" s="7">
        <v>90784.3</v>
      </c>
      <c r="L2264" s="7">
        <v>113846.3</v>
      </c>
      <c r="M2264" s="41">
        <f t="shared" si="479"/>
        <v>25.1</v>
      </c>
      <c r="N2264" s="41">
        <f t="shared" si="480"/>
        <v>53.5</v>
      </c>
      <c r="O2264" s="41">
        <f t="shared" si="481"/>
        <v>79.7</v>
      </c>
      <c r="P2264" s="15"/>
      <c r="Q2264" s="15"/>
      <c r="R2264" s="167"/>
      <c r="S2264" s="15"/>
      <c r="T2264" s="15"/>
      <c r="U2264" s="4"/>
    </row>
    <row r="2265" spans="1:191" ht="21" customHeight="1">
      <c r="A2265" s="232"/>
      <c r="B2265" s="196"/>
      <c r="C2265" s="200"/>
      <c r="D2265" s="201" t="s">
        <v>285</v>
      </c>
      <c r="E2265" s="81" t="s">
        <v>630</v>
      </c>
      <c r="F2265" s="18"/>
      <c r="G2265" s="10"/>
      <c r="H2265" s="10" t="s">
        <v>394</v>
      </c>
      <c r="I2265" s="204">
        <f>I2266</f>
        <v>11261.5</v>
      </c>
      <c r="J2265" s="204">
        <f>J2266</f>
        <v>22521</v>
      </c>
      <c r="K2265" s="204">
        <f>K2266</f>
        <v>33780.5</v>
      </c>
      <c r="L2265" s="205">
        <f>L2266</f>
        <v>45000</v>
      </c>
      <c r="M2265" s="41">
        <f t="shared" si="479"/>
        <v>25</v>
      </c>
      <c r="N2265" s="41">
        <f t="shared" si="480"/>
        <v>50</v>
      </c>
      <c r="O2265" s="41">
        <f t="shared" si="481"/>
        <v>75.099999999999994</v>
      </c>
      <c r="P2265" s="15"/>
      <c r="Q2265" s="15"/>
      <c r="R2265" s="167"/>
      <c r="S2265" s="15"/>
      <c r="T2265" s="15"/>
      <c r="U2265" s="4"/>
      <c r="AA2265" s="209"/>
      <c r="AB2265" s="209"/>
      <c r="AC2265" s="209"/>
      <c r="AD2265" s="209"/>
      <c r="AE2265" s="209"/>
      <c r="AF2265" s="209"/>
      <c r="AG2265" s="209"/>
      <c r="AH2265" s="209"/>
      <c r="AI2265" s="209"/>
      <c r="AJ2265" s="209"/>
      <c r="AK2265" s="209"/>
      <c r="AL2265" s="209"/>
      <c r="AM2265" s="209"/>
      <c r="AN2265" s="209"/>
      <c r="AO2265" s="209"/>
      <c r="AP2265" s="209"/>
      <c r="AQ2265" s="209"/>
      <c r="AR2265" s="209"/>
      <c r="AS2265" s="209"/>
      <c r="AT2265" s="209"/>
      <c r="AU2265" s="209"/>
      <c r="AV2265" s="209"/>
      <c r="AW2265" s="209"/>
      <c r="AX2265" s="209"/>
      <c r="AY2265" s="209"/>
      <c r="AZ2265" s="209"/>
      <c r="BA2265" s="209"/>
      <c r="BB2265" s="209"/>
      <c r="BC2265" s="209"/>
      <c r="BD2265" s="209"/>
      <c r="BE2265" s="209"/>
      <c r="BF2265" s="209"/>
      <c r="BG2265" s="209"/>
      <c r="BH2265" s="209"/>
      <c r="BI2265" s="209"/>
      <c r="BJ2265" s="209"/>
      <c r="BK2265" s="209"/>
      <c r="BL2265" s="209"/>
      <c r="BM2265" s="209"/>
      <c r="BN2265" s="209"/>
      <c r="BO2265" s="209"/>
      <c r="BP2265" s="209"/>
      <c r="BQ2265" s="209"/>
      <c r="BR2265" s="209"/>
      <c r="BS2265" s="209"/>
      <c r="BT2265" s="209"/>
      <c r="BU2265" s="209"/>
      <c r="BV2265" s="209"/>
      <c r="BW2265" s="209"/>
      <c r="BX2265" s="209"/>
      <c r="BY2265" s="209"/>
      <c r="BZ2265" s="209"/>
      <c r="CA2265" s="209"/>
      <c r="CB2265" s="209"/>
      <c r="CC2265" s="209"/>
      <c r="CD2265" s="209"/>
      <c r="CE2265" s="209"/>
      <c r="CF2265" s="209"/>
      <c r="CG2265" s="209"/>
      <c r="CH2265" s="209"/>
      <c r="CI2265" s="209"/>
      <c r="CJ2265" s="209"/>
      <c r="CK2265" s="209"/>
      <c r="CL2265" s="209"/>
      <c r="CM2265" s="209"/>
      <c r="CN2265" s="209"/>
      <c r="CO2265" s="209"/>
      <c r="CP2265" s="209"/>
      <c r="CQ2265" s="209"/>
      <c r="CR2265" s="209"/>
      <c r="CS2265" s="209"/>
      <c r="CT2265" s="209"/>
      <c r="CU2265" s="209"/>
      <c r="CV2265" s="209"/>
      <c r="CW2265" s="209"/>
      <c r="CX2265" s="209"/>
      <c r="CY2265" s="209"/>
      <c r="CZ2265" s="209"/>
      <c r="DA2265" s="209"/>
      <c r="DB2265" s="209"/>
      <c r="DC2265" s="209"/>
      <c r="DD2265" s="209"/>
      <c r="DE2265" s="209"/>
      <c r="DF2265" s="209"/>
      <c r="DG2265" s="209"/>
      <c r="DH2265" s="209"/>
      <c r="DI2265" s="209"/>
      <c r="DJ2265" s="209"/>
      <c r="DK2265" s="209"/>
      <c r="DL2265" s="209"/>
      <c r="DM2265" s="209"/>
      <c r="DN2265" s="209"/>
      <c r="DO2265" s="209"/>
      <c r="DP2265" s="209"/>
      <c r="DQ2265" s="209"/>
      <c r="DR2265" s="209"/>
      <c r="DS2265" s="209"/>
      <c r="DT2265" s="209"/>
      <c r="DU2265" s="209"/>
      <c r="DV2265" s="209"/>
      <c r="DW2265" s="209"/>
      <c r="DX2265" s="209"/>
      <c r="DY2265" s="209"/>
      <c r="DZ2265" s="209"/>
      <c r="EA2265" s="209"/>
      <c r="EB2265" s="209"/>
      <c r="EC2265" s="209"/>
      <c r="ED2265" s="209"/>
      <c r="EE2265" s="209"/>
      <c r="EF2265" s="209"/>
      <c r="EG2265" s="209"/>
      <c r="EH2265" s="209"/>
      <c r="EI2265" s="209"/>
      <c r="EJ2265" s="209"/>
      <c r="EK2265" s="209"/>
      <c r="EL2265" s="209"/>
      <c r="EM2265" s="209"/>
      <c r="EN2265" s="209"/>
      <c r="EO2265" s="209"/>
      <c r="EP2265" s="209"/>
      <c r="EQ2265" s="209"/>
      <c r="ER2265" s="209"/>
      <c r="ES2265" s="209"/>
      <c r="ET2265" s="209"/>
      <c r="EU2265" s="209"/>
      <c r="EV2265" s="209"/>
      <c r="EW2265" s="209"/>
      <c r="EX2265" s="209"/>
      <c r="EY2265" s="209"/>
      <c r="EZ2265" s="209"/>
      <c r="FA2265" s="209"/>
      <c r="FB2265" s="209"/>
      <c r="FC2265" s="209"/>
      <c r="FD2265" s="209"/>
      <c r="FE2265" s="209"/>
      <c r="FF2265" s="209"/>
      <c r="FG2265" s="209"/>
      <c r="FH2265" s="209"/>
      <c r="FI2265" s="209"/>
      <c r="FJ2265" s="209"/>
      <c r="FK2265" s="209"/>
      <c r="FL2265" s="209"/>
      <c r="FM2265" s="209"/>
      <c r="FN2265" s="209"/>
      <c r="FO2265" s="209"/>
      <c r="FP2265" s="209"/>
      <c r="FQ2265" s="209"/>
      <c r="FR2265" s="209"/>
      <c r="FS2265" s="209"/>
      <c r="FT2265" s="209"/>
      <c r="FU2265" s="209"/>
      <c r="FV2265" s="209"/>
      <c r="FW2265" s="209"/>
      <c r="FX2265" s="209"/>
      <c r="FY2265" s="209"/>
      <c r="FZ2265" s="209"/>
      <c r="GA2265" s="209"/>
      <c r="GB2265" s="209"/>
      <c r="GC2265" s="209"/>
      <c r="GD2265" s="209"/>
      <c r="GE2265" s="209"/>
      <c r="GF2265" s="209"/>
      <c r="GG2265" s="209"/>
      <c r="GH2265" s="209"/>
      <c r="GI2265" s="209"/>
    </row>
    <row r="2266" spans="1:191" ht="27">
      <c r="A2266" s="232"/>
      <c r="B2266" s="196"/>
      <c r="C2266" s="200"/>
      <c r="D2266" s="201"/>
      <c r="E2266" s="80" t="s">
        <v>40</v>
      </c>
      <c r="F2266" s="18" t="s">
        <v>398</v>
      </c>
      <c r="G2266" s="10"/>
      <c r="H2266" s="10" t="s">
        <v>394</v>
      </c>
      <c r="I2266" s="207">
        <f t="shared" ref="I2266:K2266" si="483">SUM(I2267,I2268,I2269)</f>
        <v>11261.5</v>
      </c>
      <c r="J2266" s="207">
        <f t="shared" si="483"/>
        <v>22521</v>
      </c>
      <c r="K2266" s="207">
        <f t="shared" si="483"/>
        <v>33780.5</v>
      </c>
      <c r="L2266" s="207">
        <f>SUM(L2267,L2268,L2269)</f>
        <v>45000</v>
      </c>
      <c r="M2266" s="41">
        <f t="shared" si="479"/>
        <v>25</v>
      </c>
      <c r="N2266" s="41">
        <f t="shared" si="480"/>
        <v>50</v>
      </c>
      <c r="O2266" s="41">
        <f t="shared" si="481"/>
        <v>75.099999999999994</v>
      </c>
      <c r="P2266" s="15"/>
      <c r="Q2266" s="15"/>
      <c r="R2266" s="167"/>
      <c r="S2266" s="15"/>
      <c r="T2266" s="15"/>
      <c r="U2266" s="4"/>
      <c r="AA2266" s="209"/>
      <c r="AB2266" s="209"/>
      <c r="AC2266" s="209"/>
      <c r="AD2266" s="209"/>
      <c r="AE2266" s="209"/>
      <c r="AF2266" s="209"/>
      <c r="AG2266" s="209"/>
      <c r="AH2266" s="209"/>
      <c r="AI2266" s="209"/>
      <c r="AJ2266" s="209"/>
      <c r="AK2266" s="209"/>
      <c r="AL2266" s="209"/>
      <c r="AM2266" s="209"/>
      <c r="AN2266" s="209"/>
      <c r="AO2266" s="209"/>
      <c r="AP2266" s="209"/>
      <c r="AQ2266" s="209"/>
      <c r="AR2266" s="209"/>
      <c r="AS2266" s="209"/>
      <c r="AT2266" s="209"/>
      <c r="AU2266" s="209"/>
      <c r="AV2266" s="209"/>
      <c r="AW2266" s="209"/>
      <c r="AX2266" s="209"/>
      <c r="AY2266" s="209"/>
      <c r="AZ2266" s="209"/>
      <c r="BA2266" s="209"/>
      <c r="BB2266" s="209"/>
      <c r="BC2266" s="209"/>
      <c r="BD2266" s="209"/>
      <c r="BE2266" s="209"/>
      <c r="BF2266" s="209"/>
      <c r="BG2266" s="209"/>
      <c r="BH2266" s="209"/>
      <c r="BI2266" s="209"/>
      <c r="BJ2266" s="209"/>
      <c r="BK2266" s="209"/>
      <c r="BL2266" s="209"/>
      <c r="BM2266" s="209"/>
      <c r="BN2266" s="209"/>
      <c r="BO2266" s="209"/>
      <c r="BP2266" s="209"/>
      <c r="BQ2266" s="209"/>
      <c r="BR2266" s="209"/>
      <c r="BS2266" s="209"/>
      <c r="BT2266" s="209"/>
      <c r="BU2266" s="209"/>
      <c r="BV2266" s="209"/>
      <c r="BW2266" s="209"/>
      <c r="BX2266" s="209"/>
      <c r="BY2266" s="209"/>
      <c r="BZ2266" s="209"/>
      <c r="CA2266" s="209"/>
      <c r="CB2266" s="209"/>
      <c r="CC2266" s="209"/>
      <c r="CD2266" s="209"/>
      <c r="CE2266" s="209"/>
      <c r="CF2266" s="209"/>
      <c r="CG2266" s="209"/>
      <c r="CH2266" s="209"/>
      <c r="CI2266" s="209"/>
      <c r="CJ2266" s="209"/>
      <c r="CK2266" s="209"/>
      <c r="CL2266" s="209"/>
      <c r="CM2266" s="209"/>
      <c r="CN2266" s="209"/>
      <c r="CO2266" s="209"/>
      <c r="CP2266" s="209"/>
      <c r="CQ2266" s="209"/>
      <c r="CR2266" s="209"/>
      <c r="CS2266" s="209"/>
      <c r="CT2266" s="209"/>
      <c r="CU2266" s="209"/>
      <c r="CV2266" s="209"/>
      <c r="CW2266" s="209"/>
      <c r="CX2266" s="209"/>
      <c r="CY2266" s="209"/>
      <c r="CZ2266" s="209"/>
      <c r="DA2266" s="209"/>
      <c r="DB2266" s="209"/>
      <c r="DC2266" s="209"/>
      <c r="DD2266" s="209"/>
      <c r="DE2266" s="209"/>
      <c r="DF2266" s="209"/>
      <c r="DG2266" s="209"/>
      <c r="DH2266" s="209"/>
      <c r="DI2266" s="209"/>
      <c r="DJ2266" s="209"/>
      <c r="DK2266" s="209"/>
      <c r="DL2266" s="209"/>
      <c r="DM2266" s="209"/>
      <c r="DN2266" s="209"/>
      <c r="DO2266" s="209"/>
      <c r="DP2266" s="209"/>
      <c r="DQ2266" s="209"/>
      <c r="DR2266" s="209"/>
      <c r="DS2266" s="209"/>
      <c r="DT2266" s="209"/>
      <c r="DU2266" s="209"/>
      <c r="DV2266" s="209"/>
      <c r="DW2266" s="209"/>
      <c r="DX2266" s="209"/>
      <c r="DY2266" s="209"/>
      <c r="DZ2266" s="209"/>
      <c r="EA2266" s="209"/>
      <c r="EB2266" s="209"/>
      <c r="EC2266" s="209"/>
      <c r="ED2266" s="209"/>
      <c r="EE2266" s="209"/>
      <c r="EF2266" s="209"/>
      <c r="EG2266" s="209"/>
      <c r="EH2266" s="209"/>
      <c r="EI2266" s="209"/>
      <c r="EJ2266" s="209"/>
      <c r="EK2266" s="209"/>
      <c r="EL2266" s="209"/>
      <c r="EM2266" s="209"/>
      <c r="EN2266" s="209"/>
      <c r="EO2266" s="209"/>
      <c r="EP2266" s="209"/>
      <c r="EQ2266" s="209"/>
      <c r="ER2266" s="209"/>
      <c r="ES2266" s="209"/>
      <c r="ET2266" s="209"/>
      <c r="EU2266" s="209"/>
      <c r="EV2266" s="209"/>
      <c r="EW2266" s="209"/>
      <c r="EX2266" s="209"/>
      <c r="EY2266" s="209"/>
      <c r="EZ2266" s="209"/>
      <c r="FA2266" s="209"/>
      <c r="FB2266" s="209"/>
      <c r="FC2266" s="209"/>
      <c r="FD2266" s="209"/>
      <c r="FE2266" s="209"/>
      <c r="FF2266" s="209"/>
      <c r="FG2266" s="209"/>
      <c r="FH2266" s="209"/>
      <c r="FI2266" s="209"/>
      <c r="FJ2266" s="209"/>
      <c r="FK2266" s="209"/>
      <c r="FL2266" s="209"/>
      <c r="FM2266" s="209"/>
      <c r="FN2266" s="209"/>
      <c r="FO2266" s="209"/>
      <c r="FP2266" s="209"/>
      <c r="FQ2266" s="209"/>
      <c r="FR2266" s="209"/>
      <c r="FS2266" s="209"/>
      <c r="FT2266" s="209"/>
      <c r="FU2266" s="209"/>
      <c r="FV2266" s="209"/>
      <c r="FW2266" s="209"/>
      <c r="FX2266" s="209"/>
      <c r="FY2266" s="209"/>
      <c r="FZ2266" s="209"/>
      <c r="GA2266" s="209"/>
      <c r="GB2266" s="209"/>
      <c r="GC2266" s="209"/>
      <c r="GD2266" s="209"/>
      <c r="GE2266" s="209"/>
      <c r="GF2266" s="209"/>
      <c r="GG2266" s="209"/>
      <c r="GH2266" s="209"/>
      <c r="GI2266" s="209"/>
    </row>
    <row r="2267" spans="1:191" hidden="1">
      <c r="A2267" s="69"/>
      <c r="B2267" s="53"/>
      <c r="C2267" s="56"/>
      <c r="D2267" s="57"/>
      <c r="E2267" s="9" t="s">
        <v>439</v>
      </c>
      <c r="F2267" s="160">
        <v>4214</v>
      </c>
      <c r="G2267" s="160"/>
      <c r="H2267" s="160"/>
      <c r="I2267" s="7">
        <v>19.5</v>
      </c>
      <c r="J2267" s="7">
        <v>39</v>
      </c>
      <c r="K2267" s="7">
        <v>58.5</v>
      </c>
      <c r="L2267" s="7">
        <v>78</v>
      </c>
      <c r="M2267" s="41"/>
      <c r="N2267" s="41"/>
      <c r="O2267" s="41"/>
      <c r="P2267" s="15"/>
      <c r="Q2267" s="15"/>
      <c r="R2267" s="167"/>
      <c r="S2267" s="15"/>
      <c r="T2267" s="15"/>
      <c r="U2267" s="4"/>
    </row>
    <row r="2268" spans="1:191" hidden="1">
      <c r="A2268" s="69"/>
      <c r="B2268" s="53"/>
      <c r="C2268" s="56"/>
      <c r="D2268" s="57"/>
      <c r="E2268" s="9" t="s">
        <v>554</v>
      </c>
      <c r="F2268" s="160">
        <v>4861</v>
      </c>
      <c r="G2268" s="160"/>
      <c r="H2268" s="160"/>
      <c r="I2268" s="7">
        <v>6242</v>
      </c>
      <c r="J2268" s="7">
        <v>12482</v>
      </c>
      <c r="K2268" s="7">
        <v>18722</v>
      </c>
      <c r="L2268" s="7">
        <v>24922</v>
      </c>
      <c r="M2268" s="41">
        <f t="shared" si="479"/>
        <v>25</v>
      </c>
      <c r="N2268" s="41">
        <f t="shared" si="480"/>
        <v>50.1</v>
      </c>
      <c r="O2268" s="41">
        <f t="shared" si="481"/>
        <v>75.099999999999994</v>
      </c>
      <c r="P2268" s="15"/>
      <c r="Q2268" s="15"/>
      <c r="R2268" s="167"/>
      <c r="S2268" s="15"/>
      <c r="T2268" s="15"/>
      <c r="U2268" s="4"/>
    </row>
    <row r="2269" spans="1:191" hidden="1">
      <c r="A2269" s="69"/>
      <c r="B2269" s="53"/>
      <c r="C2269" s="56"/>
      <c r="D2269" s="57"/>
      <c r="E2269" s="9" t="s">
        <v>560</v>
      </c>
      <c r="F2269" s="160" t="s">
        <v>178</v>
      </c>
      <c r="G2269" s="160"/>
      <c r="H2269" s="160"/>
      <c r="I2269" s="7">
        <v>5000</v>
      </c>
      <c r="J2269" s="7">
        <v>10000</v>
      </c>
      <c r="K2269" s="7">
        <v>15000</v>
      </c>
      <c r="L2269" s="7">
        <v>20000</v>
      </c>
      <c r="M2269" s="41"/>
      <c r="N2269" s="41"/>
      <c r="O2269" s="41"/>
      <c r="P2269" s="15"/>
      <c r="Q2269" s="15"/>
      <c r="R2269" s="167"/>
      <c r="S2269" s="15"/>
      <c r="T2269" s="15"/>
      <c r="U2269" s="4"/>
    </row>
    <row r="2270" spans="1:191" ht="33">
      <c r="A2270" s="192"/>
      <c r="B2270" s="193" t="s">
        <v>528</v>
      </c>
      <c r="C2270" s="200"/>
      <c r="D2270" s="239" t="s">
        <v>388</v>
      </c>
      <c r="E2270" s="194" t="s">
        <v>230</v>
      </c>
      <c r="F2270" s="89"/>
      <c r="G2270" s="89"/>
      <c r="H2270" s="10" t="s">
        <v>394</v>
      </c>
      <c r="I2270" s="202">
        <f>SUM(I2271)</f>
        <v>235899.90000000002</v>
      </c>
      <c r="J2270" s="202">
        <f>SUM(J2271)</f>
        <v>747590.8</v>
      </c>
      <c r="K2270" s="202">
        <f>SUM(K2271)</f>
        <v>961962.7</v>
      </c>
      <c r="L2270" s="203">
        <f>SUM(L2271)</f>
        <v>1272227.3999999999</v>
      </c>
      <c r="M2270" s="41">
        <f t="shared" si="479"/>
        <v>18.5</v>
      </c>
      <c r="N2270" s="41">
        <f t="shared" si="480"/>
        <v>58.8</v>
      </c>
      <c r="O2270" s="41">
        <f t="shared" si="481"/>
        <v>75.599999999999994</v>
      </c>
      <c r="P2270" s="120"/>
      <c r="Q2270" s="120"/>
      <c r="R2270" s="167"/>
      <c r="S2270" s="120"/>
      <c r="T2270" s="120"/>
      <c r="U2270" s="4">
        <f t="shared" ref="U2270:U2283" si="484">SUM(L2270-T2270)</f>
        <v>1272227.3999999999</v>
      </c>
      <c r="W2270" s="43" t="s">
        <v>394</v>
      </c>
      <c r="AA2270" s="209"/>
      <c r="AB2270" s="209"/>
      <c r="AC2270" s="209"/>
      <c r="AD2270" s="209"/>
      <c r="AE2270" s="209"/>
      <c r="AF2270" s="209"/>
      <c r="AG2270" s="209"/>
      <c r="AH2270" s="209"/>
      <c r="AI2270" s="209"/>
      <c r="AJ2270" s="209"/>
      <c r="AK2270" s="209"/>
      <c r="AL2270" s="209"/>
      <c r="AM2270" s="209"/>
      <c r="AN2270" s="209"/>
      <c r="AO2270" s="209"/>
      <c r="AP2270" s="209"/>
      <c r="AQ2270" s="209"/>
      <c r="AR2270" s="209"/>
      <c r="AS2270" s="209"/>
      <c r="AT2270" s="209"/>
      <c r="AU2270" s="209"/>
      <c r="AV2270" s="209"/>
      <c r="AW2270" s="209"/>
      <c r="AX2270" s="209"/>
      <c r="AY2270" s="209"/>
      <c r="AZ2270" s="209"/>
      <c r="BA2270" s="209"/>
      <c r="BB2270" s="209"/>
      <c r="BC2270" s="209"/>
      <c r="BD2270" s="209"/>
      <c r="BE2270" s="209"/>
      <c r="BF2270" s="209"/>
      <c r="BG2270" s="209"/>
      <c r="BH2270" s="209"/>
      <c r="BI2270" s="209"/>
      <c r="BJ2270" s="209"/>
      <c r="BK2270" s="209"/>
      <c r="BL2270" s="209"/>
      <c r="BM2270" s="209"/>
      <c r="BN2270" s="209"/>
      <c r="BO2270" s="209"/>
      <c r="BP2270" s="209"/>
      <c r="BQ2270" s="209"/>
      <c r="BR2270" s="209"/>
      <c r="BS2270" s="209"/>
      <c r="BT2270" s="209"/>
      <c r="BU2270" s="209"/>
      <c r="BV2270" s="209"/>
      <c r="BW2270" s="209"/>
      <c r="BX2270" s="209"/>
      <c r="BY2270" s="209"/>
      <c r="BZ2270" s="209"/>
      <c r="CA2270" s="209"/>
      <c r="CB2270" s="209"/>
      <c r="CC2270" s="209"/>
      <c r="CD2270" s="209"/>
      <c r="CE2270" s="209"/>
      <c r="CF2270" s="209"/>
      <c r="CG2270" s="209"/>
      <c r="CH2270" s="209"/>
      <c r="CI2270" s="209"/>
      <c r="CJ2270" s="209"/>
      <c r="CK2270" s="209"/>
      <c r="CL2270" s="209"/>
      <c r="CM2270" s="209"/>
      <c r="CN2270" s="209"/>
      <c r="CO2270" s="209"/>
      <c r="CP2270" s="209"/>
      <c r="CQ2270" s="209"/>
      <c r="CR2270" s="209"/>
      <c r="CS2270" s="209"/>
      <c r="CT2270" s="209"/>
      <c r="CU2270" s="209"/>
      <c r="CV2270" s="209"/>
      <c r="CW2270" s="209"/>
      <c r="CX2270" s="209"/>
      <c r="CY2270" s="209"/>
      <c r="CZ2270" s="209"/>
      <c r="DA2270" s="209"/>
      <c r="DB2270" s="209"/>
      <c r="DC2270" s="209"/>
      <c r="DD2270" s="209"/>
      <c r="DE2270" s="209"/>
      <c r="DF2270" s="209"/>
      <c r="DG2270" s="209"/>
      <c r="DH2270" s="209"/>
      <c r="DI2270" s="209"/>
      <c r="DJ2270" s="209"/>
      <c r="DK2270" s="209"/>
      <c r="DL2270" s="209"/>
      <c r="DM2270" s="209"/>
      <c r="DN2270" s="209"/>
      <c r="DO2270" s="209"/>
      <c r="DP2270" s="209"/>
      <c r="DQ2270" s="209"/>
      <c r="DR2270" s="209"/>
      <c r="DS2270" s="209"/>
      <c r="DT2270" s="209"/>
      <c r="DU2270" s="209"/>
      <c r="DV2270" s="209"/>
      <c r="DW2270" s="209"/>
      <c r="DX2270" s="209"/>
      <c r="DY2270" s="209"/>
      <c r="DZ2270" s="209"/>
      <c r="EA2270" s="209"/>
      <c r="EB2270" s="209"/>
      <c r="EC2270" s="209"/>
      <c r="ED2270" s="209"/>
      <c r="EE2270" s="209"/>
      <c r="EF2270" s="209"/>
      <c r="EG2270" s="209"/>
      <c r="EH2270" s="209"/>
      <c r="EI2270" s="209"/>
      <c r="EJ2270" s="209"/>
      <c r="EK2270" s="209"/>
      <c r="EL2270" s="209"/>
      <c r="EM2270" s="209"/>
      <c r="EN2270" s="209"/>
      <c r="EO2270" s="209"/>
      <c r="EP2270" s="209"/>
      <c r="EQ2270" s="209"/>
      <c r="ER2270" s="209"/>
      <c r="ES2270" s="209"/>
      <c r="ET2270" s="209"/>
      <c r="EU2270" s="209"/>
      <c r="EV2270" s="209"/>
      <c r="EW2270" s="209"/>
      <c r="EX2270" s="209"/>
      <c r="EY2270" s="209"/>
      <c r="EZ2270" s="209"/>
      <c r="FA2270" s="209"/>
      <c r="FB2270" s="209"/>
      <c r="FC2270" s="209"/>
      <c r="FD2270" s="209"/>
      <c r="FE2270" s="209"/>
      <c r="FF2270" s="209"/>
      <c r="FG2270" s="209"/>
      <c r="FH2270" s="209"/>
      <c r="FI2270" s="209"/>
      <c r="FJ2270" s="209"/>
      <c r="FK2270" s="209"/>
      <c r="FL2270" s="209"/>
      <c r="FM2270" s="209"/>
      <c r="FN2270" s="209"/>
      <c r="FO2270" s="209"/>
      <c r="FP2270" s="209"/>
      <c r="FQ2270" s="209"/>
      <c r="FR2270" s="209"/>
      <c r="FS2270" s="209"/>
      <c r="FT2270" s="209"/>
      <c r="FU2270" s="209"/>
      <c r="FV2270" s="209"/>
      <c r="FW2270" s="209"/>
      <c r="FX2270" s="209"/>
      <c r="FY2270" s="209"/>
      <c r="FZ2270" s="209"/>
      <c r="GA2270" s="209"/>
      <c r="GB2270" s="209"/>
      <c r="GC2270" s="209"/>
      <c r="GD2270" s="209"/>
      <c r="GE2270" s="209"/>
      <c r="GF2270" s="209"/>
      <c r="GG2270" s="209"/>
      <c r="GH2270" s="209"/>
      <c r="GI2270" s="209"/>
    </row>
    <row r="2271" spans="1:191" ht="33.75" customHeight="1">
      <c r="A2271" s="232"/>
      <c r="B2271" s="196"/>
      <c r="C2271" s="197" t="s">
        <v>525</v>
      </c>
      <c r="D2271" s="198" t="s">
        <v>389</v>
      </c>
      <c r="E2271" s="199" t="s">
        <v>230</v>
      </c>
      <c r="F2271" s="13"/>
      <c r="G2271" s="13"/>
      <c r="H2271" s="10" t="s">
        <v>394</v>
      </c>
      <c r="I2271" s="204">
        <f>SUM(I2272,I2276,I2279,I2282,I2288,I2292,I2305,I2318,I2330,I2340,I2352,I2360,I2365,I2373)</f>
        <v>235899.90000000002</v>
      </c>
      <c r="J2271" s="204">
        <f>SUM(J2272,J2276,J2279,J2282,J2288,J2292,J2305,J2318,J2330,J2340,J2352,J2360,J2365,J2373)</f>
        <v>747590.8</v>
      </c>
      <c r="K2271" s="204">
        <f>SUM(K2272,K2276,K2279,K2282,K2288,K2292,K2305,K2318,K2330,K2340,K2352,K2360,K2365,K2373)</f>
        <v>961962.7</v>
      </c>
      <c r="L2271" s="205">
        <f>SUM(L2272,L2276,L2279,L2282,L2288,L2292,L2305,L2318,L2330,L2340,L2352,L2360,L2365,L2373)</f>
        <v>1272227.3999999999</v>
      </c>
      <c r="M2271" s="41">
        <f t="shared" si="479"/>
        <v>18.5</v>
      </c>
      <c r="N2271" s="41">
        <f t="shared" si="480"/>
        <v>58.8</v>
      </c>
      <c r="O2271" s="41">
        <f t="shared" si="481"/>
        <v>75.599999999999994</v>
      </c>
      <c r="P2271" s="14"/>
      <c r="Q2271" s="14"/>
      <c r="R2271" s="167"/>
      <c r="S2271" s="14"/>
      <c r="T2271" s="14"/>
      <c r="U2271" s="4">
        <f t="shared" si="484"/>
        <v>1272227.3999999999</v>
      </c>
      <c r="AA2271" s="209"/>
      <c r="AB2271" s="209"/>
      <c r="AC2271" s="209"/>
      <c r="AD2271" s="209"/>
      <c r="AE2271" s="209"/>
      <c r="AF2271" s="209"/>
      <c r="AG2271" s="209"/>
      <c r="AH2271" s="209"/>
      <c r="AI2271" s="209"/>
      <c r="AJ2271" s="209"/>
      <c r="AK2271" s="209"/>
      <c r="AL2271" s="209"/>
      <c r="AM2271" s="209"/>
      <c r="AN2271" s="209"/>
      <c r="AO2271" s="209"/>
      <c r="AP2271" s="209"/>
      <c r="AQ2271" s="209"/>
      <c r="AR2271" s="209"/>
      <c r="AS2271" s="209"/>
      <c r="AT2271" s="209"/>
      <c r="AU2271" s="209"/>
      <c r="AV2271" s="209"/>
      <c r="AW2271" s="209"/>
      <c r="AX2271" s="209"/>
      <c r="AY2271" s="209"/>
      <c r="AZ2271" s="209"/>
      <c r="BA2271" s="209"/>
      <c r="BB2271" s="209"/>
      <c r="BC2271" s="209"/>
      <c r="BD2271" s="209"/>
      <c r="BE2271" s="209"/>
      <c r="BF2271" s="209"/>
      <c r="BG2271" s="209"/>
      <c r="BH2271" s="209"/>
      <c r="BI2271" s="209"/>
      <c r="BJ2271" s="209"/>
      <c r="BK2271" s="209"/>
      <c r="BL2271" s="209"/>
      <c r="BM2271" s="209"/>
      <c r="BN2271" s="209"/>
      <c r="BO2271" s="209"/>
      <c r="BP2271" s="209"/>
      <c r="BQ2271" s="209"/>
      <c r="BR2271" s="209"/>
      <c r="BS2271" s="209"/>
      <c r="BT2271" s="209"/>
      <c r="BU2271" s="209"/>
      <c r="BV2271" s="209"/>
      <c r="BW2271" s="209"/>
      <c r="BX2271" s="209"/>
      <c r="BY2271" s="209"/>
      <c r="BZ2271" s="209"/>
      <c r="CA2271" s="209"/>
      <c r="CB2271" s="209"/>
      <c r="CC2271" s="209"/>
      <c r="CD2271" s="209"/>
      <c r="CE2271" s="209"/>
      <c r="CF2271" s="209"/>
      <c r="CG2271" s="209"/>
      <c r="CH2271" s="209"/>
      <c r="CI2271" s="209"/>
      <c r="CJ2271" s="209"/>
      <c r="CK2271" s="209"/>
      <c r="CL2271" s="209"/>
      <c r="CM2271" s="209"/>
      <c r="CN2271" s="209"/>
      <c r="CO2271" s="209"/>
      <c r="CP2271" s="209"/>
      <c r="CQ2271" s="209"/>
      <c r="CR2271" s="209"/>
      <c r="CS2271" s="209"/>
      <c r="CT2271" s="209"/>
      <c r="CU2271" s="209"/>
      <c r="CV2271" s="209"/>
      <c r="CW2271" s="209"/>
      <c r="CX2271" s="209"/>
      <c r="CY2271" s="209"/>
      <c r="CZ2271" s="209"/>
      <c r="DA2271" s="209"/>
      <c r="DB2271" s="209"/>
      <c r="DC2271" s="209"/>
      <c r="DD2271" s="209"/>
      <c r="DE2271" s="209"/>
      <c r="DF2271" s="209"/>
      <c r="DG2271" s="209"/>
      <c r="DH2271" s="209"/>
      <c r="DI2271" s="209"/>
      <c r="DJ2271" s="209"/>
      <c r="DK2271" s="209"/>
      <c r="DL2271" s="209"/>
      <c r="DM2271" s="209"/>
      <c r="DN2271" s="209"/>
      <c r="DO2271" s="209"/>
      <c r="DP2271" s="209"/>
      <c r="DQ2271" s="209"/>
      <c r="DR2271" s="209"/>
      <c r="DS2271" s="209"/>
      <c r="DT2271" s="209"/>
      <c r="DU2271" s="209"/>
      <c r="DV2271" s="209"/>
      <c r="DW2271" s="209"/>
      <c r="DX2271" s="209"/>
      <c r="DY2271" s="209"/>
      <c r="DZ2271" s="209"/>
      <c r="EA2271" s="209"/>
      <c r="EB2271" s="209"/>
      <c r="EC2271" s="209"/>
      <c r="ED2271" s="209"/>
      <c r="EE2271" s="209"/>
      <c r="EF2271" s="209"/>
      <c r="EG2271" s="209"/>
      <c r="EH2271" s="209"/>
      <c r="EI2271" s="209"/>
      <c r="EJ2271" s="209"/>
      <c r="EK2271" s="209"/>
      <c r="EL2271" s="209"/>
      <c r="EM2271" s="209"/>
      <c r="EN2271" s="209"/>
      <c r="EO2271" s="209"/>
      <c r="EP2271" s="209"/>
      <c r="EQ2271" s="209"/>
      <c r="ER2271" s="209"/>
      <c r="ES2271" s="209"/>
      <c r="ET2271" s="209"/>
      <c r="EU2271" s="209"/>
      <c r="EV2271" s="209"/>
      <c r="EW2271" s="209"/>
      <c r="EX2271" s="209"/>
      <c r="EY2271" s="209"/>
      <c r="EZ2271" s="209"/>
      <c r="FA2271" s="209"/>
      <c r="FB2271" s="209"/>
      <c r="FC2271" s="209"/>
      <c r="FD2271" s="209"/>
      <c r="FE2271" s="209"/>
      <c r="FF2271" s="209"/>
      <c r="FG2271" s="209"/>
      <c r="FH2271" s="209"/>
      <c r="FI2271" s="209"/>
      <c r="FJ2271" s="209"/>
      <c r="FK2271" s="209"/>
      <c r="FL2271" s="209"/>
      <c r="FM2271" s="209"/>
      <c r="FN2271" s="209"/>
      <c r="FO2271" s="209"/>
      <c r="FP2271" s="209"/>
      <c r="FQ2271" s="209"/>
      <c r="FR2271" s="209"/>
      <c r="FS2271" s="209"/>
      <c r="FT2271" s="209"/>
      <c r="FU2271" s="209"/>
      <c r="FV2271" s="209"/>
      <c r="FW2271" s="209"/>
      <c r="FX2271" s="209"/>
      <c r="FY2271" s="209"/>
      <c r="FZ2271" s="209"/>
      <c r="GA2271" s="209"/>
      <c r="GB2271" s="209"/>
      <c r="GC2271" s="209"/>
      <c r="GD2271" s="209"/>
      <c r="GE2271" s="209"/>
      <c r="GF2271" s="209"/>
      <c r="GG2271" s="209"/>
      <c r="GH2271" s="209"/>
      <c r="GI2271" s="209"/>
    </row>
    <row r="2272" spans="1:191">
      <c r="A2272" s="232"/>
      <c r="B2272" s="196"/>
      <c r="C2272" s="200"/>
      <c r="D2272" s="201" t="s">
        <v>280</v>
      </c>
      <c r="E2272" s="81" t="s">
        <v>496</v>
      </c>
      <c r="F2272" s="13"/>
      <c r="G2272" s="19"/>
      <c r="H2272" s="10" t="s">
        <v>394</v>
      </c>
      <c r="I2272" s="204">
        <f>SUM(I2273)</f>
        <v>6400</v>
      </c>
      <c r="J2272" s="204">
        <f>SUM(J2273)</f>
        <v>13800</v>
      </c>
      <c r="K2272" s="204">
        <f>SUM(K2273)</f>
        <v>15000</v>
      </c>
      <c r="L2272" s="205">
        <f>SUM(L2273)</f>
        <v>15000</v>
      </c>
      <c r="M2272" s="41">
        <f t="shared" si="479"/>
        <v>42.7</v>
      </c>
      <c r="N2272" s="41">
        <f t="shared" si="480"/>
        <v>92</v>
      </c>
      <c r="O2272" s="41">
        <f t="shared" si="481"/>
        <v>100</v>
      </c>
      <c r="P2272" s="14"/>
      <c r="Q2272" s="14"/>
      <c r="R2272" s="167"/>
      <c r="S2272" s="14"/>
      <c r="T2272" s="14"/>
      <c r="U2272" s="4">
        <f t="shared" si="484"/>
        <v>15000</v>
      </c>
      <c r="W2272" s="43" t="s">
        <v>394</v>
      </c>
      <c r="AA2272" s="209"/>
      <c r="AB2272" s="209"/>
      <c r="AC2272" s="209"/>
      <c r="AD2272" s="209"/>
      <c r="AE2272" s="209"/>
      <c r="AF2272" s="209"/>
      <c r="AG2272" s="209"/>
      <c r="AH2272" s="209"/>
      <c r="AI2272" s="209"/>
      <c r="AJ2272" s="209"/>
      <c r="AK2272" s="209"/>
      <c r="AL2272" s="209"/>
      <c r="AM2272" s="209"/>
      <c r="AN2272" s="209"/>
      <c r="AO2272" s="209"/>
      <c r="AP2272" s="209"/>
      <c r="AQ2272" s="209"/>
      <c r="AR2272" s="209"/>
      <c r="AS2272" s="209"/>
      <c r="AT2272" s="209"/>
      <c r="AU2272" s="209"/>
      <c r="AV2272" s="209"/>
      <c r="AW2272" s="209"/>
      <c r="AX2272" s="209"/>
      <c r="AY2272" s="209"/>
      <c r="AZ2272" s="209"/>
      <c r="BA2272" s="209"/>
      <c r="BB2272" s="209"/>
      <c r="BC2272" s="209"/>
      <c r="BD2272" s="209"/>
      <c r="BE2272" s="209"/>
      <c r="BF2272" s="209"/>
      <c r="BG2272" s="209"/>
      <c r="BH2272" s="209"/>
      <c r="BI2272" s="209"/>
      <c r="BJ2272" s="209"/>
      <c r="BK2272" s="209"/>
      <c r="BL2272" s="209"/>
      <c r="BM2272" s="209"/>
      <c r="BN2272" s="209"/>
      <c r="BO2272" s="209"/>
      <c r="BP2272" s="209"/>
      <c r="BQ2272" s="209"/>
      <c r="BR2272" s="209"/>
      <c r="BS2272" s="209"/>
      <c r="BT2272" s="209"/>
      <c r="BU2272" s="209"/>
      <c r="BV2272" s="209"/>
      <c r="BW2272" s="209"/>
      <c r="BX2272" s="209"/>
      <c r="BY2272" s="209"/>
      <c r="BZ2272" s="209"/>
      <c r="CA2272" s="209"/>
      <c r="CB2272" s="209"/>
      <c r="CC2272" s="209"/>
      <c r="CD2272" s="209"/>
      <c r="CE2272" s="209"/>
      <c r="CF2272" s="209"/>
      <c r="CG2272" s="209"/>
      <c r="CH2272" s="209"/>
      <c r="CI2272" s="209"/>
      <c r="CJ2272" s="209"/>
      <c r="CK2272" s="209"/>
      <c r="CL2272" s="209"/>
      <c r="CM2272" s="209"/>
      <c r="CN2272" s="209"/>
      <c r="CO2272" s="209"/>
      <c r="CP2272" s="209"/>
      <c r="CQ2272" s="209"/>
      <c r="CR2272" s="209"/>
      <c r="CS2272" s="209"/>
      <c r="CT2272" s="209"/>
      <c r="CU2272" s="209"/>
      <c r="CV2272" s="209"/>
      <c r="CW2272" s="209"/>
      <c r="CX2272" s="209"/>
      <c r="CY2272" s="209"/>
      <c r="CZ2272" s="209"/>
      <c r="DA2272" s="209"/>
      <c r="DB2272" s="209"/>
      <c r="DC2272" s="209"/>
      <c r="DD2272" s="209"/>
      <c r="DE2272" s="209"/>
      <c r="DF2272" s="209"/>
      <c r="DG2272" s="209"/>
      <c r="DH2272" s="209"/>
      <c r="DI2272" s="209"/>
      <c r="DJ2272" s="209"/>
      <c r="DK2272" s="209"/>
      <c r="DL2272" s="209"/>
      <c r="DM2272" s="209"/>
      <c r="DN2272" s="209"/>
      <c r="DO2272" s="209"/>
      <c r="DP2272" s="209"/>
      <c r="DQ2272" s="209"/>
      <c r="DR2272" s="209"/>
      <c r="DS2272" s="209"/>
      <c r="DT2272" s="209"/>
      <c r="DU2272" s="209"/>
      <c r="DV2272" s="209"/>
      <c r="DW2272" s="209"/>
      <c r="DX2272" s="209"/>
      <c r="DY2272" s="209"/>
      <c r="DZ2272" s="209"/>
      <c r="EA2272" s="209"/>
      <c r="EB2272" s="209"/>
      <c r="EC2272" s="209"/>
      <c r="ED2272" s="209"/>
      <c r="EE2272" s="209"/>
      <c r="EF2272" s="209"/>
      <c r="EG2272" s="209"/>
      <c r="EH2272" s="209"/>
      <c r="EI2272" s="209"/>
      <c r="EJ2272" s="209"/>
      <c r="EK2272" s="209"/>
      <c r="EL2272" s="209"/>
      <c r="EM2272" s="209"/>
      <c r="EN2272" s="209"/>
      <c r="EO2272" s="209"/>
      <c r="EP2272" s="209"/>
      <c r="EQ2272" s="209"/>
      <c r="ER2272" s="209"/>
      <c r="ES2272" s="209"/>
      <c r="ET2272" s="209"/>
      <c r="EU2272" s="209"/>
      <c r="EV2272" s="209"/>
      <c r="EW2272" s="209"/>
      <c r="EX2272" s="209"/>
      <c r="EY2272" s="209"/>
      <c r="EZ2272" s="209"/>
      <c r="FA2272" s="209"/>
      <c r="FB2272" s="209"/>
      <c r="FC2272" s="209"/>
      <c r="FD2272" s="209"/>
      <c r="FE2272" s="209"/>
      <c r="FF2272" s="209"/>
      <c r="FG2272" s="209"/>
      <c r="FH2272" s="209"/>
      <c r="FI2272" s="209"/>
      <c r="FJ2272" s="209"/>
      <c r="FK2272" s="209"/>
      <c r="FL2272" s="209"/>
      <c r="FM2272" s="209"/>
      <c r="FN2272" s="209"/>
      <c r="FO2272" s="209"/>
      <c r="FP2272" s="209"/>
      <c r="FQ2272" s="209"/>
      <c r="FR2272" s="209"/>
      <c r="FS2272" s="209"/>
      <c r="FT2272" s="209"/>
      <c r="FU2272" s="209"/>
      <c r="FV2272" s="209"/>
      <c r="FW2272" s="209"/>
      <c r="FX2272" s="209"/>
      <c r="FY2272" s="209"/>
      <c r="FZ2272" s="209"/>
      <c r="GA2272" s="209"/>
      <c r="GB2272" s="209"/>
      <c r="GC2272" s="209"/>
      <c r="GD2272" s="209"/>
      <c r="GE2272" s="209"/>
      <c r="GF2272" s="209"/>
      <c r="GG2272" s="209"/>
      <c r="GH2272" s="209"/>
      <c r="GI2272" s="209"/>
    </row>
    <row r="2273" spans="1:191" ht="27">
      <c r="A2273" s="232"/>
      <c r="B2273" s="196"/>
      <c r="C2273" s="200"/>
      <c r="D2273" s="201"/>
      <c r="E2273" s="80" t="s">
        <v>40</v>
      </c>
      <c r="F2273" s="18" t="s">
        <v>398</v>
      </c>
      <c r="G2273" s="18"/>
      <c r="H2273" s="10" t="s">
        <v>394</v>
      </c>
      <c r="I2273" s="206">
        <f>SUM(I2274:I2275)</f>
        <v>6400</v>
      </c>
      <c r="J2273" s="206">
        <f>SUM(J2274:J2275)</f>
        <v>13800</v>
      </c>
      <c r="K2273" s="206">
        <f>SUM(K2274:K2275)</f>
        <v>15000</v>
      </c>
      <c r="L2273" s="207">
        <f>SUM(L2274:L2275)</f>
        <v>15000</v>
      </c>
      <c r="M2273" s="41">
        <f t="shared" si="479"/>
        <v>42.7</v>
      </c>
      <c r="N2273" s="41">
        <f t="shared" si="480"/>
        <v>92</v>
      </c>
      <c r="O2273" s="41">
        <f t="shared" si="481"/>
        <v>100</v>
      </c>
      <c r="P2273" s="15"/>
      <c r="Q2273" s="15"/>
      <c r="R2273" s="167"/>
      <c r="S2273" s="15"/>
      <c r="T2273" s="15"/>
      <c r="U2273" s="4">
        <f t="shared" si="484"/>
        <v>15000</v>
      </c>
      <c r="AA2273" s="209"/>
      <c r="AB2273" s="209"/>
      <c r="AC2273" s="209"/>
      <c r="AD2273" s="209"/>
      <c r="AE2273" s="209"/>
      <c r="AF2273" s="209"/>
      <c r="AG2273" s="209"/>
      <c r="AH2273" s="209"/>
      <c r="AI2273" s="209"/>
      <c r="AJ2273" s="209"/>
      <c r="AK2273" s="209"/>
      <c r="AL2273" s="209"/>
      <c r="AM2273" s="209"/>
      <c r="AN2273" s="209"/>
      <c r="AO2273" s="209"/>
      <c r="AP2273" s="209"/>
      <c r="AQ2273" s="209"/>
      <c r="AR2273" s="209"/>
      <c r="AS2273" s="209"/>
      <c r="AT2273" s="209"/>
      <c r="AU2273" s="209"/>
      <c r="AV2273" s="209"/>
      <c r="AW2273" s="209"/>
      <c r="AX2273" s="209"/>
      <c r="AY2273" s="209"/>
      <c r="AZ2273" s="209"/>
      <c r="BA2273" s="209"/>
      <c r="BB2273" s="209"/>
      <c r="BC2273" s="209"/>
      <c r="BD2273" s="209"/>
      <c r="BE2273" s="209"/>
      <c r="BF2273" s="209"/>
      <c r="BG2273" s="209"/>
      <c r="BH2273" s="209"/>
      <c r="BI2273" s="209"/>
      <c r="BJ2273" s="209"/>
      <c r="BK2273" s="209"/>
      <c r="BL2273" s="209"/>
      <c r="BM2273" s="209"/>
      <c r="BN2273" s="209"/>
      <c r="BO2273" s="209"/>
      <c r="BP2273" s="209"/>
      <c r="BQ2273" s="209"/>
      <c r="BR2273" s="209"/>
      <c r="BS2273" s="209"/>
      <c r="BT2273" s="209"/>
      <c r="BU2273" s="209"/>
      <c r="BV2273" s="209"/>
      <c r="BW2273" s="209"/>
      <c r="BX2273" s="209"/>
      <c r="BY2273" s="209"/>
      <c r="BZ2273" s="209"/>
      <c r="CA2273" s="209"/>
      <c r="CB2273" s="209"/>
      <c r="CC2273" s="209"/>
      <c r="CD2273" s="209"/>
      <c r="CE2273" s="209"/>
      <c r="CF2273" s="209"/>
      <c r="CG2273" s="209"/>
      <c r="CH2273" s="209"/>
      <c r="CI2273" s="209"/>
      <c r="CJ2273" s="209"/>
      <c r="CK2273" s="209"/>
      <c r="CL2273" s="209"/>
      <c r="CM2273" s="209"/>
      <c r="CN2273" s="209"/>
      <c r="CO2273" s="209"/>
      <c r="CP2273" s="209"/>
      <c r="CQ2273" s="209"/>
      <c r="CR2273" s="209"/>
      <c r="CS2273" s="209"/>
      <c r="CT2273" s="209"/>
      <c r="CU2273" s="209"/>
      <c r="CV2273" s="209"/>
      <c r="CW2273" s="209"/>
      <c r="CX2273" s="209"/>
      <c r="CY2273" s="209"/>
      <c r="CZ2273" s="209"/>
      <c r="DA2273" s="209"/>
      <c r="DB2273" s="209"/>
      <c r="DC2273" s="209"/>
      <c r="DD2273" s="209"/>
      <c r="DE2273" s="209"/>
      <c r="DF2273" s="209"/>
      <c r="DG2273" s="209"/>
      <c r="DH2273" s="209"/>
      <c r="DI2273" s="209"/>
      <c r="DJ2273" s="209"/>
      <c r="DK2273" s="209"/>
      <c r="DL2273" s="209"/>
      <c r="DM2273" s="209"/>
      <c r="DN2273" s="209"/>
      <c r="DO2273" s="209"/>
      <c r="DP2273" s="209"/>
      <c r="DQ2273" s="209"/>
      <c r="DR2273" s="209"/>
      <c r="DS2273" s="209"/>
      <c r="DT2273" s="209"/>
      <c r="DU2273" s="209"/>
      <c r="DV2273" s="209"/>
      <c r="DW2273" s="209"/>
      <c r="DX2273" s="209"/>
      <c r="DY2273" s="209"/>
      <c r="DZ2273" s="209"/>
      <c r="EA2273" s="209"/>
      <c r="EB2273" s="209"/>
      <c r="EC2273" s="209"/>
      <c r="ED2273" s="209"/>
      <c r="EE2273" s="209"/>
      <c r="EF2273" s="209"/>
      <c r="EG2273" s="209"/>
      <c r="EH2273" s="209"/>
      <c r="EI2273" s="209"/>
      <c r="EJ2273" s="209"/>
      <c r="EK2273" s="209"/>
      <c r="EL2273" s="209"/>
      <c r="EM2273" s="209"/>
      <c r="EN2273" s="209"/>
      <c r="EO2273" s="209"/>
      <c r="EP2273" s="209"/>
      <c r="EQ2273" s="209"/>
      <c r="ER2273" s="209"/>
      <c r="ES2273" s="209"/>
      <c r="ET2273" s="209"/>
      <c r="EU2273" s="209"/>
      <c r="EV2273" s="209"/>
      <c r="EW2273" s="209"/>
      <c r="EX2273" s="209"/>
      <c r="EY2273" s="209"/>
      <c r="EZ2273" s="209"/>
      <c r="FA2273" s="209"/>
      <c r="FB2273" s="209"/>
      <c r="FC2273" s="209"/>
      <c r="FD2273" s="209"/>
      <c r="FE2273" s="209"/>
      <c r="FF2273" s="209"/>
      <c r="FG2273" s="209"/>
      <c r="FH2273" s="209"/>
      <c r="FI2273" s="209"/>
      <c r="FJ2273" s="209"/>
      <c r="FK2273" s="209"/>
      <c r="FL2273" s="209"/>
      <c r="FM2273" s="209"/>
      <c r="FN2273" s="209"/>
      <c r="FO2273" s="209"/>
      <c r="FP2273" s="209"/>
      <c r="FQ2273" s="209"/>
      <c r="FR2273" s="209"/>
      <c r="FS2273" s="209"/>
      <c r="FT2273" s="209"/>
      <c r="FU2273" s="209"/>
      <c r="FV2273" s="209"/>
      <c r="FW2273" s="209"/>
      <c r="FX2273" s="209"/>
      <c r="FY2273" s="209"/>
      <c r="FZ2273" s="209"/>
      <c r="GA2273" s="209"/>
      <c r="GB2273" s="209"/>
      <c r="GC2273" s="209"/>
      <c r="GD2273" s="209"/>
      <c r="GE2273" s="209"/>
      <c r="GF2273" s="209"/>
      <c r="GG2273" s="209"/>
      <c r="GH2273" s="209"/>
      <c r="GI2273" s="209"/>
    </row>
    <row r="2274" spans="1:191" hidden="1">
      <c r="A2274" s="69"/>
      <c r="B2274" s="53"/>
      <c r="C2274" s="56"/>
      <c r="D2274" s="57"/>
      <c r="E2274" s="16" t="s">
        <v>513</v>
      </c>
      <c r="F2274" s="10" t="s">
        <v>399</v>
      </c>
      <c r="G2274" s="10"/>
      <c r="H2274" s="10"/>
      <c r="I2274" s="7">
        <v>2000</v>
      </c>
      <c r="J2274" s="7">
        <v>5000</v>
      </c>
      <c r="K2274" s="7">
        <v>5000</v>
      </c>
      <c r="L2274" s="7">
        <v>5000</v>
      </c>
      <c r="M2274" s="41">
        <f t="shared" si="479"/>
        <v>40</v>
      </c>
      <c r="N2274" s="41">
        <f t="shared" si="480"/>
        <v>100</v>
      </c>
      <c r="O2274" s="41">
        <f t="shared" si="481"/>
        <v>100</v>
      </c>
      <c r="P2274" s="15"/>
      <c r="Q2274" s="15"/>
      <c r="R2274" s="167"/>
      <c r="S2274" s="15"/>
      <c r="T2274" s="15"/>
      <c r="U2274" s="4">
        <f t="shared" si="484"/>
        <v>5000</v>
      </c>
    </row>
    <row r="2275" spans="1:191" ht="27" hidden="1">
      <c r="A2275" s="69"/>
      <c r="B2275" s="53"/>
      <c r="C2275" s="56"/>
      <c r="D2275" s="57"/>
      <c r="E2275" s="9" t="s">
        <v>119</v>
      </c>
      <c r="F2275" s="10">
        <v>4638</v>
      </c>
      <c r="G2275" s="10"/>
      <c r="H2275" s="10"/>
      <c r="I2275" s="7">
        <v>4400</v>
      </c>
      <c r="J2275" s="7">
        <v>8800</v>
      </c>
      <c r="K2275" s="7">
        <v>10000</v>
      </c>
      <c r="L2275" s="7">
        <v>10000</v>
      </c>
      <c r="M2275" s="41">
        <f t="shared" si="479"/>
        <v>44</v>
      </c>
      <c r="N2275" s="41">
        <f t="shared" si="480"/>
        <v>88</v>
      </c>
      <c r="O2275" s="41">
        <f t="shared" si="481"/>
        <v>100</v>
      </c>
      <c r="P2275" s="15"/>
      <c r="Q2275" s="15"/>
      <c r="R2275" s="167"/>
      <c r="S2275" s="15"/>
      <c r="T2275" s="15"/>
      <c r="U2275" s="4">
        <f t="shared" si="484"/>
        <v>10000</v>
      </c>
    </row>
    <row r="2276" spans="1:191" ht="49.5">
      <c r="A2276" s="232"/>
      <c r="B2276" s="196"/>
      <c r="C2276" s="200"/>
      <c r="D2276" s="201" t="s">
        <v>284</v>
      </c>
      <c r="E2276" s="81" t="s">
        <v>508</v>
      </c>
      <c r="F2276" s="19"/>
      <c r="G2276" s="19"/>
      <c r="H2276" s="10" t="s">
        <v>394</v>
      </c>
      <c r="I2276" s="205">
        <f t="shared" ref="I2276:L2277" si="485">SUM(I2277)</f>
        <v>16483</v>
      </c>
      <c r="J2276" s="205">
        <f t="shared" si="485"/>
        <v>38600</v>
      </c>
      <c r="K2276" s="205">
        <f t="shared" si="485"/>
        <v>60000</v>
      </c>
      <c r="L2276" s="205">
        <f t="shared" si="485"/>
        <v>83213</v>
      </c>
      <c r="M2276" s="41">
        <f t="shared" si="479"/>
        <v>19.8</v>
      </c>
      <c r="N2276" s="41">
        <f t="shared" si="480"/>
        <v>46.4</v>
      </c>
      <c r="O2276" s="41">
        <f t="shared" si="481"/>
        <v>72.099999999999994</v>
      </c>
      <c r="P2276" s="14"/>
      <c r="Q2276" s="14"/>
      <c r="R2276" s="167"/>
      <c r="S2276" s="14"/>
      <c r="T2276" s="14"/>
      <c r="U2276" s="4">
        <f t="shared" si="484"/>
        <v>83213</v>
      </c>
      <c r="W2276" s="43" t="s">
        <v>394</v>
      </c>
      <c r="AA2276" s="209"/>
      <c r="AB2276" s="209"/>
      <c r="AC2276" s="209"/>
      <c r="AD2276" s="209"/>
      <c r="AE2276" s="209"/>
      <c r="AF2276" s="209"/>
      <c r="AG2276" s="209"/>
      <c r="AH2276" s="209"/>
      <c r="AI2276" s="209"/>
      <c r="AJ2276" s="209"/>
      <c r="AK2276" s="209"/>
      <c r="AL2276" s="209"/>
      <c r="AM2276" s="209"/>
      <c r="AN2276" s="209"/>
      <c r="AO2276" s="209"/>
      <c r="AP2276" s="209"/>
      <c r="AQ2276" s="209"/>
      <c r="AR2276" s="209"/>
      <c r="AS2276" s="209"/>
      <c r="AT2276" s="209"/>
      <c r="AU2276" s="209"/>
      <c r="AV2276" s="209"/>
      <c r="AW2276" s="209"/>
      <c r="AX2276" s="209"/>
      <c r="AY2276" s="209"/>
      <c r="AZ2276" s="209"/>
      <c r="BA2276" s="209"/>
      <c r="BB2276" s="209"/>
      <c r="BC2276" s="209"/>
      <c r="BD2276" s="209"/>
      <c r="BE2276" s="209"/>
      <c r="BF2276" s="209"/>
      <c r="BG2276" s="209"/>
      <c r="BH2276" s="209"/>
      <c r="BI2276" s="209"/>
      <c r="BJ2276" s="209"/>
      <c r="BK2276" s="209"/>
      <c r="BL2276" s="209"/>
      <c r="BM2276" s="209"/>
      <c r="BN2276" s="209"/>
      <c r="BO2276" s="209"/>
      <c r="BP2276" s="209"/>
      <c r="BQ2276" s="209"/>
      <c r="BR2276" s="209"/>
      <c r="BS2276" s="209"/>
      <c r="BT2276" s="209"/>
      <c r="BU2276" s="209"/>
      <c r="BV2276" s="209"/>
      <c r="BW2276" s="209"/>
      <c r="BX2276" s="209"/>
      <c r="BY2276" s="209"/>
      <c r="BZ2276" s="209"/>
      <c r="CA2276" s="209"/>
      <c r="CB2276" s="209"/>
      <c r="CC2276" s="209"/>
      <c r="CD2276" s="209"/>
      <c r="CE2276" s="209"/>
      <c r="CF2276" s="209"/>
      <c r="CG2276" s="209"/>
      <c r="CH2276" s="209"/>
      <c r="CI2276" s="209"/>
      <c r="CJ2276" s="209"/>
      <c r="CK2276" s="209"/>
      <c r="CL2276" s="209"/>
      <c r="CM2276" s="209"/>
      <c r="CN2276" s="209"/>
      <c r="CO2276" s="209"/>
      <c r="CP2276" s="209"/>
      <c r="CQ2276" s="209"/>
      <c r="CR2276" s="209"/>
      <c r="CS2276" s="209"/>
      <c r="CT2276" s="209"/>
      <c r="CU2276" s="209"/>
      <c r="CV2276" s="209"/>
      <c r="CW2276" s="209"/>
      <c r="CX2276" s="209"/>
      <c r="CY2276" s="209"/>
      <c r="CZ2276" s="209"/>
      <c r="DA2276" s="209"/>
      <c r="DB2276" s="209"/>
      <c r="DC2276" s="209"/>
      <c r="DD2276" s="209"/>
      <c r="DE2276" s="209"/>
      <c r="DF2276" s="209"/>
      <c r="DG2276" s="209"/>
      <c r="DH2276" s="209"/>
      <c r="DI2276" s="209"/>
      <c r="DJ2276" s="209"/>
      <c r="DK2276" s="209"/>
      <c r="DL2276" s="209"/>
      <c r="DM2276" s="209"/>
      <c r="DN2276" s="209"/>
      <c r="DO2276" s="209"/>
      <c r="DP2276" s="209"/>
      <c r="DQ2276" s="209"/>
      <c r="DR2276" s="209"/>
      <c r="DS2276" s="209"/>
      <c r="DT2276" s="209"/>
      <c r="DU2276" s="209"/>
      <c r="DV2276" s="209"/>
      <c r="DW2276" s="209"/>
      <c r="DX2276" s="209"/>
      <c r="DY2276" s="209"/>
      <c r="DZ2276" s="209"/>
      <c r="EA2276" s="209"/>
      <c r="EB2276" s="209"/>
      <c r="EC2276" s="209"/>
      <c r="ED2276" s="209"/>
      <c r="EE2276" s="209"/>
      <c r="EF2276" s="209"/>
      <c r="EG2276" s="209"/>
      <c r="EH2276" s="209"/>
      <c r="EI2276" s="209"/>
      <c r="EJ2276" s="209"/>
      <c r="EK2276" s="209"/>
      <c r="EL2276" s="209"/>
      <c r="EM2276" s="209"/>
      <c r="EN2276" s="209"/>
      <c r="EO2276" s="209"/>
      <c r="EP2276" s="209"/>
      <c r="EQ2276" s="209"/>
      <c r="ER2276" s="209"/>
      <c r="ES2276" s="209"/>
      <c r="ET2276" s="209"/>
      <c r="EU2276" s="209"/>
      <c r="EV2276" s="209"/>
      <c r="EW2276" s="209"/>
      <c r="EX2276" s="209"/>
      <c r="EY2276" s="209"/>
      <c r="EZ2276" s="209"/>
      <c r="FA2276" s="209"/>
      <c r="FB2276" s="209"/>
      <c r="FC2276" s="209"/>
      <c r="FD2276" s="209"/>
      <c r="FE2276" s="209"/>
      <c r="FF2276" s="209"/>
      <c r="FG2276" s="209"/>
      <c r="FH2276" s="209"/>
      <c r="FI2276" s="209"/>
      <c r="FJ2276" s="209"/>
      <c r="FK2276" s="209"/>
      <c r="FL2276" s="209"/>
      <c r="FM2276" s="209"/>
      <c r="FN2276" s="209"/>
      <c r="FO2276" s="209"/>
      <c r="FP2276" s="209"/>
      <c r="FQ2276" s="209"/>
      <c r="FR2276" s="209"/>
      <c r="FS2276" s="209"/>
      <c r="FT2276" s="209"/>
      <c r="FU2276" s="209"/>
      <c r="FV2276" s="209"/>
      <c r="FW2276" s="209"/>
      <c r="FX2276" s="209"/>
      <c r="FY2276" s="209"/>
      <c r="FZ2276" s="209"/>
      <c r="GA2276" s="209"/>
      <c r="GB2276" s="209"/>
      <c r="GC2276" s="209"/>
      <c r="GD2276" s="209"/>
      <c r="GE2276" s="209"/>
      <c r="GF2276" s="209"/>
      <c r="GG2276" s="209"/>
      <c r="GH2276" s="209"/>
      <c r="GI2276" s="209"/>
    </row>
    <row r="2277" spans="1:191" ht="27">
      <c r="A2277" s="232"/>
      <c r="B2277" s="196"/>
      <c r="C2277" s="200"/>
      <c r="D2277" s="201"/>
      <c r="E2277" s="80" t="s">
        <v>40</v>
      </c>
      <c r="F2277" s="18" t="s">
        <v>398</v>
      </c>
      <c r="G2277" s="18"/>
      <c r="H2277" s="10" t="s">
        <v>394</v>
      </c>
      <c r="I2277" s="206">
        <f t="shared" si="485"/>
        <v>16483</v>
      </c>
      <c r="J2277" s="206">
        <f t="shared" si="485"/>
        <v>38600</v>
      </c>
      <c r="K2277" s="206">
        <f t="shared" si="485"/>
        <v>60000</v>
      </c>
      <c r="L2277" s="207">
        <f t="shared" si="485"/>
        <v>83213</v>
      </c>
      <c r="M2277" s="41">
        <f t="shared" si="479"/>
        <v>19.8</v>
      </c>
      <c r="N2277" s="41">
        <f t="shared" si="480"/>
        <v>46.4</v>
      </c>
      <c r="O2277" s="41">
        <f t="shared" si="481"/>
        <v>72.099999999999994</v>
      </c>
      <c r="P2277" s="15"/>
      <c r="Q2277" s="15"/>
      <c r="R2277" s="167"/>
      <c r="S2277" s="15"/>
      <c r="T2277" s="15"/>
      <c r="U2277" s="4">
        <f t="shared" si="484"/>
        <v>83213</v>
      </c>
      <c r="AA2277" s="209"/>
      <c r="AB2277" s="209"/>
      <c r="AC2277" s="209"/>
      <c r="AD2277" s="209"/>
      <c r="AE2277" s="209"/>
      <c r="AF2277" s="209"/>
      <c r="AG2277" s="209"/>
      <c r="AH2277" s="209"/>
      <c r="AI2277" s="209"/>
      <c r="AJ2277" s="209"/>
      <c r="AK2277" s="209"/>
      <c r="AL2277" s="209"/>
      <c r="AM2277" s="209"/>
      <c r="AN2277" s="209"/>
      <c r="AO2277" s="209"/>
      <c r="AP2277" s="209"/>
      <c r="AQ2277" s="209"/>
      <c r="AR2277" s="209"/>
      <c r="AS2277" s="209"/>
      <c r="AT2277" s="209"/>
      <c r="AU2277" s="209"/>
      <c r="AV2277" s="209"/>
      <c r="AW2277" s="209"/>
      <c r="AX2277" s="209"/>
      <c r="AY2277" s="209"/>
      <c r="AZ2277" s="209"/>
      <c r="BA2277" s="209"/>
      <c r="BB2277" s="209"/>
      <c r="BC2277" s="209"/>
      <c r="BD2277" s="209"/>
      <c r="BE2277" s="209"/>
      <c r="BF2277" s="209"/>
      <c r="BG2277" s="209"/>
      <c r="BH2277" s="209"/>
      <c r="BI2277" s="209"/>
      <c r="BJ2277" s="209"/>
      <c r="BK2277" s="209"/>
      <c r="BL2277" s="209"/>
      <c r="BM2277" s="209"/>
      <c r="BN2277" s="209"/>
      <c r="BO2277" s="209"/>
      <c r="BP2277" s="209"/>
      <c r="BQ2277" s="209"/>
      <c r="BR2277" s="209"/>
      <c r="BS2277" s="209"/>
      <c r="BT2277" s="209"/>
      <c r="BU2277" s="209"/>
      <c r="BV2277" s="209"/>
      <c r="BW2277" s="209"/>
      <c r="BX2277" s="209"/>
      <c r="BY2277" s="209"/>
      <c r="BZ2277" s="209"/>
      <c r="CA2277" s="209"/>
      <c r="CB2277" s="209"/>
      <c r="CC2277" s="209"/>
      <c r="CD2277" s="209"/>
      <c r="CE2277" s="209"/>
      <c r="CF2277" s="209"/>
      <c r="CG2277" s="209"/>
      <c r="CH2277" s="209"/>
      <c r="CI2277" s="209"/>
      <c r="CJ2277" s="209"/>
      <c r="CK2277" s="209"/>
      <c r="CL2277" s="209"/>
      <c r="CM2277" s="209"/>
      <c r="CN2277" s="209"/>
      <c r="CO2277" s="209"/>
      <c r="CP2277" s="209"/>
      <c r="CQ2277" s="209"/>
      <c r="CR2277" s="209"/>
      <c r="CS2277" s="209"/>
      <c r="CT2277" s="209"/>
      <c r="CU2277" s="209"/>
      <c r="CV2277" s="209"/>
      <c r="CW2277" s="209"/>
      <c r="CX2277" s="209"/>
      <c r="CY2277" s="209"/>
      <c r="CZ2277" s="209"/>
      <c r="DA2277" s="209"/>
      <c r="DB2277" s="209"/>
      <c r="DC2277" s="209"/>
      <c r="DD2277" s="209"/>
      <c r="DE2277" s="209"/>
      <c r="DF2277" s="209"/>
      <c r="DG2277" s="209"/>
      <c r="DH2277" s="209"/>
      <c r="DI2277" s="209"/>
      <c r="DJ2277" s="209"/>
      <c r="DK2277" s="209"/>
      <c r="DL2277" s="209"/>
      <c r="DM2277" s="209"/>
      <c r="DN2277" s="209"/>
      <c r="DO2277" s="209"/>
      <c r="DP2277" s="209"/>
      <c r="DQ2277" s="209"/>
      <c r="DR2277" s="209"/>
      <c r="DS2277" s="209"/>
      <c r="DT2277" s="209"/>
      <c r="DU2277" s="209"/>
      <c r="DV2277" s="209"/>
      <c r="DW2277" s="209"/>
      <c r="DX2277" s="209"/>
      <c r="DY2277" s="209"/>
      <c r="DZ2277" s="209"/>
      <c r="EA2277" s="209"/>
      <c r="EB2277" s="209"/>
      <c r="EC2277" s="209"/>
      <c r="ED2277" s="209"/>
      <c r="EE2277" s="209"/>
      <c r="EF2277" s="209"/>
      <c r="EG2277" s="209"/>
      <c r="EH2277" s="209"/>
      <c r="EI2277" s="209"/>
      <c r="EJ2277" s="209"/>
      <c r="EK2277" s="209"/>
      <c r="EL2277" s="209"/>
      <c r="EM2277" s="209"/>
      <c r="EN2277" s="209"/>
      <c r="EO2277" s="209"/>
      <c r="EP2277" s="209"/>
      <c r="EQ2277" s="209"/>
      <c r="ER2277" s="209"/>
      <c r="ES2277" s="209"/>
      <c r="ET2277" s="209"/>
      <c r="EU2277" s="209"/>
      <c r="EV2277" s="209"/>
      <c r="EW2277" s="209"/>
      <c r="EX2277" s="209"/>
      <c r="EY2277" s="209"/>
      <c r="EZ2277" s="209"/>
      <c r="FA2277" s="209"/>
      <c r="FB2277" s="209"/>
      <c r="FC2277" s="209"/>
      <c r="FD2277" s="209"/>
      <c r="FE2277" s="209"/>
      <c r="FF2277" s="209"/>
      <c r="FG2277" s="209"/>
      <c r="FH2277" s="209"/>
      <c r="FI2277" s="209"/>
      <c r="FJ2277" s="209"/>
      <c r="FK2277" s="209"/>
      <c r="FL2277" s="209"/>
      <c r="FM2277" s="209"/>
      <c r="FN2277" s="209"/>
      <c r="FO2277" s="209"/>
      <c r="FP2277" s="209"/>
      <c r="FQ2277" s="209"/>
      <c r="FR2277" s="209"/>
      <c r="FS2277" s="209"/>
      <c r="FT2277" s="209"/>
      <c r="FU2277" s="209"/>
      <c r="FV2277" s="209"/>
      <c r="FW2277" s="209"/>
      <c r="FX2277" s="209"/>
      <c r="FY2277" s="209"/>
      <c r="FZ2277" s="209"/>
      <c r="GA2277" s="209"/>
      <c r="GB2277" s="209"/>
      <c r="GC2277" s="209"/>
      <c r="GD2277" s="209"/>
      <c r="GE2277" s="209"/>
      <c r="GF2277" s="209"/>
      <c r="GG2277" s="209"/>
      <c r="GH2277" s="209"/>
      <c r="GI2277" s="209"/>
    </row>
    <row r="2278" spans="1:191" ht="27" hidden="1">
      <c r="A2278" s="69"/>
      <c r="B2278" s="53"/>
      <c r="C2278" s="56"/>
      <c r="D2278" s="57"/>
      <c r="E2278" s="16" t="s">
        <v>524</v>
      </c>
      <c r="F2278" s="10">
        <v>4511</v>
      </c>
      <c r="G2278" s="10"/>
      <c r="H2278" s="10"/>
      <c r="I2278" s="7">
        <v>16483</v>
      </c>
      <c r="J2278" s="7">
        <v>38600</v>
      </c>
      <c r="K2278" s="7">
        <v>60000</v>
      </c>
      <c r="L2278" s="7">
        <v>83213</v>
      </c>
      <c r="M2278" s="41">
        <f t="shared" si="479"/>
        <v>19.8</v>
      </c>
      <c r="N2278" s="41">
        <f t="shared" si="480"/>
        <v>46.4</v>
      </c>
      <c r="O2278" s="41">
        <f t="shared" si="481"/>
        <v>72.099999999999994</v>
      </c>
      <c r="P2278" s="15"/>
      <c r="Q2278" s="15"/>
      <c r="R2278" s="167"/>
      <c r="S2278" s="15"/>
      <c r="T2278" s="15"/>
      <c r="U2278" s="4">
        <f t="shared" si="484"/>
        <v>83213</v>
      </c>
    </row>
    <row r="2279" spans="1:191" ht="33">
      <c r="A2279" s="232"/>
      <c r="B2279" s="196"/>
      <c r="C2279" s="200"/>
      <c r="D2279" s="201" t="s">
        <v>285</v>
      </c>
      <c r="E2279" s="81" t="s">
        <v>482</v>
      </c>
      <c r="F2279" s="19"/>
      <c r="G2279" s="19"/>
      <c r="H2279" s="10" t="s">
        <v>394</v>
      </c>
      <c r="I2279" s="204">
        <f t="shared" ref="I2279:L2280" si="486">SUM(I2280)</f>
        <v>181929</v>
      </c>
      <c r="J2279" s="204">
        <f t="shared" si="486"/>
        <v>608313</v>
      </c>
      <c r="K2279" s="204">
        <f t="shared" si="486"/>
        <v>629040</v>
      </c>
      <c r="L2279" s="205">
        <f t="shared" si="486"/>
        <v>900000</v>
      </c>
      <c r="M2279" s="41">
        <f t="shared" si="479"/>
        <v>20.2</v>
      </c>
      <c r="N2279" s="41">
        <f t="shared" si="480"/>
        <v>67.599999999999994</v>
      </c>
      <c r="O2279" s="41">
        <f t="shared" si="481"/>
        <v>69.900000000000006</v>
      </c>
      <c r="P2279" s="14"/>
      <c r="Q2279" s="14"/>
      <c r="R2279" s="167"/>
      <c r="S2279" s="14"/>
      <c r="T2279" s="14"/>
      <c r="U2279" s="4">
        <f t="shared" si="484"/>
        <v>900000</v>
      </c>
      <c r="W2279" s="43" t="s">
        <v>394</v>
      </c>
      <c r="AA2279" s="209"/>
      <c r="AB2279" s="209"/>
      <c r="AC2279" s="209"/>
      <c r="AD2279" s="209"/>
      <c r="AE2279" s="209"/>
      <c r="AF2279" s="209"/>
      <c r="AG2279" s="209"/>
      <c r="AH2279" s="209"/>
      <c r="AI2279" s="209"/>
      <c r="AJ2279" s="209"/>
      <c r="AK2279" s="209"/>
      <c r="AL2279" s="209"/>
      <c r="AM2279" s="209"/>
      <c r="AN2279" s="209"/>
      <c r="AO2279" s="209"/>
      <c r="AP2279" s="209"/>
      <c r="AQ2279" s="209"/>
      <c r="AR2279" s="209"/>
      <c r="AS2279" s="209"/>
      <c r="AT2279" s="209"/>
      <c r="AU2279" s="209"/>
      <c r="AV2279" s="209"/>
      <c r="AW2279" s="209"/>
      <c r="AX2279" s="209"/>
      <c r="AY2279" s="209"/>
      <c r="AZ2279" s="209"/>
      <c r="BA2279" s="209"/>
      <c r="BB2279" s="209"/>
      <c r="BC2279" s="209"/>
      <c r="BD2279" s="209"/>
      <c r="BE2279" s="209"/>
      <c r="BF2279" s="209"/>
      <c r="BG2279" s="209"/>
      <c r="BH2279" s="209"/>
      <c r="BI2279" s="209"/>
      <c r="BJ2279" s="209"/>
      <c r="BK2279" s="209"/>
      <c r="BL2279" s="209"/>
      <c r="BM2279" s="209"/>
      <c r="BN2279" s="209"/>
      <c r="BO2279" s="209"/>
      <c r="BP2279" s="209"/>
      <c r="BQ2279" s="209"/>
      <c r="BR2279" s="209"/>
      <c r="BS2279" s="209"/>
      <c r="BT2279" s="209"/>
      <c r="BU2279" s="209"/>
      <c r="BV2279" s="209"/>
      <c r="BW2279" s="209"/>
      <c r="BX2279" s="209"/>
      <c r="BY2279" s="209"/>
      <c r="BZ2279" s="209"/>
      <c r="CA2279" s="209"/>
      <c r="CB2279" s="209"/>
      <c r="CC2279" s="209"/>
      <c r="CD2279" s="209"/>
      <c r="CE2279" s="209"/>
      <c r="CF2279" s="209"/>
      <c r="CG2279" s="209"/>
      <c r="CH2279" s="209"/>
      <c r="CI2279" s="209"/>
      <c r="CJ2279" s="209"/>
      <c r="CK2279" s="209"/>
      <c r="CL2279" s="209"/>
      <c r="CM2279" s="209"/>
      <c r="CN2279" s="209"/>
      <c r="CO2279" s="209"/>
      <c r="CP2279" s="209"/>
      <c r="CQ2279" s="209"/>
      <c r="CR2279" s="209"/>
      <c r="CS2279" s="209"/>
      <c r="CT2279" s="209"/>
      <c r="CU2279" s="209"/>
      <c r="CV2279" s="209"/>
      <c r="CW2279" s="209"/>
      <c r="CX2279" s="209"/>
      <c r="CY2279" s="209"/>
      <c r="CZ2279" s="209"/>
      <c r="DA2279" s="209"/>
      <c r="DB2279" s="209"/>
      <c r="DC2279" s="209"/>
      <c r="DD2279" s="209"/>
      <c r="DE2279" s="209"/>
      <c r="DF2279" s="209"/>
      <c r="DG2279" s="209"/>
      <c r="DH2279" s="209"/>
      <c r="DI2279" s="209"/>
      <c r="DJ2279" s="209"/>
      <c r="DK2279" s="209"/>
      <c r="DL2279" s="209"/>
      <c r="DM2279" s="209"/>
      <c r="DN2279" s="209"/>
      <c r="DO2279" s="209"/>
      <c r="DP2279" s="209"/>
      <c r="DQ2279" s="209"/>
      <c r="DR2279" s="209"/>
      <c r="DS2279" s="209"/>
      <c r="DT2279" s="209"/>
      <c r="DU2279" s="209"/>
      <c r="DV2279" s="209"/>
      <c r="DW2279" s="209"/>
      <c r="DX2279" s="209"/>
      <c r="DY2279" s="209"/>
      <c r="DZ2279" s="209"/>
      <c r="EA2279" s="209"/>
      <c r="EB2279" s="209"/>
      <c r="EC2279" s="209"/>
      <c r="ED2279" s="209"/>
      <c r="EE2279" s="209"/>
      <c r="EF2279" s="209"/>
      <c r="EG2279" s="209"/>
      <c r="EH2279" s="209"/>
      <c r="EI2279" s="209"/>
      <c r="EJ2279" s="209"/>
      <c r="EK2279" s="209"/>
      <c r="EL2279" s="209"/>
      <c r="EM2279" s="209"/>
      <c r="EN2279" s="209"/>
      <c r="EO2279" s="209"/>
      <c r="EP2279" s="209"/>
      <c r="EQ2279" s="209"/>
      <c r="ER2279" s="209"/>
      <c r="ES2279" s="209"/>
      <c r="ET2279" s="209"/>
      <c r="EU2279" s="209"/>
      <c r="EV2279" s="209"/>
      <c r="EW2279" s="209"/>
      <c r="EX2279" s="209"/>
      <c r="EY2279" s="209"/>
      <c r="EZ2279" s="209"/>
      <c r="FA2279" s="209"/>
      <c r="FB2279" s="209"/>
      <c r="FC2279" s="209"/>
      <c r="FD2279" s="209"/>
      <c r="FE2279" s="209"/>
      <c r="FF2279" s="209"/>
      <c r="FG2279" s="209"/>
      <c r="FH2279" s="209"/>
      <c r="FI2279" s="209"/>
      <c r="FJ2279" s="209"/>
      <c r="FK2279" s="209"/>
      <c r="FL2279" s="209"/>
      <c r="FM2279" s="209"/>
      <c r="FN2279" s="209"/>
      <c r="FO2279" s="209"/>
      <c r="FP2279" s="209"/>
      <c r="FQ2279" s="209"/>
      <c r="FR2279" s="209"/>
      <c r="FS2279" s="209"/>
      <c r="FT2279" s="209"/>
      <c r="FU2279" s="209"/>
      <c r="FV2279" s="209"/>
      <c r="FW2279" s="209"/>
      <c r="FX2279" s="209"/>
      <c r="FY2279" s="209"/>
      <c r="FZ2279" s="209"/>
      <c r="GA2279" s="209"/>
      <c r="GB2279" s="209"/>
      <c r="GC2279" s="209"/>
      <c r="GD2279" s="209"/>
      <c r="GE2279" s="209"/>
      <c r="GF2279" s="209"/>
      <c r="GG2279" s="209"/>
      <c r="GH2279" s="209"/>
      <c r="GI2279" s="209"/>
    </row>
    <row r="2280" spans="1:191" ht="27">
      <c r="A2280" s="232"/>
      <c r="B2280" s="196"/>
      <c r="C2280" s="200"/>
      <c r="D2280" s="201"/>
      <c r="E2280" s="80" t="s">
        <v>40</v>
      </c>
      <c r="F2280" s="18" t="s">
        <v>398</v>
      </c>
      <c r="G2280" s="18"/>
      <c r="H2280" s="10" t="s">
        <v>394</v>
      </c>
      <c r="I2280" s="206">
        <f t="shared" si="486"/>
        <v>181929</v>
      </c>
      <c r="J2280" s="206">
        <f t="shared" si="486"/>
        <v>608313</v>
      </c>
      <c r="K2280" s="206">
        <f t="shared" si="486"/>
        <v>629040</v>
      </c>
      <c r="L2280" s="207">
        <f t="shared" si="486"/>
        <v>900000</v>
      </c>
      <c r="M2280" s="41">
        <f t="shared" si="479"/>
        <v>20.2</v>
      </c>
      <c r="N2280" s="41">
        <f t="shared" si="480"/>
        <v>67.599999999999994</v>
      </c>
      <c r="O2280" s="41">
        <f t="shared" si="481"/>
        <v>69.900000000000006</v>
      </c>
      <c r="P2280" s="15"/>
      <c r="Q2280" s="15"/>
      <c r="R2280" s="167"/>
      <c r="S2280" s="15"/>
      <c r="T2280" s="15"/>
      <c r="U2280" s="4">
        <f t="shared" si="484"/>
        <v>900000</v>
      </c>
      <c r="AA2280" s="209"/>
      <c r="AB2280" s="209"/>
      <c r="AC2280" s="209"/>
      <c r="AD2280" s="209"/>
      <c r="AE2280" s="209"/>
      <c r="AF2280" s="209"/>
      <c r="AG2280" s="209"/>
      <c r="AH2280" s="209"/>
      <c r="AI2280" s="209"/>
      <c r="AJ2280" s="209"/>
      <c r="AK2280" s="209"/>
      <c r="AL2280" s="209"/>
      <c r="AM2280" s="209"/>
      <c r="AN2280" s="209"/>
      <c r="AO2280" s="209"/>
      <c r="AP2280" s="209"/>
      <c r="AQ2280" s="209"/>
      <c r="AR2280" s="209"/>
      <c r="AS2280" s="209"/>
      <c r="AT2280" s="209"/>
      <c r="AU2280" s="209"/>
      <c r="AV2280" s="209"/>
      <c r="AW2280" s="209"/>
      <c r="AX2280" s="209"/>
      <c r="AY2280" s="209"/>
      <c r="AZ2280" s="209"/>
      <c r="BA2280" s="209"/>
      <c r="BB2280" s="209"/>
      <c r="BC2280" s="209"/>
      <c r="BD2280" s="209"/>
      <c r="BE2280" s="209"/>
      <c r="BF2280" s="209"/>
      <c r="BG2280" s="209"/>
      <c r="BH2280" s="209"/>
      <c r="BI2280" s="209"/>
      <c r="BJ2280" s="209"/>
      <c r="BK2280" s="209"/>
      <c r="BL2280" s="209"/>
      <c r="BM2280" s="209"/>
      <c r="BN2280" s="209"/>
      <c r="BO2280" s="209"/>
      <c r="BP2280" s="209"/>
      <c r="BQ2280" s="209"/>
      <c r="BR2280" s="209"/>
      <c r="BS2280" s="209"/>
      <c r="BT2280" s="209"/>
      <c r="BU2280" s="209"/>
      <c r="BV2280" s="209"/>
      <c r="BW2280" s="209"/>
      <c r="BX2280" s="209"/>
      <c r="BY2280" s="209"/>
      <c r="BZ2280" s="209"/>
      <c r="CA2280" s="209"/>
      <c r="CB2280" s="209"/>
      <c r="CC2280" s="209"/>
      <c r="CD2280" s="209"/>
      <c r="CE2280" s="209"/>
      <c r="CF2280" s="209"/>
      <c r="CG2280" s="209"/>
      <c r="CH2280" s="209"/>
      <c r="CI2280" s="209"/>
      <c r="CJ2280" s="209"/>
      <c r="CK2280" s="209"/>
      <c r="CL2280" s="209"/>
      <c r="CM2280" s="209"/>
      <c r="CN2280" s="209"/>
      <c r="CO2280" s="209"/>
      <c r="CP2280" s="209"/>
      <c r="CQ2280" s="209"/>
      <c r="CR2280" s="209"/>
      <c r="CS2280" s="209"/>
      <c r="CT2280" s="209"/>
      <c r="CU2280" s="209"/>
      <c r="CV2280" s="209"/>
      <c r="CW2280" s="209"/>
      <c r="CX2280" s="209"/>
      <c r="CY2280" s="209"/>
      <c r="CZ2280" s="209"/>
      <c r="DA2280" s="209"/>
      <c r="DB2280" s="209"/>
      <c r="DC2280" s="209"/>
      <c r="DD2280" s="209"/>
      <c r="DE2280" s="209"/>
      <c r="DF2280" s="209"/>
      <c r="DG2280" s="209"/>
      <c r="DH2280" s="209"/>
      <c r="DI2280" s="209"/>
      <c r="DJ2280" s="209"/>
      <c r="DK2280" s="209"/>
      <c r="DL2280" s="209"/>
      <c r="DM2280" s="209"/>
      <c r="DN2280" s="209"/>
      <c r="DO2280" s="209"/>
      <c r="DP2280" s="209"/>
      <c r="DQ2280" s="209"/>
      <c r="DR2280" s="209"/>
      <c r="DS2280" s="209"/>
      <c r="DT2280" s="209"/>
      <c r="DU2280" s="209"/>
      <c r="DV2280" s="209"/>
      <c r="DW2280" s="209"/>
      <c r="DX2280" s="209"/>
      <c r="DY2280" s="209"/>
      <c r="DZ2280" s="209"/>
      <c r="EA2280" s="209"/>
      <c r="EB2280" s="209"/>
      <c r="EC2280" s="209"/>
      <c r="ED2280" s="209"/>
      <c r="EE2280" s="209"/>
      <c r="EF2280" s="209"/>
      <c r="EG2280" s="209"/>
      <c r="EH2280" s="209"/>
      <c r="EI2280" s="209"/>
      <c r="EJ2280" s="209"/>
      <c r="EK2280" s="209"/>
      <c r="EL2280" s="209"/>
      <c r="EM2280" s="209"/>
      <c r="EN2280" s="209"/>
      <c r="EO2280" s="209"/>
      <c r="EP2280" s="209"/>
      <c r="EQ2280" s="209"/>
      <c r="ER2280" s="209"/>
      <c r="ES2280" s="209"/>
      <c r="ET2280" s="209"/>
      <c r="EU2280" s="209"/>
      <c r="EV2280" s="209"/>
      <c r="EW2280" s="209"/>
      <c r="EX2280" s="209"/>
      <c r="EY2280" s="209"/>
      <c r="EZ2280" s="209"/>
      <c r="FA2280" s="209"/>
      <c r="FB2280" s="209"/>
      <c r="FC2280" s="209"/>
      <c r="FD2280" s="209"/>
      <c r="FE2280" s="209"/>
      <c r="FF2280" s="209"/>
      <c r="FG2280" s="209"/>
      <c r="FH2280" s="209"/>
      <c r="FI2280" s="209"/>
      <c r="FJ2280" s="209"/>
      <c r="FK2280" s="209"/>
      <c r="FL2280" s="209"/>
      <c r="FM2280" s="209"/>
      <c r="FN2280" s="209"/>
      <c r="FO2280" s="209"/>
      <c r="FP2280" s="209"/>
      <c r="FQ2280" s="209"/>
      <c r="FR2280" s="209"/>
      <c r="FS2280" s="209"/>
      <c r="FT2280" s="209"/>
      <c r="FU2280" s="209"/>
      <c r="FV2280" s="209"/>
      <c r="FW2280" s="209"/>
      <c r="FX2280" s="209"/>
      <c r="FY2280" s="209"/>
      <c r="FZ2280" s="209"/>
      <c r="GA2280" s="209"/>
      <c r="GB2280" s="209"/>
      <c r="GC2280" s="209"/>
      <c r="GD2280" s="209"/>
      <c r="GE2280" s="209"/>
      <c r="GF2280" s="209"/>
      <c r="GG2280" s="209"/>
      <c r="GH2280" s="209"/>
      <c r="GI2280" s="209"/>
    </row>
    <row r="2281" spans="1:191" hidden="1">
      <c r="A2281" s="69"/>
      <c r="B2281" s="53"/>
      <c r="C2281" s="56"/>
      <c r="D2281" s="57"/>
      <c r="E2281" s="9" t="s">
        <v>549</v>
      </c>
      <c r="F2281" s="10">
        <v>4729</v>
      </c>
      <c r="G2281" s="10"/>
      <c r="H2281" s="10"/>
      <c r="I2281" s="7">
        <f>26092+150342+5495</f>
        <v>181929</v>
      </c>
      <c r="J2281" s="7">
        <f>452476+150342+5495</f>
        <v>608313</v>
      </c>
      <c r="K2281" s="7">
        <f>473203+150342+5495</f>
        <v>629040</v>
      </c>
      <c r="L2281" s="7">
        <v>900000</v>
      </c>
      <c r="M2281" s="41">
        <f t="shared" si="479"/>
        <v>20.2</v>
      </c>
      <c r="N2281" s="41">
        <f t="shared" si="480"/>
        <v>67.599999999999994</v>
      </c>
      <c r="O2281" s="41">
        <f t="shared" si="481"/>
        <v>69.900000000000006</v>
      </c>
      <c r="P2281" s="15"/>
      <c r="Q2281" s="15"/>
      <c r="R2281" s="167"/>
      <c r="S2281" s="15"/>
      <c r="T2281" s="15"/>
      <c r="U2281" s="4">
        <f t="shared" si="484"/>
        <v>900000</v>
      </c>
    </row>
    <row r="2282" spans="1:191" ht="56.25" customHeight="1">
      <c r="A2282" s="192"/>
      <c r="B2282" s="196"/>
      <c r="C2282" s="200"/>
      <c r="D2282" s="201" t="s">
        <v>286</v>
      </c>
      <c r="E2282" s="226" t="s">
        <v>166</v>
      </c>
      <c r="F2282" s="19"/>
      <c r="G2282" s="19"/>
      <c r="H2282" s="10" t="s">
        <v>394</v>
      </c>
      <c r="I2282" s="204">
        <f>SUM(I2283)</f>
        <v>5000</v>
      </c>
      <c r="J2282" s="204">
        <f>SUM(J2283)</f>
        <v>15900</v>
      </c>
      <c r="K2282" s="204">
        <f>SUM(K2283)</f>
        <v>150000</v>
      </c>
      <c r="L2282" s="205">
        <f>SUM(L2283)</f>
        <v>150000</v>
      </c>
      <c r="M2282" s="41">
        <f t="shared" si="479"/>
        <v>3.3</v>
      </c>
      <c r="N2282" s="41">
        <f t="shared" si="480"/>
        <v>10.6</v>
      </c>
      <c r="O2282" s="41">
        <f t="shared" si="481"/>
        <v>100</v>
      </c>
      <c r="P2282" s="14"/>
      <c r="Q2282" s="14"/>
      <c r="R2282" s="167"/>
      <c r="S2282" s="14"/>
      <c r="T2282" s="14"/>
      <c r="U2282" s="4">
        <f t="shared" si="484"/>
        <v>150000</v>
      </c>
      <c r="W2282" s="43" t="s">
        <v>394</v>
      </c>
      <c r="AA2282" s="209"/>
      <c r="AB2282" s="209"/>
      <c r="AC2282" s="209"/>
      <c r="AD2282" s="209"/>
      <c r="AE2282" s="209"/>
      <c r="AF2282" s="209"/>
      <c r="AG2282" s="209"/>
      <c r="AH2282" s="209"/>
      <c r="AI2282" s="209"/>
      <c r="AJ2282" s="209"/>
      <c r="AK2282" s="209"/>
      <c r="AL2282" s="209"/>
      <c r="AM2282" s="209"/>
      <c r="AN2282" s="209"/>
      <c r="AO2282" s="209"/>
      <c r="AP2282" s="209"/>
      <c r="AQ2282" s="209"/>
      <c r="AR2282" s="209"/>
      <c r="AS2282" s="209"/>
      <c r="AT2282" s="209"/>
      <c r="AU2282" s="209"/>
      <c r="AV2282" s="209"/>
      <c r="AW2282" s="209"/>
      <c r="AX2282" s="209"/>
      <c r="AY2282" s="209"/>
      <c r="AZ2282" s="209"/>
      <c r="BA2282" s="209"/>
      <c r="BB2282" s="209"/>
      <c r="BC2282" s="209"/>
      <c r="BD2282" s="209"/>
      <c r="BE2282" s="209"/>
      <c r="BF2282" s="209"/>
      <c r="BG2282" s="209"/>
      <c r="BH2282" s="209"/>
      <c r="BI2282" s="209"/>
      <c r="BJ2282" s="209"/>
      <c r="BK2282" s="209"/>
      <c r="BL2282" s="209"/>
      <c r="BM2282" s="209"/>
      <c r="BN2282" s="209"/>
      <c r="BO2282" s="209"/>
      <c r="BP2282" s="209"/>
      <c r="BQ2282" s="209"/>
      <c r="BR2282" s="209"/>
      <c r="BS2282" s="209"/>
      <c r="BT2282" s="209"/>
      <c r="BU2282" s="209"/>
      <c r="BV2282" s="209"/>
      <c r="BW2282" s="209"/>
      <c r="BX2282" s="209"/>
      <c r="BY2282" s="209"/>
      <c r="BZ2282" s="209"/>
      <c r="CA2282" s="209"/>
      <c r="CB2282" s="209"/>
      <c r="CC2282" s="209"/>
      <c r="CD2282" s="209"/>
      <c r="CE2282" s="209"/>
      <c r="CF2282" s="209"/>
      <c r="CG2282" s="209"/>
      <c r="CH2282" s="209"/>
      <c r="CI2282" s="209"/>
      <c r="CJ2282" s="209"/>
      <c r="CK2282" s="209"/>
      <c r="CL2282" s="209"/>
      <c r="CM2282" s="209"/>
      <c r="CN2282" s="209"/>
      <c r="CO2282" s="209"/>
      <c r="CP2282" s="209"/>
      <c r="CQ2282" s="209"/>
      <c r="CR2282" s="209"/>
      <c r="CS2282" s="209"/>
      <c r="CT2282" s="209"/>
      <c r="CU2282" s="209"/>
      <c r="CV2282" s="209"/>
      <c r="CW2282" s="209"/>
      <c r="CX2282" s="209"/>
      <c r="CY2282" s="209"/>
      <c r="CZ2282" s="209"/>
      <c r="DA2282" s="209"/>
      <c r="DB2282" s="209"/>
      <c r="DC2282" s="209"/>
      <c r="DD2282" s="209"/>
      <c r="DE2282" s="209"/>
      <c r="DF2282" s="209"/>
      <c r="DG2282" s="209"/>
      <c r="DH2282" s="209"/>
      <c r="DI2282" s="209"/>
      <c r="DJ2282" s="209"/>
      <c r="DK2282" s="209"/>
      <c r="DL2282" s="209"/>
      <c r="DM2282" s="209"/>
      <c r="DN2282" s="209"/>
      <c r="DO2282" s="209"/>
      <c r="DP2282" s="209"/>
      <c r="DQ2282" s="209"/>
      <c r="DR2282" s="209"/>
      <c r="DS2282" s="209"/>
      <c r="DT2282" s="209"/>
      <c r="DU2282" s="209"/>
      <c r="DV2282" s="209"/>
      <c r="DW2282" s="209"/>
      <c r="DX2282" s="209"/>
      <c r="DY2282" s="209"/>
      <c r="DZ2282" s="209"/>
      <c r="EA2282" s="209"/>
      <c r="EB2282" s="209"/>
      <c r="EC2282" s="209"/>
      <c r="ED2282" s="209"/>
      <c r="EE2282" s="209"/>
      <c r="EF2282" s="209"/>
      <c r="EG2282" s="209"/>
      <c r="EH2282" s="209"/>
      <c r="EI2282" s="209"/>
      <c r="EJ2282" s="209"/>
      <c r="EK2282" s="209"/>
      <c r="EL2282" s="209"/>
      <c r="EM2282" s="209"/>
      <c r="EN2282" s="209"/>
      <c r="EO2282" s="209"/>
      <c r="EP2282" s="209"/>
      <c r="EQ2282" s="209"/>
      <c r="ER2282" s="209"/>
      <c r="ES2282" s="209"/>
      <c r="ET2282" s="209"/>
      <c r="EU2282" s="209"/>
      <c r="EV2282" s="209"/>
      <c r="EW2282" s="209"/>
      <c r="EX2282" s="209"/>
      <c r="EY2282" s="209"/>
      <c r="EZ2282" s="209"/>
      <c r="FA2282" s="209"/>
      <c r="FB2282" s="209"/>
      <c r="FC2282" s="209"/>
      <c r="FD2282" s="209"/>
      <c r="FE2282" s="209"/>
      <c r="FF2282" s="209"/>
      <c r="FG2282" s="209"/>
      <c r="FH2282" s="209"/>
      <c r="FI2282" s="209"/>
      <c r="FJ2282" s="209"/>
      <c r="FK2282" s="209"/>
      <c r="FL2282" s="209"/>
      <c r="FM2282" s="209"/>
      <c r="FN2282" s="209"/>
      <c r="FO2282" s="209"/>
      <c r="FP2282" s="209"/>
      <c r="FQ2282" s="209"/>
      <c r="FR2282" s="209"/>
      <c r="FS2282" s="209"/>
      <c r="FT2282" s="209"/>
      <c r="FU2282" s="209"/>
      <c r="FV2282" s="209"/>
      <c r="FW2282" s="209"/>
      <c r="FX2282" s="209"/>
      <c r="FY2282" s="209"/>
      <c r="FZ2282" s="209"/>
      <c r="GA2282" s="209"/>
      <c r="GB2282" s="209"/>
      <c r="GC2282" s="209"/>
      <c r="GD2282" s="209"/>
      <c r="GE2282" s="209"/>
      <c r="GF2282" s="209"/>
      <c r="GG2282" s="209"/>
      <c r="GH2282" s="209"/>
      <c r="GI2282" s="209"/>
    </row>
    <row r="2283" spans="1:191" ht="27">
      <c r="A2283" s="232"/>
      <c r="B2283" s="196"/>
      <c r="C2283" s="200"/>
      <c r="D2283" s="201"/>
      <c r="E2283" s="80" t="s">
        <v>40</v>
      </c>
      <c r="F2283" s="18" t="s">
        <v>398</v>
      </c>
      <c r="G2283" s="18"/>
      <c r="H2283" s="10" t="s">
        <v>394</v>
      </c>
      <c r="I2283" s="206">
        <f>SUM(I2284:I2287)</f>
        <v>5000</v>
      </c>
      <c r="J2283" s="206">
        <f>SUM(J2284:J2287)</f>
        <v>15900</v>
      </c>
      <c r="K2283" s="206">
        <f>SUM(K2284:K2287)</f>
        <v>150000</v>
      </c>
      <c r="L2283" s="207">
        <f>SUM(L2284:L2287)</f>
        <v>150000</v>
      </c>
      <c r="M2283" s="41">
        <f t="shared" si="479"/>
        <v>3.3</v>
      </c>
      <c r="N2283" s="41">
        <f t="shared" si="480"/>
        <v>10.6</v>
      </c>
      <c r="O2283" s="41">
        <f t="shared" si="481"/>
        <v>100</v>
      </c>
      <c r="P2283" s="15"/>
      <c r="Q2283" s="15"/>
      <c r="R2283" s="167"/>
      <c r="S2283" s="15"/>
      <c r="T2283" s="15"/>
      <c r="U2283" s="4">
        <f t="shared" si="484"/>
        <v>150000</v>
      </c>
      <c r="AA2283" s="209"/>
      <c r="AB2283" s="209"/>
      <c r="AC2283" s="209"/>
      <c r="AD2283" s="209"/>
      <c r="AE2283" s="209"/>
      <c r="AF2283" s="209"/>
      <c r="AG2283" s="209"/>
      <c r="AH2283" s="209"/>
      <c r="AI2283" s="209"/>
      <c r="AJ2283" s="209"/>
      <c r="AK2283" s="209"/>
      <c r="AL2283" s="209"/>
      <c r="AM2283" s="209"/>
      <c r="AN2283" s="209"/>
      <c r="AO2283" s="209"/>
      <c r="AP2283" s="209"/>
      <c r="AQ2283" s="209"/>
      <c r="AR2283" s="209"/>
      <c r="AS2283" s="209"/>
      <c r="AT2283" s="209"/>
      <c r="AU2283" s="209"/>
      <c r="AV2283" s="209"/>
      <c r="AW2283" s="209"/>
      <c r="AX2283" s="209"/>
      <c r="AY2283" s="209"/>
      <c r="AZ2283" s="209"/>
      <c r="BA2283" s="209"/>
      <c r="BB2283" s="209"/>
      <c r="BC2283" s="209"/>
      <c r="BD2283" s="209"/>
      <c r="BE2283" s="209"/>
      <c r="BF2283" s="209"/>
      <c r="BG2283" s="209"/>
      <c r="BH2283" s="209"/>
      <c r="BI2283" s="209"/>
      <c r="BJ2283" s="209"/>
      <c r="BK2283" s="209"/>
      <c r="BL2283" s="209"/>
      <c r="BM2283" s="209"/>
      <c r="BN2283" s="209"/>
      <c r="BO2283" s="209"/>
      <c r="BP2283" s="209"/>
      <c r="BQ2283" s="209"/>
      <c r="BR2283" s="209"/>
      <c r="BS2283" s="209"/>
      <c r="BT2283" s="209"/>
      <c r="BU2283" s="209"/>
      <c r="BV2283" s="209"/>
      <c r="BW2283" s="209"/>
      <c r="BX2283" s="209"/>
      <c r="BY2283" s="209"/>
      <c r="BZ2283" s="209"/>
      <c r="CA2283" s="209"/>
      <c r="CB2283" s="209"/>
      <c r="CC2283" s="209"/>
      <c r="CD2283" s="209"/>
      <c r="CE2283" s="209"/>
      <c r="CF2283" s="209"/>
      <c r="CG2283" s="209"/>
      <c r="CH2283" s="209"/>
      <c r="CI2283" s="209"/>
      <c r="CJ2283" s="209"/>
      <c r="CK2283" s="209"/>
      <c r="CL2283" s="209"/>
      <c r="CM2283" s="209"/>
      <c r="CN2283" s="209"/>
      <c r="CO2283" s="209"/>
      <c r="CP2283" s="209"/>
      <c r="CQ2283" s="209"/>
      <c r="CR2283" s="209"/>
      <c r="CS2283" s="209"/>
      <c r="CT2283" s="209"/>
      <c r="CU2283" s="209"/>
      <c r="CV2283" s="209"/>
      <c r="CW2283" s="209"/>
      <c r="CX2283" s="209"/>
      <c r="CY2283" s="209"/>
      <c r="CZ2283" s="209"/>
      <c r="DA2283" s="209"/>
      <c r="DB2283" s="209"/>
      <c r="DC2283" s="209"/>
      <c r="DD2283" s="209"/>
      <c r="DE2283" s="209"/>
      <c r="DF2283" s="209"/>
      <c r="DG2283" s="209"/>
      <c r="DH2283" s="209"/>
      <c r="DI2283" s="209"/>
      <c r="DJ2283" s="209"/>
      <c r="DK2283" s="209"/>
      <c r="DL2283" s="209"/>
      <c r="DM2283" s="209"/>
      <c r="DN2283" s="209"/>
      <c r="DO2283" s="209"/>
      <c r="DP2283" s="209"/>
      <c r="DQ2283" s="209"/>
      <c r="DR2283" s="209"/>
      <c r="DS2283" s="209"/>
      <c r="DT2283" s="209"/>
      <c r="DU2283" s="209"/>
      <c r="DV2283" s="209"/>
      <c r="DW2283" s="209"/>
      <c r="DX2283" s="209"/>
      <c r="DY2283" s="209"/>
      <c r="DZ2283" s="209"/>
      <c r="EA2283" s="209"/>
      <c r="EB2283" s="209"/>
      <c r="EC2283" s="209"/>
      <c r="ED2283" s="209"/>
      <c r="EE2283" s="209"/>
      <c r="EF2283" s="209"/>
      <c r="EG2283" s="209"/>
      <c r="EH2283" s="209"/>
      <c r="EI2283" s="209"/>
      <c r="EJ2283" s="209"/>
      <c r="EK2283" s="209"/>
      <c r="EL2283" s="209"/>
      <c r="EM2283" s="209"/>
      <c r="EN2283" s="209"/>
      <c r="EO2283" s="209"/>
      <c r="EP2283" s="209"/>
      <c r="EQ2283" s="209"/>
      <c r="ER2283" s="209"/>
      <c r="ES2283" s="209"/>
      <c r="ET2283" s="209"/>
      <c r="EU2283" s="209"/>
      <c r="EV2283" s="209"/>
      <c r="EW2283" s="209"/>
      <c r="EX2283" s="209"/>
      <c r="EY2283" s="209"/>
      <c r="EZ2283" s="209"/>
      <c r="FA2283" s="209"/>
      <c r="FB2283" s="209"/>
      <c r="FC2283" s="209"/>
      <c r="FD2283" s="209"/>
      <c r="FE2283" s="209"/>
      <c r="FF2283" s="209"/>
      <c r="FG2283" s="209"/>
      <c r="FH2283" s="209"/>
      <c r="FI2283" s="209"/>
      <c r="FJ2283" s="209"/>
      <c r="FK2283" s="209"/>
      <c r="FL2283" s="209"/>
      <c r="FM2283" s="209"/>
      <c r="FN2283" s="209"/>
      <c r="FO2283" s="209"/>
      <c r="FP2283" s="209"/>
      <c r="FQ2283" s="209"/>
      <c r="FR2283" s="209"/>
      <c r="FS2283" s="209"/>
      <c r="FT2283" s="209"/>
      <c r="FU2283" s="209"/>
      <c r="FV2283" s="209"/>
      <c r="FW2283" s="209"/>
      <c r="FX2283" s="209"/>
      <c r="FY2283" s="209"/>
      <c r="FZ2283" s="209"/>
      <c r="GA2283" s="209"/>
      <c r="GB2283" s="209"/>
      <c r="GC2283" s="209"/>
      <c r="GD2283" s="209"/>
      <c r="GE2283" s="209"/>
      <c r="GF2283" s="209"/>
      <c r="GG2283" s="209"/>
      <c r="GH2283" s="209"/>
      <c r="GI2283" s="209"/>
    </row>
    <row r="2284" spans="1:191" hidden="1">
      <c r="A2284" s="69"/>
      <c r="B2284" s="53"/>
      <c r="C2284" s="56"/>
      <c r="D2284" s="57"/>
      <c r="E2284" s="17" t="s">
        <v>436</v>
      </c>
      <c r="F2284" s="10" t="s">
        <v>264</v>
      </c>
      <c r="G2284" s="18"/>
      <c r="H2284" s="10"/>
      <c r="I2284" s="39"/>
      <c r="J2284" s="39"/>
      <c r="K2284" s="39">
        <v>132.6</v>
      </c>
      <c r="L2284" s="169">
        <v>132.6</v>
      </c>
      <c r="M2284" s="41">
        <f t="shared" si="479"/>
        <v>0</v>
      </c>
      <c r="N2284" s="41">
        <f t="shared" si="480"/>
        <v>0</v>
      </c>
      <c r="O2284" s="41">
        <f t="shared" si="481"/>
        <v>100</v>
      </c>
      <c r="P2284" s="15"/>
      <c r="Q2284" s="15"/>
      <c r="R2284" s="167"/>
      <c r="S2284" s="15"/>
      <c r="T2284" s="15"/>
      <c r="U2284" s="4"/>
    </row>
    <row r="2285" spans="1:191" hidden="1">
      <c r="A2285" s="69"/>
      <c r="B2285" s="53"/>
      <c r="C2285" s="56"/>
      <c r="D2285" s="57"/>
      <c r="E2285" s="16" t="s">
        <v>459</v>
      </c>
      <c r="F2285" s="10">
        <v>4234</v>
      </c>
      <c r="G2285" s="18"/>
      <c r="H2285" s="10"/>
      <c r="I2285" s="39"/>
      <c r="J2285" s="39">
        <v>900</v>
      </c>
      <c r="K2285" s="39">
        <v>10000</v>
      </c>
      <c r="L2285" s="169">
        <v>10000</v>
      </c>
      <c r="M2285" s="41">
        <f t="shared" si="479"/>
        <v>0</v>
      </c>
      <c r="N2285" s="41">
        <f t="shared" si="480"/>
        <v>9</v>
      </c>
      <c r="O2285" s="41">
        <f t="shared" si="481"/>
        <v>100</v>
      </c>
      <c r="P2285" s="15"/>
      <c r="Q2285" s="15"/>
      <c r="R2285" s="167"/>
      <c r="S2285" s="15"/>
      <c r="T2285" s="15"/>
      <c r="U2285" s="4"/>
    </row>
    <row r="2286" spans="1:191" hidden="1">
      <c r="A2286" s="69"/>
      <c r="B2286" s="53"/>
      <c r="C2286" s="56"/>
      <c r="D2286" s="57"/>
      <c r="E2286" s="16" t="s">
        <v>517</v>
      </c>
      <c r="F2286" s="10" t="s">
        <v>421</v>
      </c>
      <c r="G2286" s="18"/>
      <c r="H2286" s="10"/>
      <c r="I2286" s="39"/>
      <c r="J2286" s="39"/>
      <c r="K2286" s="39">
        <v>4000</v>
      </c>
      <c r="L2286" s="169">
        <v>4000</v>
      </c>
      <c r="M2286" s="41">
        <f t="shared" si="479"/>
        <v>0</v>
      </c>
      <c r="N2286" s="41">
        <f t="shared" si="480"/>
        <v>0</v>
      </c>
      <c r="O2286" s="41">
        <f t="shared" si="481"/>
        <v>100</v>
      </c>
      <c r="P2286" s="15"/>
      <c r="Q2286" s="15"/>
      <c r="R2286" s="167"/>
      <c r="S2286" s="15"/>
      <c r="T2286" s="15"/>
      <c r="U2286" s="4"/>
    </row>
    <row r="2287" spans="1:191" hidden="1">
      <c r="A2287" s="69"/>
      <c r="B2287" s="53"/>
      <c r="C2287" s="56"/>
      <c r="D2287" s="57"/>
      <c r="E2287" s="9" t="s">
        <v>522</v>
      </c>
      <c r="F2287" s="10">
        <v>4269</v>
      </c>
      <c r="G2287" s="10"/>
      <c r="H2287" s="10"/>
      <c r="I2287" s="7">
        <v>5000</v>
      </c>
      <c r="J2287" s="7">
        <v>15000</v>
      </c>
      <c r="K2287" s="8">
        <v>135867.4</v>
      </c>
      <c r="L2287" s="7">
        <v>135867.4</v>
      </c>
      <c r="M2287" s="41">
        <f t="shared" si="479"/>
        <v>3.7</v>
      </c>
      <c r="N2287" s="41">
        <f t="shared" si="480"/>
        <v>11</v>
      </c>
      <c r="O2287" s="41">
        <f t="shared" si="481"/>
        <v>100</v>
      </c>
      <c r="P2287" s="15"/>
      <c r="Q2287" s="15"/>
      <c r="R2287" s="167"/>
      <c r="S2287" s="15"/>
      <c r="T2287" s="15"/>
      <c r="U2287" s="4">
        <f t="shared" ref="U2287:U2294" si="487">SUM(L2287-T2287)</f>
        <v>135867.4</v>
      </c>
    </row>
    <row r="2288" spans="1:191" ht="27" customHeight="1">
      <c r="A2288" s="232"/>
      <c r="B2288" s="196"/>
      <c r="C2288" s="200"/>
      <c r="D2288" s="201" t="s">
        <v>287</v>
      </c>
      <c r="E2288" s="81" t="s">
        <v>212</v>
      </c>
      <c r="F2288" s="19"/>
      <c r="G2288" s="19"/>
      <c r="H2288" s="10" t="s">
        <v>394</v>
      </c>
      <c r="I2288" s="204">
        <f>SUM(I2289)</f>
        <v>800</v>
      </c>
      <c r="J2288" s="204">
        <f>SUM(J2289)</f>
        <v>4596</v>
      </c>
      <c r="K2288" s="204">
        <f>SUM(K2289)</f>
        <v>6095</v>
      </c>
      <c r="L2288" s="205">
        <f>SUM(L2289)</f>
        <v>7796</v>
      </c>
      <c r="M2288" s="41">
        <f t="shared" si="479"/>
        <v>10.3</v>
      </c>
      <c r="N2288" s="41">
        <f t="shared" si="480"/>
        <v>59</v>
      </c>
      <c r="O2288" s="41">
        <f t="shared" si="481"/>
        <v>78.2</v>
      </c>
      <c r="P2288" s="14"/>
      <c r="Q2288" s="14"/>
      <c r="R2288" s="167"/>
      <c r="S2288" s="14"/>
      <c r="T2288" s="14"/>
      <c r="U2288" s="4">
        <f t="shared" si="487"/>
        <v>7796</v>
      </c>
      <c r="W2288" s="43" t="s">
        <v>394</v>
      </c>
      <c r="AA2288" s="209"/>
      <c r="AB2288" s="209"/>
      <c r="AC2288" s="209"/>
      <c r="AD2288" s="209"/>
      <c r="AE2288" s="209"/>
      <c r="AF2288" s="209"/>
      <c r="AG2288" s="209"/>
      <c r="AH2288" s="209"/>
      <c r="AI2288" s="209"/>
      <c r="AJ2288" s="209"/>
      <c r="AK2288" s="209"/>
      <c r="AL2288" s="209"/>
      <c r="AM2288" s="209"/>
      <c r="AN2288" s="209"/>
      <c r="AO2288" s="209"/>
      <c r="AP2288" s="209"/>
      <c r="AQ2288" s="209"/>
      <c r="AR2288" s="209"/>
      <c r="AS2288" s="209"/>
      <c r="AT2288" s="209"/>
      <c r="AU2288" s="209"/>
      <c r="AV2288" s="209"/>
      <c r="AW2288" s="209"/>
      <c r="AX2288" s="209"/>
      <c r="AY2288" s="209"/>
      <c r="AZ2288" s="209"/>
      <c r="BA2288" s="209"/>
      <c r="BB2288" s="209"/>
      <c r="BC2288" s="209"/>
      <c r="BD2288" s="209"/>
      <c r="BE2288" s="209"/>
      <c r="BF2288" s="209"/>
      <c r="BG2288" s="209"/>
      <c r="BH2288" s="209"/>
      <c r="BI2288" s="209"/>
      <c r="BJ2288" s="209"/>
      <c r="BK2288" s="209"/>
      <c r="BL2288" s="209"/>
      <c r="BM2288" s="209"/>
      <c r="BN2288" s="209"/>
      <c r="BO2288" s="209"/>
      <c r="BP2288" s="209"/>
      <c r="BQ2288" s="209"/>
      <c r="BR2288" s="209"/>
      <c r="BS2288" s="209"/>
      <c r="BT2288" s="209"/>
      <c r="BU2288" s="209"/>
      <c r="BV2288" s="209"/>
      <c r="BW2288" s="209"/>
      <c r="BX2288" s="209"/>
      <c r="BY2288" s="209"/>
      <c r="BZ2288" s="209"/>
      <c r="CA2288" s="209"/>
      <c r="CB2288" s="209"/>
      <c r="CC2288" s="209"/>
      <c r="CD2288" s="209"/>
      <c r="CE2288" s="209"/>
      <c r="CF2288" s="209"/>
      <c r="CG2288" s="209"/>
      <c r="CH2288" s="209"/>
      <c r="CI2288" s="209"/>
      <c r="CJ2288" s="209"/>
      <c r="CK2288" s="209"/>
      <c r="CL2288" s="209"/>
      <c r="CM2288" s="209"/>
      <c r="CN2288" s="209"/>
      <c r="CO2288" s="209"/>
      <c r="CP2288" s="209"/>
      <c r="CQ2288" s="209"/>
      <c r="CR2288" s="209"/>
      <c r="CS2288" s="209"/>
      <c r="CT2288" s="209"/>
      <c r="CU2288" s="209"/>
      <c r="CV2288" s="209"/>
      <c r="CW2288" s="209"/>
      <c r="CX2288" s="209"/>
      <c r="CY2288" s="209"/>
      <c r="CZ2288" s="209"/>
      <c r="DA2288" s="209"/>
      <c r="DB2288" s="209"/>
      <c r="DC2288" s="209"/>
      <c r="DD2288" s="209"/>
      <c r="DE2288" s="209"/>
      <c r="DF2288" s="209"/>
      <c r="DG2288" s="209"/>
      <c r="DH2288" s="209"/>
      <c r="DI2288" s="209"/>
      <c r="DJ2288" s="209"/>
      <c r="DK2288" s="209"/>
      <c r="DL2288" s="209"/>
      <c r="DM2288" s="209"/>
      <c r="DN2288" s="209"/>
      <c r="DO2288" s="209"/>
      <c r="DP2288" s="209"/>
      <c r="DQ2288" s="209"/>
      <c r="DR2288" s="209"/>
      <c r="DS2288" s="209"/>
      <c r="DT2288" s="209"/>
      <c r="DU2288" s="209"/>
      <c r="DV2288" s="209"/>
      <c r="DW2288" s="209"/>
      <c r="DX2288" s="209"/>
      <c r="DY2288" s="209"/>
      <c r="DZ2288" s="209"/>
      <c r="EA2288" s="209"/>
      <c r="EB2288" s="209"/>
      <c r="EC2288" s="209"/>
      <c r="ED2288" s="209"/>
      <c r="EE2288" s="209"/>
      <c r="EF2288" s="209"/>
      <c r="EG2288" s="209"/>
      <c r="EH2288" s="209"/>
      <c r="EI2288" s="209"/>
      <c r="EJ2288" s="209"/>
      <c r="EK2288" s="209"/>
      <c r="EL2288" s="209"/>
      <c r="EM2288" s="209"/>
      <c r="EN2288" s="209"/>
      <c r="EO2288" s="209"/>
      <c r="EP2288" s="209"/>
      <c r="EQ2288" s="209"/>
      <c r="ER2288" s="209"/>
      <c r="ES2288" s="209"/>
      <c r="ET2288" s="209"/>
      <c r="EU2288" s="209"/>
      <c r="EV2288" s="209"/>
      <c r="EW2288" s="209"/>
      <c r="EX2288" s="209"/>
      <c r="EY2288" s="209"/>
      <c r="EZ2288" s="209"/>
      <c r="FA2288" s="209"/>
      <c r="FB2288" s="209"/>
      <c r="FC2288" s="209"/>
      <c r="FD2288" s="209"/>
      <c r="FE2288" s="209"/>
      <c r="FF2288" s="209"/>
      <c r="FG2288" s="209"/>
      <c r="FH2288" s="209"/>
      <c r="FI2288" s="209"/>
      <c r="FJ2288" s="209"/>
      <c r="FK2288" s="209"/>
      <c r="FL2288" s="209"/>
      <c r="FM2288" s="209"/>
      <c r="FN2288" s="209"/>
      <c r="FO2288" s="209"/>
      <c r="FP2288" s="209"/>
      <c r="FQ2288" s="209"/>
      <c r="FR2288" s="209"/>
      <c r="FS2288" s="209"/>
      <c r="FT2288" s="209"/>
      <c r="FU2288" s="209"/>
      <c r="FV2288" s="209"/>
      <c r="FW2288" s="209"/>
      <c r="FX2288" s="209"/>
      <c r="FY2288" s="209"/>
      <c r="FZ2288" s="209"/>
      <c r="GA2288" s="209"/>
      <c r="GB2288" s="209"/>
      <c r="GC2288" s="209"/>
      <c r="GD2288" s="209"/>
      <c r="GE2288" s="209"/>
      <c r="GF2288" s="209"/>
      <c r="GG2288" s="209"/>
      <c r="GH2288" s="209"/>
      <c r="GI2288" s="209"/>
    </row>
    <row r="2289" spans="1:191" ht="27">
      <c r="A2289" s="232"/>
      <c r="B2289" s="196"/>
      <c r="C2289" s="200"/>
      <c r="D2289" s="201"/>
      <c r="E2289" s="80" t="s">
        <v>40</v>
      </c>
      <c r="F2289" s="18" t="s">
        <v>398</v>
      </c>
      <c r="G2289" s="18"/>
      <c r="H2289" s="10" t="s">
        <v>394</v>
      </c>
      <c r="I2289" s="206">
        <f>SUM(I2290:I2291)</f>
        <v>800</v>
      </c>
      <c r="J2289" s="206">
        <f>SUM(J2290:J2291)</f>
        <v>4596</v>
      </c>
      <c r="K2289" s="206">
        <f>SUM(K2290:K2291)</f>
        <v>6095</v>
      </c>
      <c r="L2289" s="207">
        <f>SUM(L2290:L2291)</f>
        <v>7796</v>
      </c>
      <c r="M2289" s="41">
        <f t="shared" si="479"/>
        <v>10.3</v>
      </c>
      <c r="N2289" s="41">
        <f t="shared" si="480"/>
        <v>59</v>
      </c>
      <c r="O2289" s="41">
        <f t="shared" si="481"/>
        <v>78.2</v>
      </c>
      <c r="P2289" s="15"/>
      <c r="Q2289" s="15"/>
      <c r="R2289" s="167"/>
      <c r="S2289" s="15"/>
      <c r="T2289" s="15"/>
      <c r="U2289" s="4">
        <f t="shared" si="487"/>
        <v>7796</v>
      </c>
      <c r="AA2289" s="209"/>
      <c r="AB2289" s="209"/>
      <c r="AC2289" s="209"/>
      <c r="AD2289" s="209"/>
      <c r="AE2289" s="209"/>
      <c r="AF2289" s="209"/>
      <c r="AG2289" s="209"/>
      <c r="AH2289" s="209"/>
      <c r="AI2289" s="209"/>
      <c r="AJ2289" s="209"/>
      <c r="AK2289" s="209"/>
      <c r="AL2289" s="209"/>
      <c r="AM2289" s="209"/>
      <c r="AN2289" s="209"/>
      <c r="AO2289" s="209"/>
      <c r="AP2289" s="209"/>
      <c r="AQ2289" s="209"/>
      <c r="AR2289" s="209"/>
      <c r="AS2289" s="209"/>
      <c r="AT2289" s="209"/>
      <c r="AU2289" s="209"/>
      <c r="AV2289" s="209"/>
      <c r="AW2289" s="209"/>
      <c r="AX2289" s="209"/>
      <c r="AY2289" s="209"/>
      <c r="AZ2289" s="209"/>
      <c r="BA2289" s="209"/>
      <c r="BB2289" s="209"/>
      <c r="BC2289" s="209"/>
      <c r="BD2289" s="209"/>
      <c r="BE2289" s="209"/>
      <c r="BF2289" s="209"/>
      <c r="BG2289" s="209"/>
      <c r="BH2289" s="209"/>
      <c r="BI2289" s="209"/>
      <c r="BJ2289" s="209"/>
      <c r="BK2289" s="209"/>
      <c r="BL2289" s="209"/>
      <c r="BM2289" s="209"/>
      <c r="BN2289" s="209"/>
      <c r="BO2289" s="209"/>
      <c r="BP2289" s="209"/>
      <c r="BQ2289" s="209"/>
      <c r="BR2289" s="209"/>
      <c r="BS2289" s="209"/>
      <c r="BT2289" s="209"/>
      <c r="BU2289" s="209"/>
      <c r="BV2289" s="209"/>
      <c r="BW2289" s="209"/>
      <c r="BX2289" s="209"/>
      <c r="BY2289" s="209"/>
      <c r="BZ2289" s="209"/>
      <c r="CA2289" s="209"/>
      <c r="CB2289" s="209"/>
      <c r="CC2289" s="209"/>
      <c r="CD2289" s="209"/>
      <c r="CE2289" s="209"/>
      <c r="CF2289" s="209"/>
      <c r="CG2289" s="209"/>
      <c r="CH2289" s="209"/>
      <c r="CI2289" s="209"/>
      <c r="CJ2289" s="209"/>
      <c r="CK2289" s="209"/>
      <c r="CL2289" s="209"/>
      <c r="CM2289" s="209"/>
      <c r="CN2289" s="209"/>
      <c r="CO2289" s="209"/>
      <c r="CP2289" s="209"/>
      <c r="CQ2289" s="209"/>
      <c r="CR2289" s="209"/>
      <c r="CS2289" s="209"/>
      <c r="CT2289" s="209"/>
      <c r="CU2289" s="209"/>
      <c r="CV2289" s="209"/>
      <c r="CW2289" s="209"/>
      <c r="CX2289" s="209"/>
      <c r="CY2289" s="209"/>
      <c r="CZ2289" s="209"/>
      <c r="DA2289" s="209"/>
      <c r="DB2289" s="209"/>
      <c r="DC2289" s="209"/>
      <c r="DD2289" s="209"/>
      <c r="DE2289" s="209"/>
      <c r="DF2289" s="209"/>
      <c r="DG2289" s="209"/>
      <c r="DH2289" s="209"/>
      <c r="DI2289" s="209"/>
      <c r="DJ2289" s="209"/>
      <c r="DK2289" s="209"/>
      <c r="DL2289" s="209"/>
      <c r="DM2289" s="209"/>
      <c r="DN2289" s="209"/>
      <c r="DO2289" s="209"/>
      <c r="DP2289" s="209"/>
      <c r="DQ2289" s="209"/>
      <c r="DR2289" s="209"/>
      <c r="DS2289" s="209"/>
      <c r="DT2289" s="209"/>
      <c r="DU2289" s="209"/>
      <c r="DV2289" s="209"/>
      <c r="DW2289" s="209"/>
      <c r="DX2289" s="209"/>
      <c r="DY2289" s="209"/>
      <c r="DZ2289" s="209"/>
      <c r="EA2289" s="209"/>
      <c r="EB2289" s="209"/>
      <c r="EC2289" s="209"/>
      <c r="ED2289" s="209"/>
      <c r="EE2289" s="209"/>
      <c r="EF2289" s="209"/>
      <c r="EG2289" s="209"/>
      <c r="EH2289" s="209"/>
      <c r="EI2289" s="209"/>
      <c r="EJ2289" s="209"/>
      <c r="EK2289" s="209"/>
      <c r="EL2289" s="209"/>
      <c r="EM2289" s="209"/>
      <c r="EN2289" s="209"/>
      <c r="EO2289" s="209"/>
      <c r="EP2289" s="209"/>
      <c r="EQ2289" s="209"/>
      <c r="ER2289" s="209"/>
      <c r="ES2289" s="209"/>
      <c r="ET2289" s="209"/>
      <c r="EU2289" s="209"/>
      <c r="EV2289" s="209"/>
      <c r="EW2289" s="209"/>
      <c r="EX2289" s="209"/>
      <c r="EY2289" s="209"/>
      <c r="EZ2289" s="209"/>
      <c r="FA2289" s="209"/>
      <c r="FB2289" s="209"/>
      <c r="FC2289" s="209"/>
      <c r="FD2289" s="209"/>
      <c r="FE2289" s="209"/>
      <c r="FF2289" s="209"/>
      <c r="FG2289" s="209"/>
      <c r="FH2289" s="209"/>
      <c r="FI2289" s="209"/>
      <c r="FJ2289" s="209"/>
      <c r="FK2289" s="209"/>
      <c r="FL2289" s="209"/>
      <c r="FM2289" s="209"/>
      <c r="FN2289" s="209"/>
      <c r="FO2289" s="209"/>
      <c r="FP2289" s="209"/>
      <c r="FQ2289" s="209"/>
      <c r="FR2289" s="209"/>
      <c r="FS2289" s="209"/>
      <c r="FT2289" s="209"/>
      <c r="FU2289" s="209"/>
      <c r="FV2289" s="209"/>
      <c r="FW2289" s="209"/>
      <c r="FX2289" s="209"/>
      <c r="FY2289" s="209"/>
      <c r="FZ2289" s="209"/>
      <c r="GA2289" s="209"/>
      <c r="GB2289" s="209"/>
      <c r="GC2289" s="209"/>
      <c r="GD2289" s="209"/>
      <c r="GE2289" s="209"/>
      <c r="GF2289" s="209"/>
      <c r="GG2289" s="209"/>
      <c r="GH2289" s="209"/>
      <c r="GI2289" s="209"/>
    </row>
    <row r="2290" spans="1:191" hidden="1">
      <c r="A2290" s="69"/>
      <c r="B2290" s="53"/>
      <c r="C2290" s="56"/>
      <c r="D2290" s="57"/>
      <c r="E2290" s="16" t="s">
        <v>459</v>
      </c>
      <c r="F2290" s="10">
        <v>4234</v>
      </c>
      <c r="G2290" s="10"/>
      <c r="H2290" s="10"/>
      <c r="I2290" s="7"/>
      <c r="J2290" s="7">
        <v>2800</v>
      </c>
      <c r="K2290" s="7">
        <v>3300</v>
      </c>
      <c r="L2290" s="151">
        <f>7796-L2291</f>
        <v>3800</v>
      </c>
      <c r="M2290" s="41">
        <f t="shared" si="479"/>
        <v>0</v>
      </c>
      <c r="N2290" s="41">
        <f t="shared" si="480"/>
        <v>73.7</v>
      </c>
      <c r="O2290" s="41">
        <f t="shared" si="481"/>
        <v>86.8</v>
      </c>
      <c r="P2290" s="15"/>
      <c r="Q2290" s="15"/>
      <c r="R2290" s="167"/>
      <c r="S2290" s="15"/>
      <c r="T2290" s="15"/>
      <c r="U2290" s="4">
        <f t="shared" si="487"/>
        <v>3800</v>
      </c>
    </row>
    <row r="2291" spans="1:191" ht="27" hidden="1">
      <c r="A2291" s="69"/>
      <c r="B2291" s="53"/>
      <c r="C2291" s="56"/>
      <c r="D2291" s="57"/>
      <c r="E2291" s="16" t="s">
        <v>524</v>
      </c>
      <c r="F2291" s="10" t="s">
        <v>271</v>
      </c>
      <c r="G2291" s="10"/>
      <c r="H2291" s="10"/>
      <c r="I2291" s="7">
        <v>800</v>
      </c>
      <c r="J2291" s="7">
        <v>1796</v>
      </c>
      <c r="K2291" s="7">
        <v>2795</v>
      </c>
      <c r="L2291" s="151">
        <v>3996</v>
      </c>
      <c r="M2291" s="41">
        <f t="shared" si="479"/>
        <v>20</v>
      </c>
      <c r="N2291" s="41">
        <f t="shared" si="480"/>
        <v>44.9</v>
      </c>
      <c r="O2291" s="41">
        <f t="shared" si="481"/>
        <v>69.900000000000006</v>
      </c>
      <c r="P2291" s="15"/>
      <c r="Q2291" s="15"/>
      <c r="R2291" s="167"/>
      <c r="S2291" s="15"/>
      <c r="T2291" s="15"/>
      <c r="U2291" s="4">
        <f t="shared" si="487"/>
        <v>3996</v>
      </c>
    </row>
    <row r="2292" spans="1:191" ht="36.75" customHeight="1">
      <c r="A2292" s="232"/>
      <c r="B2292" s="196"/>
      <c r="C2292" s="200"/>
      <c r="D2292" s="201" t="s">
        <v>288</v>
      </c>
      <c r="E2292" s="81" t="s">
        <v>168</v>
      </c>
      <c r="F2292" s="19"/>
      <c r="G2292" s="19"/>
      <c r="H2292" s="10" t="s">
        <v>394</v>
      </c>
      <c r="I2292" s="204">
        <f>SUM(I2293)</f>
        <v>0</v>
      </c>
      <c r="J2292" s="204">
        <f>SUM(J2293)</f>
        <v>8434.7000000000007</v>
      </c>
      <c r="K2292" s="204">
        <f>SUM(K2293)</f>
        <v>29999.999999999996</v>
      </c>
      <c r="L2292" s="205">
        <f>SUM(L2293)</f>
        <v>29999.999999999996</v>
      </c>
      <c r="M2292" s="41">
        <f t="shared" si="479"/>
        <v>0</v>
      </c>
      <c r="N2292" s="41">
        <f t="shared" si="480"/>
        <v>28.1</v>
      </c>
      <c r="O2292" s="41">
        <f t="shared" si="481"/>
        <v>100</v>
      </c>
      <c r="P2292" s="14"/>
      <c r="Q2292" s="14"/>
      <c r="R2292" s="167"/>
      <c r="S2292" s="14"/>
      <c r="T2292" s="14"/>
      <c r="U2292" s="4">
        <f t="shared" si="487"/>
        <v>29999.999999999996</v>
      </c>
      <c r="W2292" s="43" t="s">
        <v>394</v>
      </c>
      <c r="AA2292" s="209"/>
      <c r="AB2292" s="209"/>
      <c r="AC2292" s="209"/>
      <c r="AD2292" s="209"/>
      <c r="AE2292" s="209"/>
      <c r="AF2292" s="209"/>
      <c r="AG2292" s="209"/>
      <c r="AH2292" s="209"/>
      <c r="AI2292" s="209"/>
      <c r="AJ2292" s="209"/>
      <c r="AK2292" s="209"/>
      <c r="AL2292" s="209"/>
      <c r="AM2292" s="209"/>
      <c r="AN2292" s="209"/>
      <c r="AO2292" s="209"/>
      <c r="AP2292" s="209"/>
      <c r="AQ2292" s="209"/>
      <c r="AR2292" s="209"/>
      <c r="AS2292" s="209"/>
      <c r="AT2292" s="209"/>
      <c r="AU2292" s="209"/>
      <c r="AV2292" s="209"/>
      <c r="AW2292" s="209"/>
      <c r="AX2292" s="209"/>
      <c r="AY2292" s="209"/>
      <c r="AZ2292" s="209"/>
      <c r="BA2292" s="209"/>
      <c r="BB2292" s="209"/>
      <c r="BC2292" s="209"/>
      <c r="BD2292" s="209"/>
      <c r="BE2292" s="209"/>
      <c r="BF2292" s="209"/>
      <c r="BG2292" s="209"/>
      <c r="BH2292" s="209"/>
      <c r="BI2292" s="209"/>
      <c r="BJ2292" s="209"/>
      <c r="BK2292" s="209"/>
      <c r="BL2292" s="209"/>
      <c r="BM2292" s="209"/>
      <c r="BN2292" s="209"/>
      <c r="BO2292" s="209"/>
      <c r="BP2292" s="209"/>
      <c r="BQ2292" s="209"/>
      <c r="BR2292" s="209"/>
      <c r="BS2292" s="209"/>
      <c r="BT2292" s="209"/>
      <c r="BU2292" s="209"/>
      <c r="BV2292" s="209"/>
      <c r="BW2292" s="209"/>
      <c r="BX2292" s="209"/>
      <c r="BY2292" s="209"/>
      <c r="BZ2292" s="209"/>
      <c r="CA2292" s="209"/>
      <c r="CB2292" s="209"/>
      <c r="CC2292" s="209"/>
      <c r="CD2292" s="209"/>
      <c r="CE2292" s="209"/>
      <c r="CF2292" s="209"/>
      <c r="CG2292" s="209"/>
      <c r="CH2292" s="209"/>
      <c r="CI2292" s="209"/>
      <c r="CJ2292" s="209"/>
      <c r="CK2292" s="209"/>
      <c r="CL2292" s="209"/>
      <c r="CM2292" s="209"/>
      <c r="CN2292" s="209"/>
      <c r="CO2292" s="209"/>
      <c r="CP2292" s="209"/>
      <c r="CQ2292" s="209"/>
      <c r="CR2292" s="209"/>
      <c r="CS2292" s="209"/>
      <c r="CT2292" s="209"/>
      <c r="CU2292" s="209"/>
      <c r="CV2292" s="209"/>
      <c r="CW2292" s="209"/>
      <c r="CX2292" s="209"/>
      <c r="CY2292" s="209"/>
      <c r="CZ2292" s="209"/>
      <c r="DA2292" s="209"/>
      <c r="DB2292" s="209"/>
      <c r="DC2292" s="209"/>
      <c r="DD2292" s="209"/>
      <c r="DE2292" s="209"/>
      <c r="DF2292" s="209"/>
      <c r="DG2292" s="209"/>
      <c r="DH2292" s="209"/>
      <c r="DI2292" s="209"/>
      <c r="DJ2292" s="209"/>
      <c r="DK2292" s="209"/>
      <c r="DL2292" s="209"/>
      <c r="DM2292" s="209"/>
      <c r="DN2292" s="209"/>
      <c r="DO2292" s="209"/>
      <c r="DP2292" s="209"/>
      <c r="DQ2292" s="209"/>
      <c r="DR2292" s="209"/>
      <c r="DS2292" s="209"/>
      <c r="DT2292" s="209"/>
      <c r="DU2292" s="209"/>
      <c r="DV2292" s="209"/>
      <c r="DW2292" s="209"/>
      <c r="DX2292" s="209"/>
      <c r="DY2292" s="209"/>
      <c r="DZ2292" s="209"/>
      <c r="EA2292" s="209"/>
      <c r="EB2292" s="209"/>
      <c r="EC2292" s="209"/>
      <c r="ED2292" s="209"/>
      <c r="EE2292" s="209"/>
      <c r="EF2292" s="209"/>
      <c r="EG2292" s="209"/>
      <c r="EH2292" s="209"/>
      <c r="EI2292" s="209"/>
      <c r="EJ2292" s="209"/>
      <c r="EK2292" s="209"/>
      <c r="EL2292" s="209"/>
      <c r="EM2292" s="209"/>
      <c r="EN2292" s="209"/>
      <c r="EO2292" s="209"/>
      <c r="EP2292" s="209"/>
      <c r="EQ2292" s="209"/>
      <c r="ER2292" s="209"/>
      <c r="ES2292" s="209"/>
      <c r="ET2292" s="209"/>
      <c r="EU2292" s="209"/>
      <c r="EV2292" s="209"/>
      <c r="EW2292" s="209"/>
      <c r="EX2292" s="209"/>
      <c r="EY2292" s="209"/>
      <c r="EZ2292" s="209"/>
      <c r="FA2292" s="209"/>
      <c r="FB2292" s="209"/>
      <c r="FC2292" s="209"/>
      <c r="FD2292" s="209"/>
      <c r="FE2292" s="209"/>
      <c r="FF2292" s="209"/>
      <c r="FG2292" s="209"/>
      <c r="FH2292" s="209"/>
      <c r="FI2292" s="209"/>
      <c r="FJ2292" s="209"/>
      <c r="FK2292" s="209"/>
      <c r="FL2292" s="209"/>
      <c r="FM2292" s="209"/>
      <c r="FN2292" s="209"/>
      <c r="FO2292" s="209"/>
      <c r="FP2292" s="209"/>
      <c r="FQ2292" s="209"/>
      <c r="FR2292" s="209"/>
      <c r="FS2292" s="209"/>
      <c r="FT2292" s="209"/>
      <c r="FU2292" s="209"/>
      <c r="FV2292" s="209"/>
      <c r="FW2292" s="209"/>
      <c r="FX2292" s="209"/>
      <c r="FY2292" s="209"/>
      <c r="FZ2292" s="209"/>
      <c r="GA2292" s="209"/>
      <c r="GB2292" s="209"/>
      <c r="GC2292" s="209"/>
      <c r="GD2292" s="209"/>
      <c r="GE2292" s="209"/>
      <c r="GF2292" s="209"/>
      <c r="GG2292" s="209"/>
      <c r="GH2292" s="209"/>
      <c r="GI2292" s="209"/>
    </row>
    <row r="2293" spans="1:191" ht="27">
      <c r="A2293" s="232"/>
      <c r="B2293" s="196"/>
      <c r="C2293" s="200"/>
      <c r="D2293" s="201"/>
      <c r="E2293" s="80" t="s">
        <v>40</v>
      </c>
      <c r="F2293" s="18" t="s">
        <v>398</v>
      </c>
      <c r="G2293" s="18"/>
      <c r="H2293" s="10" t="s">
        <v>394</v>
      </c>
      <c r="I2293" s="206">
        <f>SUM(I2294:I2303)</f>
        <v>0</v>
      </c>
      <c r="J2293" s="206">
        <f>SUM(J2294:J2304)</f>
        <v>8434.7000000000007</v>
      </c>
      <c r="K2293" s="206">
        <f>SUM(K2294:K2304)</f>
        <v>29999.999999999996</v>
      </c>
      <c r="L2293" s="207">
        <f>SUM(L2294:L2304)</f>
        <v>29999.999999999996</v>
      </c>
      <c r="M2293" s="41">
        <f t="shared" si="479"/>
        <v>0</v>
      </c>
      <c r="N2293" s="41">
        <f t="shared" si="480"/>
        <v>28.1</v>
      </c>
      <c r="O2293" s="41">
        <f t="shared" si="481"/>
        <v>100</v>
      </c>
      <c r="P2293" s="15"/>
      <c r="Q2293" s="15"/>
      <c r="R2293" s="167"/>
      <c r="S2293" s="15"/>
      <c r="T2293" s="15"/>
      <c r="U2293" s="4">
        <f t="shared" si="487"/>
        <v>29999.999999999996</v>
      </c>
      <c r="AA2293" s="209"/>
      <c r="AB2293" s="209"/>
      <c r="AC2293" s="209"/>
      <c r="AD2293" s="209"/>
      <c r="AE2293" s="209"/>
      <c r="AF2293" s="209"/>
      <c r="AG2293" s="209"/>
      <c r="AH2293" s="209"/>
      <c r="AI2293" s="209"/>
      <c r="AJ2293" s="209"/>
      <c r="AK2293" s="209"/>
      <c r="AL2293" s="209"/>
      <c r="AM2293" s="209"/>
      <c r="AN2293" s="209"/>
      <c r="AO2293" s="209"/>
      <c r="AP2293" s="209"/>
      <c r="AQ2293" s="209"/>
      <c r="AR2293" s="209"/>
      <c r="AS2293" s="209"/>
      <c r="AT2293" s="209"/>
      <c r="AU2293" s="209"/>
      <c r="AV2293" s="209"/>
      <c r="AW2293" s="209"/>
      <c r="AX2293" s="209"/>
      <c r="AY2293" s="209"/>
      <c r="AZ2293" s="209"/>
      <c r="BA2293" s="209"/>
      <c r="BB2293" s="209"/>
      <c r="BC2293" s="209"/>
      <c r="BD2293" s="209"/>
      <c r="BE2293" s="209"/>
      <c r="BF2293" s="209"/>
      <c r="BG2293" s="209"/>
      <c r="BH2293" s="209"/>
      <c r="BI2293" s="209"/>
      <c r="BJ2293" s="209"/>
      <c r="BK2293" s="209"/>
      <c r="BL2293" s="209"/>
      <c r="BM2293" s="209"/>
      <c r="BN2293" s="209"/>
      <c r="BO2293" s="209"/>
      <c r="BP2293" s="209"/>
      <c r="BQ2293" s="209"/>
      <c r="BR2293" s="209"/>
      <c r="BS2293" s="209"/>
      <c r="BT2293" s="209"/>
      <c r="BU2293" s="209"/>
      <c r="BV2293" s="209"/>
      <c r="BW2293" s="209"/>
      <c r="BX2293" s="209"/>
      <c r="BY2293" s="209"/>
      <c r="BZ2293" s="209"/>
      <c r="CA2293" s="209"/>
      <c r="CB2293" s="209"/>
      <c r="CC2293" s="209"/>
      <c r="CD2293" s="209"/>
      <c r="CE2293" s="209"/>
      <c r="CF2293" s="209"/>
      <c r="CG2293" s="209"/>
      <c r="CH2293" s="209"/>
      <c r="CI2293" s="209"/>
      <c r="CJ2293" s="209"/>
      <c r="CK2293" s="209"/>
      <c r="CL2293" s="209"/>
      <c r="CM2293" s="209"/>
      <c r="CN2293" s="209"/>
      <c r="CO2293" s="209"/>
      <c r="CP2293" s="209"/>
      <c r="CQ2293" s="209"/>
      <c r="CR2293" s="209"/>
      <c r="CS2293" s="209"/>
      <c r="CT2293" s="209"/>
      <c r="CU2293" s="209"/>
      <c r="CV2293" s="209"/>
      <c r="CW2293" s="209"/>
      <c r="CX2293" s="209"/>
      <c r="CY2293" s="209"/>
      <c r="CZ2293" s="209"/>
      <c r="DA2293" s="209"/>
      <c r="DB2293" s="209"/>
      <c r="DC2293" s="209"/>
      <c r="DD2293" s="209"/>
      <c r="DE2293" s="209"/>
      <c r="DF2293" s="209"/>
      <c r="DG2293" s="209"/>
      <c r="DH2293" s="209"/>
      <c r="DI2293" s="209"/>
      <c r="DJ2293" s="209"/>
      <c r="DK2293" s="209"/>
      <c r="DL2293" s="209"/>
      <c r="DM2293" s="209"/>
      <c r="DN2293" s="209"/>
      <c r="DO2293" s="209"/>
      <c r="DP2293" s="209"/>
      <c r="DQ2293" s="209"/>
      <c r="DR2293" s="209"/>
      <c r="DS2293" s="209"/>
      <c r="DT2293" s="209"/>
      <c r="DU2293" s="209"/>
      <c r="DV2293" s="209"/>
      <c r="DW2293" s="209"/>
      <c r="DX2293" s="209"/>
      <c r="DY2293" s="209"/>
      <c r="DZ2293" s="209"/>
      <c r="EA2293" s="209"/>
      <c r="EB2293" s="209"/>
      <c r="EC2293" s="209"/>
      <c r="ED2293" s="209"/>
      <c r="EE2293" s="209"/>
      <c r="EF2293" s="209"/>
      <c r="EG2293" s="209"/>
      <c r="EH2293" s="209"/>
      <c r="EI2293" s="209"/>
      <c r="EJ2293" s="209"/>
      <c r="EK2293" s="209"/>
      <c r="EL2293" s="209"/>
      <c r="EM2293" s="209"/>
      <c r="EN2293" s="209"/>
      <c r="EO2293" s="209"/>
      <c r="EP2293" s="209"/>
      <c r="EQ2293" s="209"/>
      <c r="ER2293" s="209"/>
      <c r="ES2293" s="209"/>
      <c r="ET2293" s="209"/>
      <c r="EU2293" s="209"/>
      <c r="EV2293" s="209"/>
      <c r="EW2293" s="209"/>
      <c r="EX2293" s="209"/>
      <c r="EY2293" s="209"/>
      <c r="EZ2293" s="209"/>
      <c r="FA2293" s="209"/>
      <c r="FB2293" s="209"/>
      <c r="FC2293" s="209"/>
      <c r="FD2293" s="209"/>
      <c r="FE2293" s="209"/>
      <c r="FF2293" s="209"/>
      <c r="FG2293" s="209"/>
      <c r="FH2293" s="209"/>
      <c r="FI2293" s="209"/>
      <c r="FJ2293" s="209"/>
      <c r="FK2293" s="209"/>
      <c r="FL2293" s="209"/>
      <c r="FM2293" s="209"/>
      <c r="FN2293" s="209"/>
      <c r="FO2293" s="209"/>
      <c r="FP2293" s="209"/>
      <c r="FQ2293" s="209"/>
      <c r="FR2293" s="209"/>
      <c r="FS2293" s="209"/>
      <c r="FT2293" s="209"/>
      <c r="FU2293" s="209"/>
      <c r="FV2293" s="209"/>
      <c r="FW2293" s="209"/>
      <c r="FX2293" s="209"/>
      <c r="FY2293" s="209"/>
      <c r="FZ2293" s="209"/>
      <c r="GA2293" s="209"/>
      <c r="GB2293" s="209"/>
      <c r="GC2293" s="209"/>
      <c r="GD2293" s="209"/>
      <c r="GE2293" s="209"/>
      <c r="GF2293" s="209"/>
      <c r="GG2293" s="209"/>
      <c r="GH2293" s="209"/>
      <c r="GI2293" s="209"/>
    </row>
    <row r="2294" spans="1:191" hidden="1">
      <c r="A2294" s="69"/>
      <c r="B2294" s="53"/>
      <c r="C2294" s="56"/>
      <c r="D2294" s="57"/>
      <c r="E2294" s="16" t="s">
        <v>431</v>
      </c>
      <c r="F2294" s="10">
        <v>4111</v>
      </c>
      <c r="G2294" s="10"/>
      <c r="H2294" s="10"/>
      <c r="I2294" s="7"/>
      <c r="J2294" s="7"/>
      <c r="K2294" s="8">
        <v>4622</v>
      </c>
      <c r="L2294" s="7">
        <v>4622</v>
      </c>
      <c r="M2294" s="41">
        <f t="shared" si="479"/>
        <v>0</v>
      </c>
      <c r="N2294" s="41">
        <f t="shared" si="480"/>
        <v>0</v>
      </c>
      <c r="O2294" s="41">
        <f t="shared" si="481"/>
        <v>100</v>
      </c>
      <c r="P2294" s="15"/>
      <c r="Q2294" s="15"/>
      <c r="R2294" s="167"/>
      <c r="S2294" s="15"/>
      <c r="T2294" s="15"/>
      <c r="U2294" s="4">
        <f t="shared" si="487"/>
        <v>4622</v>
      </c>
    </row>
    <row r="2295" spans="1:191" hidden="1">
      <c r="A2295" s="69"/>
      <c r="B2295" s="53"/>
      <c r="C2295" s="56"/>
      <c r="D2295" s="57"/>
      <c r="E2295" s="16" t="s">
        <v>437</v>
      </c>
      <c r="F2295" s="10">
        <v>4212</v>
      </c>
      <c r="G2295" s="10"/>
      <c r="H2295" s="10"/>
      <c r="I2295" s="7"/>
      <c r="J2295" s="8">
        <v>140</v>
      </c>
      <c r="K2295" s="8">
        <v>140</v>
      </c>
      <c r="L2295" s="7">
        <v>140</v>
      </c>
      <c r="M2295" s="41">
        <f t="shared" si="479"/>
        <v>0</v>
      </c>
      <c r="N2295" s="41">
        <f t="shared" si="480"/>
        <v>100</v>
      </c>
      <c r="O2295" s="41">
        <f t="shared" si="481"/>
        <v>100</v>
      </c>
      <c r="P2295" s="15"/>
      <c r="Q2295" s="15"/>
      <c r="R2295" s="167"/>
      <c r="S2295" s="15"/>
      <c r="T2295" s="15"/>
      <c r="U2295" s="4"/>
    </row>
    <row r="2296" spans="1:191" hidden="1">
      <c r="A2296" s="69"/>
      <c r="B2296" s="53"/>
      <c r="C2296" s="56"/>
      <c r="D2296" s="57"/>
      <c r="E2296" s="9" t="s">
        <v>439</v>
      </c>
      <c r="F2296" s="10" t="s">
        <v>396</v>
      </c>
      <c r="G2296" s="10"/>
      <c r="H2296" s="10"/>
      <c r="I2296" s="7"/>
      <c r="J2296" s="8">
        <v>21.2</v>
      </c>
      <c r="K2296" s="8">
        <v>21.2</v>
      </c>
      <c r="L2296" s="7">
        <v>21.2</v>
      </c>
      <c r="M2296" s="41">
        <f t="shared" si="479"/>
        <v>0</v>
      </c>
      <c r="N2296" s="41">
        <f t="shared" si="480"/>
        <v>100</v>
      </c>
      <c r="O2296" s="41">
        <f t="shared" si="481"/>
        <v>100</v>
      </c>
      <c r="P2296" s="15"/>
      <c r="Q2296" s="15"/>
      <c r="R2296" s="167"/>
      <c r="S2296" s="15"/>
      <c r="T2296" s="15"/>
      <c r="U2296" s="4"/>
    </row>
    <row r="2297" spans="1:191" hidden="1">
      <c r="A2297" s="69"/>
      <c r="B2297" s="53"/>
      <c r="C2297" s="56"/>
      <c r="D2297" s="57"/>
      <c r="E2297" s="16" t="s">
        <v>513</v>
      </c>
      <c r="F2297" s="10">
        <v>4239</v>
      </c>
      <c r="G2297" s="10"/>
      <c r="H2297" s="10"/>
      <c r="I2297" s="7"/>
      <c r="J2297" s="8">
        <v>2000</v>
      </c>
      <c r="K2297" s="8">
        <v>11511.9</v>
      </c>
      <c r="L2297" s="7">
        <v>11511.9</v>
      </c>
      <c r="M2297" s="41">
        <f t="shared" si="479"/>
        <v>0</v>
      </c>
      <c r="N2297" s="41">
        <f t="shared" si="480"/>
        <v>17.399999999999999</v>
      </c>
      <c r="O2297" s="41">
        <f t="shared" si="481"/>
        <v>100</v>
      </c>
      <c r="P2297" s="15"/>
      <c r="Q2297" s="15"/>
      <c r="R2297" s="167"/>
      <c r="S2297" s="15"/>
      <c r="T2297" s="15"/>
      <c r="U2297" s="4">
        <f>SUM(L2297-T2297)</f>
        <v>11511.9</v>
      </c>
    </row>
    <row r="2298" spans="1:191" hidden="1">
      <c r="A2298" s="69"/>
      <c r="B2298" s="53"/>
      <c r="C2298" s="56"/>
      <c r="D2298" s="57"/>
      <c r="E2298" s="16" t="s">
        <v>517</v>
      </c>
      <c r="F2298" s="10">
        <v>4261</v>
      </c>
      <c r="G2298" s="10"/>
      <c r="H2298" s="10"/>
      <c r="I2298" s="7"/>
      <c r="J2298" s="8">
        <v>1780</v>
      </c>
      <c r="K2298" s="8">
        <v>1780</v>
      </c>
      <c r="L2298" s="7">
        <v>1780</v>
      </c>
      <c r="M2298" s="41">
        <f t="shared" si="479"/>
        <v>0</v>
      </c>
      <c r="N2298" s="41">
        <f t="shared" si="480"/>
        <v>100</v>
      </c>
      <c r="O2298" s="41">
        <f t="shared" si="481"/>
        <v>100</v>
      </c>
      <c r="P2298" s="15"/>
      <c r="Q2298" s="15"/>
      <c r="R2298" s="167"/>
      <c r="S2298" s="15"/>
      <c r="T2298" s="15"/>
      <c r="U2298" s="4"/>
    </row>
    <row r="2299" spans="1:191" hidden="1">
      <c r="A2299" s="69"/>
      <c r="B2299" s="53"/>
      <c r="C2299" s="56"/>
      <c r="D2299" s="57"/>
      <c r="E2299" s="9" t="s">
        <v>519</v>
      </c>
      <c r="F2299" s="10">
        <v>4264</v>
      </c>
      <c r="G2299" s="10"/>
      <c r="H2299" s="10"/>
      <c r="I2299" s="7"/>
      <c r="J2299" s="8">
        <v>143.4</v>
      </c>
      <c r="K2299" s="8">
        <v>143.4</v>
      </c>
      <c r="L2299" s="7">
        <v>143.4</v>
      </c>
      <c r="M2299" s="41">
        <f t="shared" si="479"/>
        <v>0</v>
      </c>
      <c r="N2299" s="41">
        <f t="shared" si="480"/>
        <v>100</v>
      </c>
      <c r="O2299" s="41">
        <f t="shared" si="481"/>
        <v>100</v>
      </c>
      <c r="P2299" s="15"/>
      <c r="Q2299" s="15"/>
      <c r="R2299" s="167"/>
      <c r="S2299" s="15"/>
      <c r="T2299" s="15"/>
      <c r="U2299" s="4">
        <f>SUM(L2299-T2299)</f>
        <v>143.4</v>
      </c>
    </row>
    <row r="2300" spans="1:191" hidden="1">
      <c r="A2300" s="69"/>
      <c r="B2300" s="53"/>
      <c r="C2300" s="56"/>
      <c r="D2300" s="57"/>
      <c r="E2300" s="9" t="s">
        <v>520</v>
      </c>
      <c r="F2300" s="10">
        <v>4266</v>
      </c>
      <c r="G2300" s="10"/>
      <c r="H2300" s="10"/>
      <c r="I2300" s="7"/>
      <c r="J2300" s="8">
        <v>61.8</v>
      </c>
      <c r="K2300" s="8">
        <v>61.8</v>
      </c>
      <c r="L2300" s="7">
        <v>61.8</v>
      </c>
      <c r="M2300" s="41">
        <f t="shared" si="479"/>
        <v>0</v>
      </c>
      <c r="N2300" s="41">
        <f t="shared" si="480"/>
        <v>100</v>
      </c>
      <c r="O2300" s="41">
        <f t="shared" si="481"/>
        <v>100</v>
      </c>
      <c r="P2300" s="15"/>
      <c r="Q2300" s="15"/>
      <c r="R2300" s="167"/>
      <c r="S2300" s="15"/>
      <c r="T2300" s="15"/>
      <c r="U2300" s="4"/>
    </row>
    <row r="2301" spans="1:191" hidden="1">
      <c r="A2301" s="69"/>
      <c r="B2301" s="53"/>
      <c r="C2301" s="56"/>
      <c r="D2301" s="57"/>
      <c r="E2301" s="9" t="s">
        <v>521</v>
      </c>
      <c r="F2301" s="10">
        <v>4267</v>
      </c>
      <c r="G2301" s="10"/>
      <c r="H2301" s="10"/>
      <c r="I2301" s="7"/>
      <c r="J2301" s="8">
        <v>1600</v>
      </c>
      <c r="K2301" s="8">
        <v>6666.9</v>
      </c>
      <c r="L2301" s="7">
        <v>6666.9</v>
      </c>
      <c r="M2301" s="41">
        <f t="shared" si="479"/>
        <v>0</v>
      </c>
      <c r="N2301" s="41">
        <f t="shared" si="480"/>
        <v>24</v>
      </c>
      <c r="O2301" s="41">
        <f t="shared" si="481"/>
        <v>100</v>
      </c>
      <c r="P2301" s="15"/>
      <c r="Q2301" s="15"/>
      <c r="R2301" s="167"/>
      <c r="S2301" s="15"/>
      <c r="T2301" s="15"/>
      <c r="U2301" s="4">
        <f>SUM(L2301-T2301)</f>
        <v>6666.9</v>
      </c>
    </row>
    <row r="2302" spans="1:191" hidden="1">
      <c r="A2302" s="69"/>
      <c r="B2302" s="53"/>
      <c r="C2302" s="56"/>
      <c r="D2302" s="57"/>
      <c r="E2302" s="9" t="s">
        <v>522</v>
      </c>
      <c r="F2302" s="10">
        <v>4269</v>
      </c>
      <c r="G2302" s="10"/>
      <c r="H2302" s="10"/>
      <c r="I2302" s="7"/>
      <c r="J2302" s="8">
        <v>1338.3</v>
      </c>
      <c r="K2302" s="8">
        <v>1338.3</v>
      </c>
      <c r="L2302" s="7">
        <v>1338.3</v>
      </c>
      <c r="M2302" s="41">
        <f t="shared" si="479"/>
        <v>0</v>
      </c>
      <c r="N2302" s="41">
        <f t="shared" si="480"/>
        <v>100</v>
      </c>
      <c r="O2302" s="41">
        <f t="shared" si="481"/>
        <v>100</v>
      </c>
      <c r="P2302" s="15"/>
      <c r="Q2302" s="15"/>
      <c r="R2302" s="167"/>
      <c r="S2302" s="15"/>
      <c r="T2302" s="15"/>
      <c r="U2302" s="4"/>
    </row>
    <row r="2303" spans="1:191" hidden="1">
      <c r="A2303" s="69"/>
      <c r="B2303" s="53"/>
      <c r="C2303" s="56"/>
      <c r="D2303" s="57"/>
      <c r="E2303" s="9" t="s">
        <v>542</v>
      </c>
      <c r="F2303" s="10">
        <v>4639</v>
      </c>
      <c r="G2303" s="10"/>
      <c r="H2303" s="10"/>
      <c r="I2303" s="7"/>
      <c r="J2303" s="8">
        <v>1000</v>
      </c>
      <c r="K2303" s="8">
        <v>3364.5</v>
      </c>
      <c r="L2303" s="7">
        <v>3364.5</v>
      </c>
      <c r="M2303" s="41">
        <f t="shared" si="479"/>
        <v>0</v>
      </c>
      <c r="N2303" s="41">
        <f t="shared" si="480"/>
        <v>29.7</v>
      </c>
      <c r="O2303" s="41">
        <f t="shared" si="481"/>
        <v>100</v>
      </c>
      <c r="P2303" s="15"/>
      <c r="Q2303" s="15"/>
      <c r="R2303" s="167"/>
      <c r="S2303" s="15"/>
      <c r="T2303" s="15"/>
      <c r="U2303" s="4"/>
    </row>
    <row r="2304" spans="1:191" hidden="1">
      <c r="A2304" s="69"/>
      <c r="B2304" s="53"/>
      <c r="C2304" s="56"/>
      <c r="D2304" s="57"/>
      <c r="E2304" s="9" t="s">
        <v>560</v>
      </c>
      <c r="F2304" s="10" t="s">
        <v>178</v>
      </c>
      <c r="G2304" s="10"/>
      <c r="H2304" s="10"/>
      <c r="I2304" s="7"/>
      <c r="J2304" s="8">
        <v>350</v>
      </c>
      <c r="K2304" s="8">
        <v>350</v>
      </c>
      <c r="L2304" s="7">
        <v>350</v>
      </c>
      <c r="M2304" s="41">
        <f t="shared" si="479"/>
        <v>0</v>
      </c>
      <c r="N2304" s="41">
        <f t="shared" si="480"/>
        <v>100</v>
      </c>
      <c r="O2304" s="41">
        <f t="shared" si="481"/>
        <v>100</v>
      </c>
      <c r="P2304" s="15"/>
      <c r="Q2304" s="15"/>
      <c r="R2304" s="167"/>
      <c r="S2304" s="15"/>
      <c r="T2304" s="15"/>
      <c r="U2304" s="4"/>
    </row>
    <row r="2305" spans="1:191">
      <c r="A2305" s="232"/>
      <c r="B2305" s="196"/>
      <c r="C2305" s="200"/>
      <c r="D2305" s="201" t="s">
        <v>299</v>
      </c>
      <c r="E2305" s="81" t="s">
        <v>584</v>
      </c>
      <c r="F2305" s="19"/>
      <c r="G2305" s="19"/>
      <c r="H2305" s="10" t="s">
        <v>394</v>
      </c>
      <c r="I2305" s="205">
        <f>SUM(I2306,I2314)</f>
        <v>5916.1</v>
      </c>
      <c r="J2305" s="205">
        <f>SUM(J2306,J2314)</f>
        <v>19067.300000000003</v>
      </c>
      <c r="K2305" s="205">
        <f>SUM(K2306,K2314)</f>
        <v>22526.200000000004</v>
      </c>
      <c r="L2305" s="205">
        <f>SUM(L2306,L2314)</f>
        <v>22793.200000000004</v>
      </c>
      <c r="M2305" s="41">
        <f t="shared" si="479"/>
        <v>26</v>
      </c>
      <c r="N2305" s="41">
        <f t="shared" si="480"/>
        <v>83.7</v>
      </c>
      <c r="O2305" s="41">
        <f t="shared" si="481"/>
        <v>98.8</v>
      </c>
      <c r="P2305" s="130"/>
      <c r="Q2305" s="130"/>
      <c r="R2305" s="167"/>
      <c r="S2305" s="130"/>
      <c r="T2305" s="130"/>
      <c r="U2305" s="4">
        <f t="shared" ref="U2305:U2328" si="488">SUM(L2305-T2305)</f>
        <v>22793.200000000004</v>
      </c>
      <c r="W2305" s="43" t="s">
        <v>394</v>
      </c>
      <c r="AA2305" s="209"/>
      <c r="AB2305" s="209"/>
      <c r="AC2305" s="209"/>
      <c r="AD2305" s="209"/>
      <c r="AE2305" s="209"/>
      <c r="AF2305" s="209"/>
      <c r="AG2305" s="209"/>
      <c r="AH2305" s="209"/>
      <c r="AI2305" s="209"/>
      <c r="AJ2305" s="209"/>
      <c r="AK2305" s="209"/>
      <c r="AL2305" s="209"/>
      <c r="AM2305" s="209"/>
      <c r="AN2305" s="209"/>
      <c r="AO2305" s="209"/>
      <c r="AP2305" s="209"/>
      <c r="AQ2305" s="209"/>
      <c r="AR2305" s="209"/>
      <c r="AS2305" s="209"/>
      <c r="AT2305" s="209"/>
      <c r="AU2305" s="209"/>
      <c r="AV2305" s="209"/>
      <c r="AW2305" s="209"/>
      <c r="AX2305" s="209"/>
      <c r="AY2305" s="209"/>
      <c r="AZ2305" s="209"/>
      <c r="BA2305" s="209"/>
      <c r="BB2305" s="209"/>
      <c r="BC2305" s="209"/>
      <c r="BD2305" s="209"/>
      <c r="BE2305" s="209"/>
      <c r="BF2305" s="209"/>
      <c r="BG2305" s="209"/>
      <c r="BH2305" s="209"/>
      <c r="BI2305" s="209"/>
      <c r="BJ2305" s="209"/>
      <c r="BK2305" s="209"/>
      <c r="BL2305" s="209"/>
      <c r="BM2305" s="209"/>
      <c r="BN2305" s="209"/>
      <c r="BO2305" s="209"/>
      <c r="BP2305" s="209"/>
      <c r="BQ2305" s="209"/>
      <c r="BR2305" s="209"/>
      <c r="BS2305" s="209"/>
      <c r="BT2305" s="209"/>
      <c r="BU2305" s="209"/>
      <c r="BV2305" s="209"/>
      <c r="BW2305" s="209"/>
      <c r="BX2305" s="209"/>
      <c r="BY2305" s="209"/>
      <c r="BZ2305" s="209"/>
      <c r="CA2305" s="209"/>
      <c r="CB2305" s="209"/>
      <c r="CC2305" s="209"/>
      <c r="CD2305" s="209"/>
      <c r="CE2305" s="209"/>
      <c r="CF2305" s="209"/>
      <c r="CG2305" s="209"/>
      <c r="CH2305" s="209"/>
      <c r="CI2305" s="209"/>
      <c r="CJ2305" s="209"/>
      <c r="CK2305" s="209"/>
      <c r="CL2305" s="209"/>
      <c r="CM2305" s="209"/>
      <c r="CN2305" s="209"/>
      <c r="CO2305" s="209"/>
      <c r="CP2305" s="209"/>
      <c r="CQ2305" s="209"/>
      <c r="CR2305" s="209"/>
      <c r="CS2305" s="209"/>
      <c r="CT2305" s="209"/>
      <c r="CU2305" s="209"/>
      <c r="CV2305" s="209"/>
      <c r="CW2305" s="209"/>
      <c r="CX2305" s="209"/>
      <c r="CY2305" s="209"/>
      <c r="CZ2305" s="209"/>
      <c r="DA2305" s="209"/>
      <c r="DB2305" s="209"/>
      <c r="DC2305" s="209"/>
      <c r="DD2305" s="209"/>
      <c r="DE2305" s="209"/>
      <c r="DF2305" s="209"/>
      <c r="DG2305" s="209"/>
      <c r="DH2305" s="209"/>
      <c r="DI2305" s="209"/>
      <c r="DJ2305" s="209"/>
      <c r="DK2305" s="209"/>
      <c r="DL2305" s="209"/>
      <c r="DM2305" s="209"/>
      <c r="DN2305" s="209"/>
      <c r="DO2305" s="209"/>
      <c r="DP2305" s="209"/>
      <c r="DQ2305" s="209"/>
      <c r="DR2305" s="209"/>
      <c r="DS2305" s="209"/>
      <c r="DT2305" s="209"/>
      <c r="DU2305" s="209"/>
      <c r="DV2305" s="209"/>
      <c r="DW2305" s="209"/>
      <c r="DX2305" s="209"/>
      <c r="DY2305" s="209"/>
      <c r="DZ2305" s="209"/>
      <c r="EA2305" s="209"/>
      <c r="EB2305" s="209"/>
      <c r="EC2305" s="209"/>
      <c r="ED2305" s="209"/>
      <c r="EE2305" s="209"/>
      <c r="EF2305" s="209"/>
      <c r="EG2305" s="209"/>
      <c r="EH2305" s="209"/>
      <c r="EI2305" s="209"/>
      <c r="EJ2305" s="209"/>
      <c r="EK2305" s="209"/>
      <c r="EL2305" s="209"/>
      <c r="EM2305" s="209"/>
      <c r="EN2305" s="209"/>
      <c r="EO2305" s="209"/>
      <c r="EP2305" s="209"/>
      <c r="EQ2305" s="209"/>
      <c r="ER2305" s="209"/>
      <c r="ES2305" s="209"/>
      <c r="ET2305" s="209"/>
      <c r="EU2305" s="209"/>
      <c r="EV2305" s="209"/>
      <c r="EW2305" s="209"/>
      <c r="EX2305" s="209"/>
      <c r="EY2305" s="209"/>
      <c r="EZ2305" s="209"/>
      <c r="FA2305" s="209"/>
      <c r="FB2305" s="209"/>
      <c r="FC2305" s="209"/>
      <c r="FD2305" s="209"/>
      <c r="FE2305" s="209"/>
      <c r="FF2305" s="209"/>
      <c r="FG2305" s="209"/>
      <c r="FH2305" s="209"/>
      <c r="FI2305" s="209"/>
      <c r="FJ2305" s="209"/>
      <c r="FK2305" s="209"/>
      <c r="FL2305" s="209"/>
      <c r="FM2305" s="209"/>
      <c r="FN2305" s="209"/>
      <c r="FO2305" s="209"/>
      <c r="FP2305" s="209"/>
      <c r="FQ2305" s="209"/>
      <c r="FR2305" s="209"/>
      <c r="FS2305" s="209"/>
      <c r="FT2305" s="209"/>
      <c r="FU2305" s="209"/>
      <c r="FV2305" s="209"/>
      <c r="FW2305" s="209"/>
      <c r="FX2305" s="209"/>
      <c r="FY2305" s="209"/>
      <c r="FZ2305" s="209"/>
      <c r="GA2305" s="209"/>
      <c r="GB2305" s="209"/>
      <c r="GC2305" s="209"/>
      <c r="GD2305" s="209"/>
      <c r="GE2305" s="209"/>
      <c r="GF2305" s="209"/>
      <c r="GG2305" s="209"/>
      <c r="GH2305" s="209"/>
      <c r="GI2305" s="209"/>
    </row>
    <row r="2306" spans="1:191" ht="27">
      <c r="A2306" s="232"/>
      <c r="B2306" s="196"/>
      <c r="C2306" s="200"/>
      <c r="D2306" s="201"/>
      <c r="E2306" s="80" t="s">
        <v>40</v>
      </c>
      <c r="F2306" s="18" t="s">
        <v>398</v>
      </c>
      <c r="G2306" s="18"/>
      <c r="H2306" s="10" t="s">
        <v>394</v>
      </c>
      <c r="I2306" s="206">
        <f>SUM(I2307:I2313)</f>
        <v>5794.1</v>
      </c>
      <c r="J2306" s="206">
        <f>SUM(J2307:J2313)</f>
        <v>18945.300000000003</v>
      </c>
      <c r="K2306" s="206">
        <f>SUM(K2307:K2313)</f>
        <v>22404.200000000004</v>
      </c>
      <c r="L2306" s="207">
        <f>SUM(L2307:L2313)</f>
        <v>22593.200000000004</v>
      </c>
      <c r="M2306" s="41">
        <f t="shared" si="479"/>
        <v>25.6</v>
      </c>
      <c r="N2306" s="41">
        <f t="shared" si="480"/>
        <v>83.9</v>
      </c>
      <c r="O2306" s="41">
        <f t="shared" si="481"/>
        <v>99.2</v>
      </c>
      <c r="P2306" s="15"/>
      <c r="Q2306" s="15"/>
      <c r="R2306" s="167"/>
      <c r="S2306" s="15"/>
      <c r="T2306" s="15"/>
      <c r="U2306" s="4">
        <f t="shared" si="488"/>
        <v>22593.200000000004</v>
      </c>
      <c r="AA2306" s="209"/>
      <c r="AB2306" s="209"/>
      <c r="AC2306" s="209"/>
      <c r="AD2306" s="209"/>
      <c r="AE2306" s="209"/>
      <c r="AF2306" s="209"/>
      <c r="AG2306" s="209"/>
      <c r="AH2306" s="209"/>
      <c r="AI2306" s="209"/>
      <c r="AJ2306" s="209"/>
      <c r="AK2306" s="209"/>
      <c r="AL2306" s="209"/>
      <c r="AM2306" s="209"/>
      <c r="AN2306" s="209"/>
      <c r="AO2306" s="209"/>
      <c r="AP2306" s="209"/>
      <c r="AQ2306" s="209"/>
      <c r="AR2306" s="209"/>
      <c r="AS2306" s="209"/>
      <c r="AT2306" s="209"/>
      <c r="AU2306" s="209"/>
      <c r="AV2306" s="209"/>
      <c r="AW2306" s="209"/>
      <c r="AX2306" s="209"/>
      <c r="AY2306" s="209"/>
      <c r="AZ2306" s="209"/>
      <c r="BA2306" s="209"/>
      <c r="BB2306" s="209"/>
      <c r="BC2306" s="209"/>
      <c r="BD2306" s="209"/>
      <c r="BE2306" s="209"/>
      <c r="BF2306" s="209"/>
      <c r="BG2306" s="209"/>
      <c r="BH2306" s="209"/>
      <c r="BI2306" s="209"/>
      <c r="BJ2306" s="209"/>
      <c r="BK2306" s="209"/>
      <c r="BL2306" s="209"/>
      <c r="BM2306" s="209"/>
      <c r="BN2306" s="209"/>
      <c r="BO2306" s="209"/>
      <c r="BP2306" s="209"/>
      <c r="BQ2306" s="209"/>
      <c r="BR2306" s="209"/>
      <c r="BS2306" s="209"/>
      <c r="BT2306" s="209"/>
      <c r="BU2306" s="209"/>
      <c r="BV2306" s="209"/>
      <c r="BW2306" s="209"/>
      <c r="BX2306" s="209"/>
      <c r="BY2306" s="209"/>
      <c r="BZ2306" s="209"/>
      <c r="CA2306" s="209"/>
      <c r="CB2306" s="209"/>
      <c r="CC2306" s="209"/>
      <c r="CD2306" s="209"/>
      <c r="CE2306" s="209"/>
      <c r="CF2306" s="209"/>
      <c r="CG2306" s="209"/>
      <c r="CH2306" s="209"/>
      <c r="CI2306" s="209"/>
      <c r="CJ2306" s="209"/>
      <c r="CK2306" s="209"/>
      <c r="CL2306" s="209"/>
      <c r="CM2306" s="209"/>
      <c r="CN2306" s="209"/>
      <c r="CO2306" s="209"/>
      <c r="CP2306" s="209"/>
      <c r="CQ2306" s="209"/>
      <c r="CR2306" s="209"/>
      <c r="CS2306" s="209"/>
      <c r="CT2306" s="209"/>
      <c r="CU2306" s="209"/>
      <c r="CV2306" s="209"/>
      <c r="CW2306" s="209"/>
      <c r="CX2306" s="209"/>
      <c r="CY2306" s="209"/>
      <c r="CZ2306" s="209"/>
      <c r="DA2306" s="209"/>
      <c r="DB2306" s="209"/>
      <c r="DC2306" s="209"/>
      <c r="DD2306" s="209"/>
      <c r="DE2306" s="209"/>
      <c r="DF2306" s="209"/>
      <c r="DG2306" s="209"/>
      <c r="DH2306" s="209"/>
      <c r="DI2306" s="209"/>
      <c r="DJ2306" s="209"/>
      <c r="DK2306" s="209"/>
      <c r="DL2306" s="209"/>
      <c r="DM2306" s="209"/>
      <c r="DN2306" s="209"/>
      <c r="DO2306" s="209"/>
      <c r="DP2306" s="209"/>
      <c r="DQ2306" s="209"/>
      <c r="DR2306" s="209"/>
      <c r="DS2306" s="209"/>
      <c r="DT2306" s="209"/>
      <c r="DU2306" s="209"/>
      <c r="DV2306" s="209"/>
      <c r="DW2306" s="209"/>
      <c r="DX2306" s="209"/>
      <c r="DY2306" s="209"/>
      <c r="DZ2306" s="209"/>
      <c r="EA2306" s="209"/>
      <c r="EB2306" s="209"/>
      <c r="EC2306" s="209"/>
      <c r="ED2306" s="209"/>
      <c r="EE2306" s="209"/>
      <c r="EF2306" s="209"/>
      <c r="EG2306" s="209"/>
      <c r="EH2306" s="209"/>
      <c r="EI2306" s="209"/>
      <c r="EJ2306" s="209"/>
      <c r="EK2306" s="209"/>
      <c r="EL2306" s="209"/>
      <c r="EM2306" s="209"/>
      <c r="EN2306" s="209"/>
      <c r="EO2306" s="209"/>
      <c r="EP2306" s="209"/>
      <c r="EQ2306" s="209"/>
      <c r="ER2306" s="209"/>
      <c r="ES2306" s="209"/>
      <c r="ET2306" s="209"/>
      <c r="EU2306" s="209"/>
      <c r="EV2306" s="209"/>
      <c r="EW2306" s="209"/>
      <c r="EX2306" s="209"/>
      <c r="EY2306" s="209"/>
      <c r="EZ2306" s="209"/>
      <c r="FA2306" s="209"/>
      <c r="FB2306" s="209"/>
      <c r="FC2306" s="209"/>
      <c r="FD2306" s="209"/>
      <c r="FE2306" s="209"/>
      <c r="FF2306" s="209"/>
      <c r="FG2306" s="209"/>
      <c r="FH2306" s="209"/>
      <c r="FI2306" s="209"/>
      <c r="FJ2306" s="209"/>
      <c r="FK2306" s="209"/>
      <c r="FL2306" s="209"/>
      <c r="FM2306" s="209"/>
      <c r="FN2306" s="209"/>
      <c r="FO2306" s="209"/>
      <c r="FP2306" s="209"/>
      <c r="FQ2306" s="209"/>
      <c r="FR2306" s="209"/>
      <c r="FS2306" s="209"/>
      <c r="FT2306" s="209"/>
      <c r="FU2306" s="209"/>
      <c r="FV2306" s="209"/>
      <c r="FW2306" s="209"/>
      <c r="FX2306" s="209"/>
      <c r="FY2306" s="209"/>
      <c r="FZ2306" s="209"/>
      <c r="GA2306" s="209"/>
      <c r="GB2306" s="209"/>
      <c r="GC2306" s="209"/>
      <c r="GD2306" s="209"/>
      <c r="GE2306" s="209"/>
      <c r="GF2306" s="209"/>
      <c r="GG2306" s="209"/>
      <c r="GH2306" s="209"/>
      <c r="GI2306" s="209"/>
    </row>
    <row r="2307" spans="1:191" ht="27" hidden="1">
      <c r="A2307" s="69"/>
      <c r="B2307" s="53"/>
      <c r="C2307" s="56"/>
      <c r="D2307" s="57"/>
      <c r="E2307" s="16" t="s">
        <v>432</v>
      </c>
      <c r="F2307" s="10">
        <v>4112</v>
      </c>
      <c r="G2307" s="10"/>
      <c r="H2307" s="10"/>
      <c r="I2307" s="7">
        <v>3000</v>
      </c>
      <c r="J2307" s="7">
        <v>5845</v>
      </c>
      <c r="K2307" s="7">
        <v>5845</v>
      </c>
      <c r="L2307" s="7">
        <v>5845</v>
      </c>
      <c r="M2307" s="41">
        <f t="shared" si="479"/>
        <v>51.3</v>
      </c>
      <c r="N2307" s="41">
        <f t="shared" si="480"/>
        <v>100</v>
      </c>
      <c r="O2307" s="41">
        <f t="shared" si="481"/>
        <v>100</v>
      </c>
      <c r="P2307" s="15"/>
      <c r="Q2307" s="15"/>
      <c r="R2307" s="167"/>
      <c r="S2307" s="15"/>
      <c r="T2307" s="15"/>
      <c r="U2307" s="4">
        <f t="shared" si="488"/>
        <v>5845</v>
      </c>
    </row>
    <row r="2308" spans="1:191" hidden="1">
      <c r="A2308" s="69"/>
      <c r="B2308" s="53"/>
      <c r="C2308" s="56"/>
      <c r="D2308" s="57"/>
      <c r="E2308" s="16" t="s">
        <v>443</v>
      </c>
      <c r="F2308" s="10">
        <v>4221</v>
      </c>
      <c r="G2308" s="10"/>
      <c r="H2308" s="10"/>
      <c r="I2308" s="7">
        <v>2271</v>
      </c>
      <c r="J2308" s="7">
        <v>12312.4</v>
      </c>
      <c r="K2308" s="7">
        <v>14169.9</v>
      </c>
      <c r="L2308" s="7">
        <v>14169.9</v>
      </c>
      <c r="M2308" s="41">
        <f t="shared" si="479"/>
        <v>16</v>
      </c>
      <c r="N2308" s="41">
        <f t="shared" si="480"/>
        <v>86.9</v>
      </c>
      <c r="O2308" s="41">
        <f t="shared" si="481"/>
        <v>100</v>
      </c>
      <c r="P2308" s="15"/>
      <c r="Q2308" s="15"/>
      <c r="R2308" s="167"/>
      <c r="S2308" s="15"/>
      <c r="T2308" s="15"/>
      <c r="U2308" s="4">
        <f t="shared" si="488"/>
        <v>14169.9</v>
      </c>
    </row>
    <row r="2309" spans="1:191" hidden="1">
      <c r="A2309" s="69"/>
      <c r="B2309" s="53"/>
      <c r="C2309" s="56"/>
      <c r="D2309" s="57"/>
      <c r="E2309" s="16" t="s">
        <v>459</v>
      </c>
      <c r="F2309" s="10" t="s">
        <v>266</v>
      </c>
      <c r="G2309" s="10"/>
      <c r="H2309" s="10"/>
      <c r="I2309" s="7">
        <v>80</v>
      </c>
      <c r="J2309" s="7">
        <v>124</v>
      </c>
      <c r="K2309" s="7">
        <v>124</v>
      </c>
      <c r="L2309" s="7">
        <v>124</v>
      </c>
      <c r="M2309" s="41">
        <f t="shared" si="479"/>
        <v>64.5</v>
      </c>
      <c r="N2309" s="41">
        <f t="shared" si="480"/>
        <v>100</v>
      </c>
      <c r="O2309" s="41">
        <f t="shared" si="481"/>
        <v>100</v>
      </c>
      <c r="P2309" s="15"/>
      <c r="Q2309" s="15"/>
      <c r="R2309" s="167"/>
      <c r="S2309" s="15"/>
      <c r="T2309" s="15"/>
      <c r="U2309" s="4">
        <f t="shared" si="488"/>
        <v>124</v>
      </c>
    </row>
    <row r="2310" spans="1:191" hidden="1">
      <c r="A2310" s="69"/>
      <c r="B2310" s="53"/>
      <c r="C2310" s="56"/>
      <c r="D2310" s="57"/>
      <c r="E2310" s="16" t="s">
        <v>513</v>
      </c>
      <c r="F2310" s="10">
        <v>4239</v>
      </c>
      <c r="G2310" s="10"/>
      <c r="H2310" s="10"/>
      <c r="I2310" s="7">
        <v>94.5</v>
      </c>
      <c r="J2310" s="7">
        <v>189</v>
      </c>
      <c r="K2310" s="7">
        <v>1039</v>
      </c>
      <c r="L2310" s="7">
        <v>1228</v>
      </c>
      <c r="M2310" s="41">
        <f t="shared" si="479"/>
        <v>7.7</v>
      </c>
      <c r="N2310" s="41">
        <f t="shared" si="480"/>
        <v>15.4</v>
      </c>
      <c r="O2310" s="41">
        <f t="shared" si="481"/>
        <v>84.6</v>
      </c>
      <c r="P2310" s="15"/>
      <c r="Q2310" s="15"/>
      <c r="R2310" s="167"/>
      <c r="S2310" s="15"/>
      <c r="T2310" s="15"/>
      <c r="U2310" s="4">
        <f t="shared" si="488"/>
        <v>1228</v>
      </c>
    </row>
    <row r="2311" spans="1:191" hidden="1">
      <c r="A2311" s="69"/>
      <c r="B2311" s="53"/>
      <c r="C2311" s="56"/>
      <c r="D2311" s="57"/>
      <c r="E2311" s="16" t="s">
        <v>517</v>
      </c>
      <c r="F2311" s="10">
        <v>4261</v>
      </c>
      <c r="G2311" s="10"/>
      <c r="H2311" s="10"/>
      <c r="I2311" s="7">
        <v>153.6</v>
      </c>
      <c r="J2311" s="7">
        <v>249.9</v>
      </c>
      <c r="K2311" s="7">
        <v>249.9</v>
      </c>
      <c r="L2311" s="7">
        <v>249.9</v>
      </c>
      <c r="M2311" s="41">
        <f t="shared" si="479"/>
        <v>61.5</v>
      </c>
      <c r="N2311" s="41">
        <f t="shared" si="480"/>
        <v>100</v>
      </c>
      <c r="O2311" s="41">
        <f t="shared" si="481"/>
        <v>100</v>
      </c>
      <c r="P2311" s="15"/>
      <c r="Q2311" s="15"/>
      <c r="R2311" s="167"/>
      <c r="S2311" s="15"/>
      <c r="T2311" s="15"/>
      <c r="U2311" s="4">
        <f t="shared" si="488"/>
        <v>249.9</v>
      </c>
    </row>
    <row r="2312" spans="1:191" hidden="1">
      <c r="A2312" s="69"/>
      <c r="B2312" s="53"/>
      <c r="C2312" s="56"/>
      <c r="D2312" s="57"/>
      <c r="E2312" s="9" t="s">
        <v>521</v>
      </c>
      <c r="F2312" s="10">
        <v>4267</v>
      </c>
      <c r="G2312" s="10"/>
      <c r="H2312" s="10"/>
      <c r="I2312" s="7">
        <v>195</v>
      </c>
      <c r="J2312" s="7">
        <v>195</v>
      </c>
      <c r="K2312" s="7">
        <v>195</v>
      </c>
      <c r="L2312" s="7">
        <v>195</v>
      </c>
      <c r="M2312" s="41">
        <f t="shared" si="479"/>
        <v>100</v>
      </c>
      <c r="N2312" s="41">
        <f t="shared" si="480"/>
        <v>100</v>
      </c>
      <c r="O2312" s="41">
        <f t="shared" si="481"/>
        <v>100</v>
      </c>
      <c r="P2312" s="15"/>
      <c r="Q2312" s="15"/>
      <c r="R2312" s="167"/>
      <c r="S2312" s="15"/>
      <c r="T2312" s="15"/>
      <c r="U2312" s="4">
        <f t="shared" si="488"/>
        <v>195</v>
      </c>
    </row>
    <row r="2313" spans="1:191" hidden="1">
      <c r="A2313" s="69"/>
      <c r="B2313" s="53"/>
      <c r="C2313" s="56"/>
      <c r="D2313" s="57"/>
      <c r="E2313" s="9" t="s">
        <v>522</v>
      </c>
      <c r="F2313" s="10">
        <v>4269</v>
      </c>
      <c r="G2313" s="10"/>
      <c r="H2313" s="10"/>
      <c r="I2313" s="7"/>
      <c r="J2313" s="7">
        <v>30</v>
      </c>
      <c r="K2313" s="7">
        <v>781.4</v>
      </c>
      <c r="L2313" s="7">
        <v>781.4</v>
      </c>
      <c r="M2313" s="41">
        <f t="shared" si="479"/>
        <v>0</v>
      </c>
      <c r="N2313" s="41">
        <f t="shared" si="480"/>
        <v>3.8</v>
      </c>
      <c r="O2313" s="41">
        <f t="shared" si="481"/>
        <v>100</v>
      </c>
      <c r="P2313" s="15"/>
      <c r="Q2313" s="15"/>
      <c r="R2313" s="167"/>
      <c r="S2313" s="15"/>
      <c r="T2313" s="15"/>
      <c r="U2313" s="4">
        <f t="shared" si="488"/>
        <v>781.4</v>
      </c>
    </row>
    <row r="2314" spans="1:191">
      <c r="A2314" s="232"/>
      <c r="B2314" s="196"/>
      <c r="C2314" s="200"/>
      <c r="D2314" s="201"/>
      <c r="E2314" s="80" t="s">
        <v>571</v>
      </c>
      <c r="F2314" s="18" t="s">
        <v>398</v>
      </c>
      <c r="G2314" s="18"/>
      <c r="H2314" s="10" t="s">
        <v>394</v>
      </c>
      <c r="I2314" s="206">
        <f>SUM(I2315:I2317)</f>
        <v>122</v>
      </c>
      <c r="J2314" s="206">
        <f>SUM(J2315:J2317)</f>
        <v>122</v>
      </c>
      <c r="K2314" s="206">
        <f>SUM(K2315:K2317)</f>
        <v>122</v>
      </c>
      <c r="L2314" s="207">
        <f>SUM(L2315:L2317)</f>
        <v>200</v>
      </c>
      <c r="M2314" s="41">
        <f t="shared" si="479"/>
        <v>61</v>
      </c>
      <c r="N2314" s="41">
        <f t="shared" si="480"/>
        <v>61</v>
      </c>
      <c r="O2314" s="41">
        <f t="shared" si="481"/>
        <v>61</v>
      </c>
      <c r="P2314" s="15"/>
      <c r="Q2314" s="15"/>
      <c r="R2314" s="167"/>
      <c r="S2314" s="15"/>
      <c r="T2314" s="15"/>
      <c r="U2314" s="4">
        <f t="shared" si="488"/>
        <v>200</v>
      </c>
      <c r="AA2314" s="209"/>
      <c r="AB2314" s="209"/>
      <c r="AC2314" s="209"/>
      <c r="AD2314" s="209"/>
      <c r="AE2314" s="209"/>
      <c r="AF2314" s="209"/>
      <c r="AG2314" s="209"/>
      <c r="AH2314" s="209"/>
      <c r="AI2314" s="209"/>
      <c r="AJ2314" s="209"/>
      <c r="AK2314" s="209"/>
      <c r="AL2314" s="209"/>
      <c r="AM2314" s="209"/>
      <c r="AN2314" s="209"/>
      <c r="AO2314" s="209"/>
      <c r="AP2314" s="209"/>
      <c r="AQ2314" s="209"/>
      <c r="AR2314" s="209"/>
      <c r="AS2314" s="209"/>
      <c r="AT2314" s="209"/>
      <c r="AU2314" s="209"/>
      <c r="AV2314" s="209"/>
      <c r="AW2314" s="209"/>
      <c r="AX2314" s="209"/>
      <c r="AY2314" s="209"/>
      <c r="AZ2314" s="209"/>
      <c r="BA2314" s="209"/>
      <c r="BB2314" s="209"/>
      <c r="BC2314" s="209"/>
      <c r="BD2314" s="209"/>
      <c r="BE2314" s="209"/>
      <c r="BF2314" s="209"/>
      <c r="BG2314" s="209"/>
      <c r="BH2314" s="209"/>
      <c r="BI2314" s="209"/>
      <c r="BJ2314" s="209"/>
      <c r="BK2314" s="209"/>
      <c r="BL2314" s="209"/>
      <c r="BM2314" s="209"/>
      <c r="BN2314" s="209"/>
      <c r="BO2314" s="209"/>
      <c r="BP2314" s="209"/>
      <c r="BQ2314" s="209"/>
      <c r="BR2314" s="209"/>
      <c r="BS2314" s="209"/>
      <c r="BT2314" s="209"/>
      <c r="BU2314" s="209"/>
      <c r="BV2314" s="209"/>
      <c r="BW2314" s="209"/>
      <c r="BX2314" s="209"/>
      <c r="BY2314" s="209"/>
      <c r="BZ2314" s="209"/>
      <c r="CA2314" s="209"/>
      <c r="CB2314" s="209"/>
      <c r="CC2314" s="209"/>
      <c r="CD2314" s="209"/>
      <c r="CE2314" s="209"/>
      <c r="CF2314" s="209"/>
      <c r="CG2314" s="209"/>
      <c r="CH2314" s="209"/>
      <c r="CI2314" s="209"/>
      <c r="CJ2314" s="209"/>
      <c r="CK2314" s="209"/>
      <c r="CL2314" s="209"/>
      <c r="CM2314" s="209"/>
      <c r="CN2314" s="209"/>
      <c r="CO2314" s="209"/>
      <c r="CP2314" s="209"/>
      <c r="CQ2314" s="209"/>
      <c r="CR2314" s="209"/>
      <c r="CS2314" s="209"/>
      <c r="CT2314" s="209"/>
      <c r="CU2314" s="209"/>
      <c r="CV2314" s="209"/>
      <c r="CW2314" s="209"/>
      <c r="CX2314" s="209"/>
      <c r="CY2314" s="209"/>
      <c r="CZ2314" s="209"/>
      <c r="DA2314" s="209"/>
      <c r="DB2314" s="209"/>
      <c r="DC2314" s="209"/>
      <c r="DD2314" s="209"/>
      <c r="DE2314" s="209"/>
      <c r="DF2314" s="209"/>
      <c r="DG2314" s="209"/>
      <c r="DH2314" s="209"/>
      <c r="DI2314" s="209"/>
      <c r="DJ2314" s="209"/>
      <c r="DK2314" s="209"/>
      <c r="DL2314" s="209"/>
      <c r="DM2314" s="209"/>
      <c r="DN2314" s="209"/>
      <c r="DO2314" s="209"/>
      <c r="DP2314" s="209"/>
      <c r="DQ2314" s="209"/>
      <c r="DR2314" s="209"/>
      <c r="DS2314" s="209"/>
      <c r="DT2314" s="209"/>
      <c r="DU2314" s="209"/>
      <c r="DV2314" s="209"/>
      <c r="DW2314" s="209"/>
      <c r="DX2314" s="209"/>
      <c r="DY2314" s="209"/>
      <c r="DZ2314" s="209"/>
      <c r="EA2314" s="209"/>
      <c r="EB2314" s="209"/>
      <c r="EC2314" s="209"/>
      <c r="ED2314" s="209"/>
      <c r="EE2314" s="209"/>
      <c r="EF2314" s="209"/>
      <c r="EG2314" s="209"/>
      <c r="EH2314" s="209"/>
      <c r="EI2314" s="209"/>
      <c r="EJ2314" s="209"/>
      <c r="EK2314" s="209"/>
      <c r="EL2314" s="209"/>
      <c r="EM2314" s="209"/>
      <c r="EN2314" s="209"/>
      <c r="EO2314" s="209"/>
      <c r="EP2314" s="209"/>
      <c r="EQ2314" s="209"/>
      <c r="ER2314" s="209"/>
      <c r="ES2314" s="209"/>
      <c r="ET2314" s="209"/>
      <c r="EU2314" s="209"/>
      <c r="EV2314" s="209"/>
      <c r="EW2314" s="209"/>
      <c r="EX2314" s="209"/>
      <c r="EY2314" s="209"/>
      <c r="EZ2314" s="209"/>
      <c r="FA2314" s="209"/>
      <c r="FB2314" s="209"/>
      <c r="FC2314" s="209"/>
      <c r="FD2314" s="209"/>
      <c r="FE2314" s="209"/>
      <c r="FF2314" s="209"/>
      <c r="FG2314" s="209"/>
      <c r="FH2314" s="209"/>
      <c r="FI2314" s="209"/>
      <c r="FJ2314" s="209"/>
      <c r="FK2314" s="209"/>
      <c r="FL2314" s="209"/>
      <c r="FM2314" s="209"/>
      <c r="FN2314" s="209"/>
      <c r="FO2314" s="209"/>
      <c r="FP2314" s="209"/>
      <c r="FQ2314" s="209"/>
      <c r="FR2314" s="209"/>
      <c r="FS2314" s="209"/>
      <c r="FT2314" s="209"/>
      <c r="FU2314" s="209"/>
      <c r="FV2314" s="209"/>
      <c r="FW2314" s="209"/>
      <c r="FX2314" s="209"/>
      <c r="FY2314" s="209"/>
      <c r="FZ2314" s="209"/>
      <c r="GA2314" s="209"/>
      <c r="GB2314" s="209"/>
      <c r="GC2314" s="209"/>
      <c r="GD2314" s="209"/>
      <c r="GE2314" s="209"/>
      <c r="GF2314" s="209"/>
      <c r="GG2314" s="209"/>
      <c r="GH2314" s="209"/>
      <c r="GI2314" s="209"/>
    </row>
    <row r="2315" spans="1:191" hidden="1">
      <c r="A2315" s="69"/>
      <c r="B2315" s="53"/>
      <c r="C2315" s="56"/>
      <c r="D2315" s="57"/>
      <c r="E2315" s="16" t="s">
        <v>459</v>
      </c>
      <c r="F2315" s="10">
        <v>4234</v>
      </c>
      <c r="G2315" s="10"/>
      <c r="H2315" s="10"/>
      <c r="I2315" s="7">
        <v>57.5</v>
      </c>
      <c r="J2315" s="7">
        <v>57.5</v>
      </c>
      <c r="K2315" s="7">
        <v>57.5</v>
      </c>
      <c r="L2315" s="7">
        <v>80</v>
      </c>
      <c r="M2315" s="41">
        <f t="shared" si="479"/>
        <v>71.900000000000006</v>
      </c>
      <c r="N2315" s="41">
        <f t="shared" si="480"/>
        <v>71.900000000000006</v>
      </c>
      <c r="O2315" s="41">
        <f t="shared" si="481"/>
        <v>71.900000000000006</v>
      </c>
      <c r="P2315" s="15"/>
      <c r="Q2315" s="15"/>
      <c r="R2315" s="167"/>
      <c r="S2315" s="15"/>
      <c r="T2315" s="15"/>
      <c r="U2315" s="4">
        <f t="shared" si="488"/>
        <v>80</v>
      </c>
    </row>
    <row r="2316" spans="1:191" hidden="1">
      <c r="A2316" s="69"/>
      <c r="B2316" s="53"/>
      <c r="C2316" s="56"/>
      <c r="D2316" s="57"/>
      <c r="E2316" s="16" t="s">
        <v>517</v>
      </c>
      <c r="F2316" s="10">
        <v>4261</v>
      </c>
      <c r="G2316" s="10"/>
      <c r="H2316" s="10"/>
      <c r="I2316" s="7">
        <v>32.5</v>
      </c>
      <c r="J2316" s="7">
        <v>32.5</v>
      </c>
      <c r="K2316" s="7">
        <v>32.5</v>
      </c>
      <c r="L2316" s="7">
        <v>32.5</v>
      </c>
      <c r="M2316" s="41">
        <f t="shared" si="479"/>
        <v>100</v>
      </c>
      <c r="N2316" s="41">
        <f t="shared" si="480"/>
        <v>100</v>
      </c>
      <c r="O2316" s="41">
        <f t="shared" si="481"/>
        <v>100</v>
      </c>
      <c r="P2316" s="15"/>
      <c r="Q2316" s="15"/>
      <c r="R2316" s="167"/>
      <c r="S2316" s="15"/>
      <c r="T2316" s="15"/>
      <c r="U2316" s="4">
        <f t="shared" si="488"/>
        <v>32.5</v>
      </c>
    </row>
    <row r="2317" spans="1:191" hidden="1">
      <c r="A2317" s="69"/>
      <c r="B2317" s="53"/>
      <c r="C2317" s="56"/>
      <c r="D2317" s="57"/>
      <c r="E2317" s="9" t="s">
        <v>522</v>
      </c>
      <c r="F2317" s="10">
        <v>4269</v>
      </c>
      <c r="G2317" s="10"/>
      <c r="H2317" s="10"/>
      <c r="I2317" s="7">
        <v>32</v>
      </c>
      <c r="J2317" s="7">
        <v>32</v>
      </c>
      <c r="K2317" s="7">
        <v>32</v>
      </c>
      <c r="L2317" s="7">
        <v>87.5</v>
      </c>
      <c r="M2317" s="41">
        <f t="shared" si="479"/>
        <v>36.6</v>
      </c>
      <c r="N2317" s="41">
        <f t="shared" si="480"/>
        <v>36.6</v>
      </c>
      <c r="O2317" s="41">
        <f t="shared" si="481"/>
        <v>36.6</v>
      </c>
      <c r="P2317" s="15"/>
      <c r="Q2317" s="15"/>
      <c r="R2317" s="167"/>
      <c r="S2317" s="15"/>
      <c r="T2317" s="15"/>
      <c r="U2317" s="4">
        <f t="shared" si="488"/>
        <v>87.5</v>
      </c>
    </row>
    <row r="2318" spans="1:191" ht="33">
      <c r="A2318" s="232"/>
      <c r="B2318" s="196"/>
      <c r="C2318" s="200"/>
      <c r="D2318" s="201" t="s">
        <v>300</v>
      </c>
      <c r="E2318" s="81" t="s">
        <v>497</v>
      </c>
      <c r="F2318" s="19"/>
      <c r="G2318" s="19"/>
      <c r="H2318" s="10" t="s">
        <v>394</v>
      </c>
      <c r="I2318" s="204">
        <f>SUM(I2319,I2327)</f>
        <v>3925.5</v>
      </c>
      <c r="J2318" s="204">
        <f>SUM(J2319,J2327)</f>
        <v>7215.5</v>
      </c>
      <c r="K2318" s="204">
        <f>SUM(K2319,K2327)</f>
        <v>7255.5</v>
      </c>
      <c r="L2318" s="205">
        <f>SUM(L2319,L2327)</f>
        <v>8571.7000000000007</v>
      </c>
      <c r="M2318" s="41">
        <f t="shared" si="479"/>
        <v>45.8</v>
      </c>
      <c r="N2318" s="41">
        <f t="shared" si="480"/>
        <v>84.2</v>
      </c>
      <c r="O2318" s="41">
        <f t="shared" si="481"/>
        <v>84.6</v>
      </c>
      <c r="P2318" s="14"/>
      <c r="Q2318" s="14"/>
      <c r="R2318" s="167"/>
      <c r="S2318" s="14"/>
      <c r="T2318" s="14"/>
      <c r="U2318" s="4">
        <f t="shared" si="488"/>
        <v>8571.7000000000007</v>
      </c>
      <c r="W2318" s="43" t="s">
        <v>394</v>
      </c>
      <c r="AA2318" s="209"/>
      <c r="AB2318" s="209"/>
      <c r="AC2318" s="209"/>
      <c r="AD2318" s="209"/>
      <c r="AE2318" s="209"/>
      <c r="AF2318" s="209"/>
      <c r="AG2318" s="209"/>
      <c r="AH2318" s="209"/>
      <c r="AI2318" s="209"/>
      <c r="AJ2318" s="209"/>
      <c r="AK2318" s="209"/>
      <c r="AL2318" s="209"/>
      <c r="AM2318" s="209"/>
      <c r="AN2318" s="209"/>
      <c r="AO2318" s="209"/>
      <c r="AP2318" s="209"/>
      <c r="AQ2318" s="209"/>
      <c r="AR2318" s="209"/>
      <c r="AS2318" s="209"/>
      <c r="AT2318" s="209"/>
      <c r="AU2318" s="209"/>
      <c r="AV2318" s="209"/>
      <c r="AW2318" s="209"/>
      <c r="AX2318" s="209"/>
      <c r="AY2318" s="209"/>
      <c r="AZ2318" s="209"/>
      <c r="BA2318" s="209"/>
      <c r="BB2318" s="209"/>
      <c r="BC2318" s="209"/>
      <c r="BD2318" s="209"/>
      <c r="BE2318" s="209"/>
      <c r="BF2318" s="209"/>
      <c r="BG2318" s="209"/>
      <c r="BH2318" s="209"/>
      <c r="BI2318" s="209"/>
      <c r="BJ2318" s="209"/>
      <c r="BK2318" s="209"/>
      <c r="BL2318" s="209"/>
      <c r="BM2318" s="209"/>
      <c r="BN2318" s="209"/>
      <c r="BO2318" s="209"/>
      <c r="BP2318" s="209"/>
      <c r="BQ2318" s="209"/>
      <c r="BR2318" s="209"/>
      <c r="BS2318" s="209"/>
      <c r="BT2318" s="209"/>
      <c r="BU2318" s="209"/>
      <c r="BV2318" s="209"/>
      <c r="BW2318" s="209"/>
      <c r="BX2318" s="209"/>
      <c r="BY2318" s="209"/>
      <c r="BZ2318" s="209"/>
      <c r="CA2318" s="209"/>
      <c r="CB2318" s="209"/>
      <c r="CC2318" s="209"/>
      <c r="CD2318" s="209"/>
      <c r="CE2318" s="209"/>
      <c r="CF2318" s="209"/>
      <c r="CG2318" s="209"/>
      <c r="CH2318" s="209"/>
      <c r="CI2318" s="209"/>
      <c r="CJ2318" s="209"/>
      <c r="CK2318" s="209"/>
      <c r="CL2318" s="209"/>
      <c r="CM2318" s="209"/>
      <c r="CN2318" s="209"/>
      <c r="CO2318" s="209"/>
      <c r="CP2318" s="209"/>
      <c r="CQ2318" s="209"/>
      <c r="CR2318" s="209"/>
      <c r="CS2318" s="209"/>
      <c r="CT2318" s="209"/>
      <c r="CU2318" s="209"/>
      <c r="CV2318" s="209"/>
      <c r="CW2318" s="209"/>
      <c r="CX2318" s="209"/>
      <c r="CY2318" s="209"/>
      <c r="CZ2318" s="209"/>
      <c r="DA2318" s="209"/>
      <c r="DB2318" s="209"/>
      <c r="DC2318" s="209"/>
      <c r="DD2318" s="209"/>
      <c r="DE2318" s="209"/>
      <c r="DF2318" s="209"/>
      <c r="DG2318" s="209"/>
      <c r="DH2318" s="209"/>
      <c r="DI2318" s="209"/>
      <c r="DJ2318" s="209"/>
      <c r="DK2318" s="209"/>
      <c r="DL2318" s="209"/>
      <c r="DM2318" s="209"/>
      <c r="DN2318" s="209"/>
      <c r="DO2318" s="209"/>
      <c r="DP2318" s="209"/>
      <c r="DQ2318" s="209"/>
      <c r="DR2318" s="209"/>
      <c r="DS2318" s="209"/>
      <c r="DT2318" s="209"/>
      <c r="DU2318" s="209"/>
      <c r="DV2318" s="209"/>
      <c r="DW2318" s="209"/>
      <c r="DX2318" s="209"/>
      <c r="DY2318" s="209"/>
      <c r="DZ2318" s="209"/>
      <c r="EA2318" s="209"/>
      <c r="EB2318" s="209"/>
      <c r="EC2318" s="209"/>
      <c r="ED2318" s="209"/>
      <c r="EE2318" s="209"/>
      <c r="EF2318" s="209"/>
      <c r="EG2318" s="209"/>
      <c r="EH2318" s="209"/>
      <c r="EI2318" s="209"/>
      <c r="EJ2318" s="209"/>
      <c r="EK2318" s="209"/>
      <c r="EL2318" s="209"/>
      <c r="EM2318" s="209"/>
      <c r="EN2318" s="209"/>
      <c r="EO2318" s="209"/>
      <c r="EP2318" s="209"/>
      <c r="EQ2318" s="209"/>
      <c r="ER2318" s="209"/>
      <c r="ES2318" s="209"/>
      <c r="ET2318" s="209"/>
      <c r="EU2318" s="209"/>
      <c r="EV2318" s="209"/>
      <c r="EW2318" s="209"/>
      <c r="EX2318" s="209"/>
      <c r="EY2318" s="209"/>
      <c r="EZ2318" s="209"/>
      <c r="FA2318" s="209"/>
      <c r="FB2318" s="209"/>
      <c r="FC2318" s="209"/>
      <c r="FD2318" s="209"/>
      <c r="FE2318" s="209"/>
      <c r="FF2318" s="209"/>
      <c r="FG2318" s="209"/>
      <c r="FH2318" s="209"/>
      <c r="FI2318" s="209"/>
      <c r="FJ2318" s="209"/>
      <c r="FK2318" s="209"/>
      <c r="FL2318" s="209"/>
      <c r="FM2318" s="209"/>
      <c r="FN2318" s="209"/>
      <c r="FO2318" s="209"/>
      <c r="FP2318" s="209"/>
      <c r="FQ2318" s="209"/>
      <c r="FR2318" s="209"/>
      <c r="FS2318" s="209"/>
      <c r="FT2318" s="209"/>
      <c r="FU2318" s="209"/>
      <c r="FV2318" s="209"/>
      <c r="FW2318" s="209"/>
      <c r="FX2318" s="209"/>
      <c r="FY2318" s="209"/>
      <c r="FZ2318" s="209"/>
      <c r="GA2318" s="209"/>
      <c r="GB2318" s="209"/>
      <c r="GC2318" s="209"/>
      <c r="GD2318" s="209"/>
      <c r="GE2318" s="209"/>
      <c r="GF2318" s="209"/>
      <c r="GG2318" s="209"/>
      <c r="GH2318" s="209"/>
      <c r="GI2318" s="209"/>
    </row>
    <row r="2319" spans="1:191" ht="27">
      <c r="A2319" s="232"/>
      <c r="B2319" s="196"/>
      <c r="C2319" s="200"/>
      <c r="D2319" s="201"/>
      <c r="E2319" s="80" t="s">
        <v>40</v>
      </c>
      <c r="F2319" s="18" t="s">
        <v>398</v>
      </c>
      <c r="G2319" s="18"/>
      <c r="H2319" s="10" t="s">
        <v>394</v>
      </c>
      <c r="I2319" s="206">
        <f>SUM(I2320:I2326)</f>
        <v>3925.5</v>
      </c>
      <c r="J2319" s="206">
        <f>SUM(J2320:J2326)</f>
        <v>7197.5</v>
      </c>
      <c r="K2319" s="206">
        <f>SUM(K2320:K2326)</f>
        <v>7197.5</v>
      </c>
      <c r="L2319" s="207">
        <f>SUM(L2320:L2326)</f>
        <v>8471.7000000000007</v>
      </c>
      <c r="M2319" s="41">
        <f t="shared" si="479"/>
        <v>46.3</v>
      </c>
      <c r="N2319" s="41">
        <f t="shared" si="480"/>
        <v>85</v>
      </c>
      <c r="O2319" s="41">
        <f t="shared" si="481"/>
        <v>85</v>
      </c>
      <c r="P2319" s="15"/>
      <c r="Q2319" s="15"/>
      <c r="R2319" s="167"/>
      <c r="S2319" s="15"/>
      <c r="T2319" s="15"/>
      <c r="U2319" s="4">
        <f t="shared" si="488"/>
        <v>8471.7000000000007</v>
      </c>
      <c r="AA2319" s="209"/>
      <c r="AB2319" s="209"/>
      <c r="AC2319" s="209"/>
      <c r="AD2319" s="209"/>
      <c r="AE2319" s="209"/>
      <c r="AF2319" s="209"/>
      <c r="AG2319" s="209"/>
      <c r="AH2319" s="209"/>
      <c r="AI2319" s="209"/>
      <c r="AJ2319" s="209"/>
      <c r="AK2319" s="209"/>
      <c r="AL2319" s="209"/>
      <c r="AM2319" s="209"/>
      <c r="AN2319" s="209"/>
      <c r="AO2319" s="209"/>
      <c r="AP2319" s="209"/>
      <c r="AQ2319" s="209"/>
      <c r="AR2319" s="209"/>
      <c r="AS2319" s="209"/>
      <c r="AT2319" s="209"/>
      <c r="AU2319" s="209"/>
      <c r="AV2319" s="209"/>
      <c r="AW2319" s="209"/>
      <c r="AX2319" s="209"/>
      <c r="AY2319" s="209"/>
      <c r="AZ2319" s="209"/>
      <c r="BA2319" s="209"/>
      <c r="BB2319" s="209"/>
      <c r="BC2319" s="209"/>
      <c r="BD2319" s="209"/>
      <c r="BE2319" s="209"/>
      <c r="BF2319" s="209"/>
      <c r="BG2319" s="209"/>
      <c r="BH2319" s="209"/>
      <c r="BI2319" s="209"/>
      <c r="BJ2319" s="209"/>
      <c r="BK2319" s="209"/>
      <c r="BL2319" s="209"/>
      <c r="BM2319" s="209"/>
      <c r="BN2319" s="209"/>
      <c r="BO2319" s="209"/>
      <c r="BP2319" s="209"/>
      <c r="BQ2319" s="209"/>
      <c r="BR2319" s="209"/>
      <c r="BS2319" s="209"/>
      <c r="BT2319" s="209"/>
      <c r="BU2319" s="209"/>
      <c r="BV2319" s="209"/>
      <c r="BW2319" s="209"/>
      <c r="BX2319" s="209"/>
      <c r="BY2319" s="209"/>
      <c r="BZ2319" s="209"/>
      <c r="CA2319" s="209"/>
      <c r="CB2319" s="209"/>
      <c r="CC2319" s="209"/>
      <c r="CD2319" s="209"/>
      <c r="CE2319" s="209"/>
      <c r="CF2319" s="209"/>
      <c r="CG2319" s="209"/>
      <c r="CH2319" s="209"/>
      <c r="CI2319" s="209"/>
      <c r="CJ2319" s="209"/>
      <c r="CK2319" s="209"/>
      <c r="CL2319" s="209"/>
      <c r="CM2319" s="209"/>
      <c r="CN2319" s="209"/>
      <c r="CO2319" s="209"/>
      <c r="CP2319" s="209"/>
      <c r="CQ2319" s="209"/>
      <c r="CR2319" s="209"/>
      <c r="CS2319" s="209"/>
      <c r="CT2319" s="209"/>
      <c r="CU2319" s="209"/>
      <c r="CV2319" s="209"/>
      <c r="CW2319" s="209"/>
      <c r="CX2319" s="209"/>
      <c r="CY2319" s="209"/>
      <c r="CZ2319" s="209"/>
      <c r="DA2319" s="209"/>
      <c r="DB2319" s="209"/>
      <c r="DC2319" s="209"/>
      <c r="DD2319" s="209"/>
      <c r="DE2319" s="209"/>
      <c r="DF2319" s="209"/>
      <c r="DG2319" s="209"/>
      <c r="DH2319" s="209"/>
      <c r="DI2319" s="209"/>
      <c r="DJ2319" s="209"/>
      <c r="DK2319" s="209"/>
      <c r="DL2319" s="209"/>
      <c r="DM2319" s="209"/>
      <c r="DN2319" s="209"/>
      <c r="DO2319" s="209"/>
      <c r="DP2319" s="209"/>
      <c r="DQ2319" s="209"/>
      <c r="DR2319" s="209"/>
      <c r="DS2319" s="209"/>
      <c r="DT2319" s="209"/>
      <c r="DU2319" s="209"/>
      <c r="DV2319" s="209"/>
      <c r="DW2319" s="209"/>
      <c r="DX2319" s="209"/>
      <c r="DY2319" s="209"/>
      <c r="DZ2319" s="209"/>
      <c r="EA2319" s="209"/>
      <c r="EB2319" s="209"/>
      <c r="EC2319" s="209"/>
      <c r="ED2319" s="209"/>
      <c r="EE2319" s="209"/>
      <c r="EF2319" s="209"/>
      <c r="EG2319" s="209"/>
      <c r="EH2319" s="209"/>
      <c r="EI2319" s="209"/>
      <c r="EJ2319" s="209"/>
      <c r="EK2319" s="209"/>
      <c r="EL2319" s="209"/>
      <c r="EM2319" s="209"/>
      <c r="EN2319" s="209"/>
      <c r="EO2319" s="209"/>
      <c r="EP2319" s="209"/>
      <c r="EQ2319" s="209"/>
      <c r="ER2319" s="209"/>
      <c r="ES2319" s="209"/>
      <c r="ET2319" s="209"/>
      <c r="EU2319" s="209"/>
      <c r="EV2319" s="209"/>
      <c r="EW2319" s="209"/>
      <c r="EX2319" s="209"/>
      <c r="EY2319" s="209"/>
      <c r="EZ2319" s="209"/>
      <c r="FA2319" s="209"/>
      <c r="FB2319" s="209"/>
      <c r="FC2319" s="209"/>
      <c r="FD2319" s="209"/>
      <c r="FE2319" s="209"/>
      <c r="FF2319" s="209"/>
      <c r="FG2319" s="209"/>
      <c r="FH2319" s="209"/>
      <c r="FI2319" s="209"/>
      <c r="FJ2319" s="209"/>
      <c r="FK2319" s="209"/>
      <c r="FL2319" s="209"/>
      <c r="FM2319" s="209"/>
      <c r="FN2319" s="209"/>
      <c r="FO2319" s="209"/>
      <c r="FP2319" s="209"/>
      <c r="FQ2319" s="209"/>
      <c r="FR2319" s="209"/>
      <c r="FS2319" s="209"/>
      <c r="FT2319" s="209"/>
      <c r="FU2319" s="209"/>
      <c r="FV2319" s="209"/>
      <c r="FW2319" s="209"/>
      <c r="FX2319" s="209"/>
      <c r="FY2319" s="209"/>
      <c r="FZ2319" s="209"/>
      <c r="GA2319" s="209"/>
      <c r="GB2319" s="209"/>
      <c r="GC2319" s="209"/>
      <c r="GD2319" s="209"/>
      <c r="GE2319" s="209"/>
      <c r="GF2319" s="209"/>
      <c r="GG2319" s="209"/>
      <c r="GH2319" s="209"/>
      <c r="GI2319" s="209"/>
    </row>
    <row r="2320" spans="1:191" ht="27" hidden="1">
      <c r="A2320" s="69"/>
      <c r="B2320" s="53"/>
      <c r="C2320" s="56"/>
      <c r="D2320" s="57"/>
      <c r="E2320" s="16" t="s">
        <v>432</v>
      </c>
      <c r="F2320" s="10">
        <v>4112</v>
      </c>
      <c r="G2320" s="10"/>
      <c r="H2320" s="10"/>
      <c r="I2320" s="40">
        <v>154</v>
      </c>
      <c r="J2320" s="40">
        <v>418</v>
      </c>
      <c r="K2320" s="40">
        <v>418</v>
      </c>
      <c r="L2320" s="7">
        <v>682</v>
      </c>
      <c r="M2320" s="41">
        <f t="shared" ref="M2320:M2386" si="489">ROUND(I2320/L2320*100,1)</f>
        <v>22.6</v>
      </c>
      <c r="N2320" s="41">
        <f t="shared" ref="N2320:N2386" si="490">ROUND(J2320/L2320*100,1)</f>
        <v>61.3</v>
      </c>
      <c r="O2320" s="41">
        <f t="shared" ref="O2320:O2386" si="491">ROUND(K2320/L2320*100,1)</f>
        <v>61.3</v>
      </c>
      <c r="P2320" s="15"/>
      <c r="Q2320" s="15"/>
      <c r="R2320" s="167"/>
      <c r="S2320" s="15"/>
      <c r="T2320" s="15"/>
      <c r="U2320" s="4">
        <f t="shared" si="488"/>
        <v>682</v>
      </c>
    </row>
    <row r="2321" spans="1:191" hidden="1">
      <c r="A2321" s="69"/>
      <c r="B2321" s="53"/>
      <c r="C2321" s="56"/>
      <c r="D2321" s="57"/>
      <c r="E2321" s="16" t="s">
        <v>436</v>
      </c>
      <c r="F2321" s="10" t="s">
        <v>264</v>
      </c>
      <c r="G2321" s="10"/>
      <c r="H2321" s="10"/>
      <c r="I2321" s="40">
        <v>45</v>
      </c>
      <c r="J2321" s="40">
        <v>120</v>
      </c>
      <c r="K2321" s="40">
        <v>120</v>
      </c>
      <c r="L2321" s="7">
        <v>170</v>
      </c>
      <c r="M2321" s="41">
        <f t="shared" si="489"/>
        <v>26.5</v>
      </c>
      <c r="N2321" s="41">
        <f t="shared" si="490"/>
        <v>70.599999999999994</v>
      </c>
      <c r="O2321" s="41">
        <f t="shared" si="491"/>
        <v>70.599999999999994</v>
      </c>
      <c r="P2321" s="15"/>
      <c r="Q2321" s="15"/>
      <c r="R2321" s="167"/>
      <c r="S2321" s="15"/>
      <c r="T2321" s="15"/>
      <c r="U2321" s="4">
        <f t="shared" si="488"/>
        <v>170</v>
      </c>
    </row>
    <row r="2322" spans="1:191" hidden="1">
      <c r="A2322" s="69"/>
      <c r="B2322" s="53"/>
      <c r="C2322" s="56"/>
      <c r="D2322" s="57"/>
      <c r="E2322" s="16" t="s">
        <v>443</v>
      </c>
      <c r="F2322" s="10">
        <v>4221</v>
      </c>
      <c r="G2322" s="10"/>
      <c r="H2322" s="10"/>
      <c r="I2322" s="40">
        <v>449.4</v>
      </c>
      <c r="J2322" s="40">
        <v>1798.4</v>
      </c>
      <c r="K2322" s="40">
        <v>1798.4</v>
      </c>
      <c r="L2322" s="7">
        <v>2538.1</v>
      </c>
      <c r="M2322" s="41">
        <f t="shared" si="489"/>
        <v>17.7</v>
      </c>
      <c r="N2322" s="41">
        <f t="shared" si="490"/>
        <v>70.900000000000006</v>
      </c>
      <c r="O2322" s="41">
        <f t="shared" si="491"/>
        <v>70.900000000000006</v>
      </c>
      <c r="P2322" s="15"/>
      <c r="Q2322" s="15"/>
      <c r="R2322" s="167"/>
      <c r="S2322" s="15"/>
      <c r="T2322" s="15"/>
      <c r="U2322" s="4">
        <f t="shared" si="488"/>
        <v>2538.1</v>
      </c>
    </row>
    <row r="2323" spans="1:191" hidden="1">
      <c r="A2323" s="69"/>
      <c r="B2323" s="53"/>
      <c r="C2323" s="56"/>
      <c r="D2323" s="57"/>
      <c r="E2323" s="16" t="s">
        <v>459</v>
      </c>
      <c r="F2323" s="10">
        <v>4234</v>
      </c>
      <c r="G2323" s="10"/>
      <c r="H2323" s="10"/>
      <c r="I2323" s="40">
        <v>26</v>
      </c>
      <c r="J2323" s="40">
        <v>82</v>
      </c>
      <c r="K2323" s="40">
        <v>82</v>
      </c>
      <c r="L2323" s="7">
        <v>124</v>
      </c>
      <c r="M2323" s="41">
        <f t="shared" si="489"/>
        <v>21</v>
      </c>
      <c r="N2323" s="41">
        <f t="shared" si="490"/>
        <v>66.099999999999994</v>
      </c>
      <c r="O2323" s="41">
        <f t="shared" si="491"/>
        <v>66.099999999999994</v>
      </c>
      <c r="P2323" s="15"/>
      <c r="Q2323" s="15"/>
      <c r="R2323" s="167"/>
      <c r="S2323" s="15"/>
      <c r="T2323" s="15"/>
      <c r="U2323" s="4">
        <f t="shared" si="488"/>
        <v>124</v>
      </c>
    </row>
    <row r="2324" spans="1:191" hidden="1">
      <c r="A2324" s="69"/>
      <c r="B2324" s="53"/>
      <c r="C2324" s="56"/>
      <c r="D2324" s="57"/>
      <c r="E2324" s="16" t="s">
        <v>513</v>
      </c>
      <c r="F2324" s="10">
        <v>4239</v>
      </c>
      <c r="G2324" s="10"/>
      <c r="H2324" s="10"/>
      <c r="I2324" s="40"/>
      <c r="J2324" s="40">
        <v>448</v>
      </c>
      <c r="K2324" s="40">
        <v>448</v>
      </c>
      <c r="L2324" s="7">
        <v>476</v>
      </c>
      <c r="M2324" s="41">
        <f t="shared" si="489"/>
        <v>0</v>
      </c>
      <c r="N2324" s="41">
        <f t="shared" si="490"/>
        <v>94.1</v>
      </c>
      <c r="O2324" s="41">
        <f t="shared" si="491"/>
        <v>94.1</v>
      </c>
      <c r="P2324" s="15"/>
      <c r="Q2324" s="15"/>
      <c r="R2324" s="167"/>
      <c r="S2324" s="15"/>
      <c r="T2324" s="15"/>
      <c r="U2324" s="4">
        <f t="shared" si="488"/>
        <v>476</v>
      </c>
    </row>
    <row r="2325" spans="1:191" hidden="1">
      <c r="A2325" s="69"/>
      <c r="B2325" s="53"/>
      <c r="C2325" s="56"/>
      <c r="D2325" s="57"/>
      <c r="E2325" s="16" t="s">
        <v>517</v>
      </c>
      <c r="F2325" s="10">
        <v>4261</v>
      </c>
      <c r="G2325" s="10"/>
      <c r="H2325" s="10"/>
      <c r="I2325" s="40">
        <v>13</v>
      </c>
      <c r="J2325" s="40">
        <v>653</v>
      </c>
      <c r="K2325" s="40">
        <v>653</v>
      </c>
      <c r="L2325" s="7">
        <v>668.5</v>
      </c>
      <c r="M2325" s="41">
        <f t="shared" si="489"/>
        <v>1.9</v>
      </c>
      <c r="N2325" s="41">
        <f t="shared" si="490"/>
        <v>97.7</v>
      </c>
      <c r="O2325" s="41">
        <f t="shared" si="491"/>
        <v>97.7</v>
      </c>
      <c r="P2325" s="15"/>
      <c r="Q2325" s="15"/>
      <c r="R2325" s="167"/>
      <c r="S2325" s="15"/>
      <c r="T2325" s="15"/>
      <c r="U2325" s="4">
        <f t="shared" si="488"/>
        <v>668.5</v>
      </c>
    </row>
    <row r="2326" spans="1:191" hidden="1">
      <c r="A2326" s="69"/>
      <c r="B2326" s="53"/>
      <c r="C2326" s="56"/>
      <c r="D2326" s="57"/>
      <c r="E2326" s="9" t="s">
        <v>522</v>
      </c>
      <c r="F2326" s="10">
        <v>4269</v>
      </c>
      <c r="G2326" s="10"/>
      <c r="H2326" s="10"/>
      <c r="I2326" s="40">
        <v>3238.1</v>
      </c>
      <c r="J2326" s="40">
        <v>3678.1</v>
      </c>
      <c r="K2326" s="40">
        <v>3678.1</v>
      </c>
      <c r="L2326" s="7">
        <v>3813.1</v>
      </c>
      <c r="M2326" s="41">
        <f t="shared" si="489"/>
        <v>84.9</v>
      </c>
      <c r="N2326" s="41">
        <f t="shared" si="490"/>
        <v>96.5</v>
      </c>
      <c r="O2326" s="41">
        <f t="shared" si="491"/>
        <v>96.5</v>
      </c>
      <c r="P2326" s="15"/>
      <c r="Q2326" s="15"/>
      <c r="R2326" s="167"/>
      <c r="S2326" s="15"/>
      <c r="T2326" s="15"/>
      <c r="U2326" s="4">
        <f t="shared" si="488"/>
        <v>3813.1</v>
      </c>
    </row>
    <row r="2327" spans="1:191">
      <c r="A2327" s="232"/>
      <c r="B2327" s="196"/>
      <c r="C2327" s="200"/>
      <c r="D2327" s="201"/>
      <c r="E2327" s="80" t="s">
        <v>571</v>
      </c>
      <c r="F2327" s="18" t="s">
        <v>398</v>
      </c>
      <c r="G2327" s="18"/>
      <c r="H2327" s="10" t="s">
        <v>394</v>
      </c>
      <c r="I2327" s="206">
        <f>SUM(I2328:I2329)</f>
        <v>0</v>
      </c>
      <c r="J2327" s="206">
        <f>SUM(J2328:J2329)</f>
        <v>18</v>
      </c>
      <c r="K2327" s="206">
        <f>SUM(K2328:K2329)</f>
        <v>58</v>
      </c>
      <c r="L2327" s="207">
        <f>SUM(L2328:L2329)</f>
        <v>100</v>
      </c>
      <c r="M2327" s="41">
        <f t="shared" si="489"/>
        <v>0</v>
      </c>
      <c r="N2327" s="41">
        <f t="shared" si="490"/>
        <v>18</v>
      </c>
      <c r="O2327" s="41">
        <f t="shared" si="491"/>
        <v>58</v>
      </c>
      <c r="P2327" s="15"/>
      <c r="Q2327" s="15"/>
      <c r="R2327" s="167"/>
      <c r="S2327" s="15"/>
      <c r="T2327" s="15"/>
      <c r="U2327" s="4">
        <f t="shared" si="488"/>
        <v>100</v>
      </c>
      <c r="AA2327" s="209"/>
      <c r="AB2327" s="209"/>
      <c r="AC2327" s="209"/>
      <c r="AD2327" s="209"/>
      <c r="AE2327" s="209"/>
      <c r="AF2327" s="209"/>
      <c r="AG2327" s="209"/>
      <c r="AH2327" s="209"/>
      <c r="AI2327" s="209"/>
      <c r="AJ2327" s="209"/>
      <c r="AK2327" s="209"/>
      <c r="AL2327" s="209"/>
      <c r="AM2327" s="209"/>
      <c r="AN2327" s="209"/>
      <c r="AO2327" s="209"/>
      <c r="AP2327" s="209"/>
      <c r="AQ2327" s="209"/>
      <c r="AR2327" s="209"/>
      <c r="AS2327" s="209"/>
      <c r="AT2327" s="209"/>
      <c r="AU2327" s="209"/>
      <c r="AV2327" s="209"/>
      <c r="AW2327" s="209"/>
      <c r="AX2327" s="209"/>
      <c r="AY2327" s="209"/>
      <c r="AZ2327" s="209"/>
      <c r="BA2327" s="209"/>
      <c r="BB2327" s="209"/>
      <c r="BC2327" s="209"/>
      <c r="BD2327" s="209"/>
      <c r="BE2327" s="209"/>
      <c r="BF2327" s="209"/>
      <c r="BG2327" s="209"/>
      <c r="BH2327" s="209"/>
      <c r="BI2327" s="209"/>
      <c r="BJ2327" s="209"/>
      <c r="BK2327" s="209"/>
      <c r="BL2327" s="209"/>
      <c r="BM2327" s="209"/>
      <c r="BN2327" s="209"/>
      <c r="BO2327" s="209"/>
      <c r="BP2327" s="209"/>
      <c r="BQ2327" s="209"/>
      <c r="BR2327" s="209"/>
      <c r="BS2327" s="209"/>
      <c r="BT2327" s="209"/>
      <c r="BU2327" s="209"/>
      <c r="BV2327" s="209"/>
      <c r="BW2327" s="209"/>
      <c r="BX2327" s="209"/>
      <c r="BY2327" s="209"/>
      <c r="BZ2327" s="209"/>
      <c r="CA2327" s="209"/>
      <c r="CB2327" s="209"/>
      <c r="CC2327" s="209"/>
      <c r="CD2327" s="209"/>
      <c r="CE2327" s="209"/>
      <c r="CF2327" s="209"/>
      <c r="CG2327" s="209"/>
      <c r="CH2327" s="209"/>
      <c r="CI2327" s="209"/>
      <c r="CJ2327" s="209"/>
      <c r="CK2327" s="209"/>
      <c r="CL2327" s="209"/>
      <c r="CM2327" s="209"/>
      <c r="CN2327" s="209"/>
      <c r="CO2327" s="209"/>
      <c r="CP2327" s="209"/>
      <c r="CQ2327" s="209"/>
      <c r="CR2327" s="209"/>
      <c r="CS2327" s="209"/>
      <c r="CT2327" s="209"/>
      <c r="CU2327" s="209"/>
      <c r="CV2327" s="209"/>
      <c r="CW2327" s="209"/>
      <c r="CX2327" s="209"/>
      <c r="CY2327" s="209"/>
      <c r="CZ2327" s="209"/>
      <c r="DA2327" s="209"/>
      <c r="DB2327" s="209"/>
      <c r="DC2327" s="209"/>
      <c r="DD2327" s="209"/>
      <c r="DE2327" s="209"/>
      <c r="DF2327" s="209"/>
      <c r="DG2327" s="209"/>
      <c r="DH2327" s="209"/>
      <c r="DI2327" s="209"/>
      <c r="DJ2327" s="209"/>
      <c r="DK2327" s="209"/>
      <c r="DL2327" s="209"/>
      <c r="DM2327" s="209"/>
      <c r="DN2327" s="209"/>
      <c r="DO2327" s="209"/>
      <c r="DP2327" s="209"/>
      <c r="DQ2327" s="209"/>
      <c r="DR2327" s="209"/>
      <c r="DS2327" s="209"/>
      <c r="DT2327" s="209"/>
      <c r="DU2327" s="209"/>
      <c r="DV2327" s="209"/>
      <c r="DW2327" s="209"/>
      <c r="DX2327" s="209"/>
      <c r="DY2327" s="209"/>
      <c r="DZ2327" s="209"/>
      <c r="EA2327" s="209"/>
      <c r="EB2327" s="209"/>
      <c r="EC2327" s="209"/>
      <c r="ED2327" s="209"/>
      <c r="EE2327" s="209"/>
      <c r="EF2327" s="209"/>
      <c r="EG2327" s="209"/>
      <c r="EH2327" s="209"/>
      <c r="EI2327" s="209"/>
      <c r="EJ2327" s="209"/>
      <c r="EK2327" s="209"/>
      <c r="EL2327" s="209"/>
      <c r="EM2327" s="209"/>
      <c r="EN2327" s="209"/>
      <c r="EO2327" s="209"/>
      <c r="EP2327" s="209"/>
      <c r="EQ2327" s="209"/>
      <c r="ER2327" s="209"/>
      <c r="ES2327" s="209"/>
      <c r="ET2327" s="209"/>
      <c r="EU2327" s="209"/>
      <c r="EV2327" s="209"/>
      <c r="EW2327" s="209"/>
      <c r="EX2327" s="209"/>
      <c r="EY2327" s="209"/>
      <c r="EZ2327" s="209"/>
      <c r="FA2327" s="209"/>
      <c r="FB2327" s="209"/>
      <c r="FC2327" s="209"/>
      <c r="FD2327" s="209"/>
      <c r="FE2327" s="209"/>
      <c r="FF2327" s="209"/>
      <c r="FG2327" s="209"/>
      <c r="FH2327" s="209"/>
      <c r="FI2327" s="209"/>
      <c r="FJ2327" s="209"/>
      <c r="FK2327" s="209"/>
      <c r="FL2327" s="209"/>
      <c r="FM2327" s="209"/>
      <c r="FN2327" s="209"/>
      <c r="FO2327" s="209"/>
      <c r="FP2327" s="209"/>
      <c r="FQ2327" s="209"/>
      <c r="FR2327" s="209"/>
      <c r="FS2327" s="209"/>
      <c r="FT2327" s="209"/>
      <c r="FU2327" s="209"/>
      <c r="FV2327" s="209"/>
      <c r="FW2327" s="209"/>
      <c r="FX2327" s="209"/>
      <c r="FY2327" s="209"/>
      <c r="FZ2327" s="209"/>
      <c r="GA2327" s="209"/>
      <c r="GB2327" s="209"/>
      <c r="GC2327" s="209"/>
      <c r="GD2327" s="209"/>
      <c r="GE2327" s="209"/>
      <c r="GF2327" s="209"/>
      <c r="GG2327" s="209"/>
      <c r="GH2327" s="209"/>
      <c r="GI2327" s="209"/>
    </row>
    <row r="2328" spans="1:191" hidden="1">
      <c r="A2328" s="69"/>
      <c r="B2328" s="53"/>
      <c r="C2328" s="56"/>
      <c r="D2328" s="57"/>
      <c r="E2328" s="16" t="s">
        <v>459</v>
      </c>
      <c r="F2328" s="10">
        <v>4234</v>
      </c>
      <c r="G2328" s="10"/>
      <c r="H2328" s="10"/>
      <c r="I2328" s="7"/>
      <c r="J2328" s="7">
        <v>3.6</v>
      </c>
      <c r="K2328" s="7">
        <v>10.8</v>
      </c>
      <c r="L2328" s="7">
        <v>18</v>
      </c>
      <c r="M2328" s="41">
        <f t="shared" si="489"/>
        <v>0</v>
      </c>
      <c r="N2328" s="41">
        <f t="shared" si="490"/>
        <v>20</v>
      </c>
      <c r="O2328" s="41">
        <f t="shared" si="491"/>
        <v>60</v>
      </c>
      <c r="P2328" s="15"/>
      <c r="Q2328" s="15"/>
      <c r="R2328" s="167"/>
      <c r="S2328" s="15"/>
      <c r="T2328" s="15"/>
      <c r="U2328" s="4">
        <f t="shared" si="488"/>
        <v>18</v>
      </c>
    </row>
    <row r="2329" spans="1:191" hidden="1">
      <c r="A2329" s="69"/>
      <c r="B2329" s="53"/>
      <c r="C2329" s="56"/>
      <c r="D2329" s="57"/>
      <c r="E2329" s="9" t="s">
        <v>522</v>
      </c>
      <c r="F2329" s="10">
        <v>4269</v>
      </c>
      <c r="G2329" s="10"/>
      <c r="H2329" s="10"/>
      <c r="I2329" s="7"/>
      <c r="J2329" s="7">
        <v>14.4</v>
      </c>
      <c r="K2329" s="7">
        <v>47.2</v>
      </c>
      <c r="L2329" s="7">
        <v>82</v>
      </c>
      <c r="M2329" s="41">
        <f t="shared" si="489"/>
        <v>0</v>
      </c>
      <c r="N2329" s="41">
        <f t="shared" si="490"/>
        <v>17.600000000000001</v>
      </c>
      <c r="O2329" s="41">
        <f t="shared" si="491"/>
        <v>57.6</v>
      </c>
      <c r="P2329" s="15"/>
      <c r="Q2329" s="15"/>
      <c r="R2329" s="167"/>
      <c r="S2329" s="15"/>
      <c r="T2329" s="15"/>
      <c r="U2329" s="4"/>
    </row>
    <row r="2330" spans="1:191" ht="25.5" customHeight="1">
      <c r="A2330" s="232"/>
      <c r="B2330" s="196"/>
      <c r="C2330" s="200"/>
      <c r="D2330" s="201" t="s">
        <v>301</v>
      </c>
      <c r="E2330" s="81" t="s">
        <v>171</v>
      </c>
      <c r="F2330" s="19"/>
      <c r="G2330" s="19"/>
      <c r="H2330" s="10" t="s">
        <v>394</v>
      </c>
      <c r="I2330" s="204">
        <f>SUM(I2331)</f>
        <v>3000</v>
      </c>
      <c r="J2330" s="204">
        <f>SUM(J2331)</f>
        <v>5000</v>
      </c>
      <c r="K2330" s="204">
        <f>SUM(K2331)</f>
        <v>5000</v>
      </c>
      <c r="L2330" s="205">
        <f>SUM(L2331)</f>
        <v>5000</v>
      </c>
      <c r="M2330" s="41">
        <f t="shared" si="489"/>
        <v>60</v>
      </c>
      <c r="N2330" s="41">
        <f t="shared" si="490"/>
        <v>100</v>
      </c>
      <c r="O2330" s="41">
        <f t="shared" si="491"/>
        <v>100</v>
      </c>
      <c r="P2330" s="14"/>
      <c r="Q2330" s="14"/>
      <c r="R2330" s="167"/>
      <c r="S2330" s="14"/>
      <c r="T2330" s="14"/>
      <c r="U2330" s="4">
        <f t="shared" ref="U2330:U2349" si="492">SUM(L2330-T2330)</f>
        <v>5000</v>
      </c>
      <c r="W2330" s="43" t="s">
        <v>394</v>
      </c>
      <c r="AA2330" s="209"/>
      <c r="AB2330" s="209"/>
      <c r="AC2330" s="209"/>
      <c r="AD2330" s="209"/>
      <c r="AE2330" s="209"/>
      <c r="AF2330" s="209"/>
      <c r="AG2330" s="209"/>
      <c r="AH2330" s="209"/>
      <c r="AI2330" s="209"/>
      <c r="AJ2330" s="209"/>
      <c r="AK2330" s="209"/>
      <c r="AL2330" s="209"/>
      <c r="AM2330" s="209"/>
      <c r="AN2330" s="209"/>
      <c r="AO2330" s="209"/>
      <c r="AP2330" s="209"/>
      <c r="AQ2330" s="209"/>
      <c r="AR2330" s="209"/>
      <c r="AS2330" s="209"/>
      <c r="AT2330" s="209"/>
      <c r="AU2330" s="209"/>
      <c r="AV2330" s="209"/>
      <c r="AW2330" s="209"/>
      <c r="AX2330" s="209"/>
      <c r="AY2330" s="209"/>
      <c r="AZ2330" s="209"/>
      <c r="BA2330" s="209"/>
      <c r="BB2330" s="209"/>
      <c r="BC2330" s="209"/>
      <c r="BD2330" s="209"/>
      <c r="BE2330" s="209"/>
      <c r="BF2330" s="209"/>
      <c r="BG2330" s="209"/>
      <c r="BH2330" s="209"/>
      <c r="BI2330" s="209"/>
      <c r="BJ2330" s="209"/>
      <c r="BK2330" s="209"/>
      <c r="BL2330" s="209"/>
      <c r="BM2330" s="209"/>
      <c r="BN2330" s="209"/>
      <c r="BO2330" s="209"/>
      <c r="BP2330" s="209"/>
      <c r="BQ2330" s="209"/>
      <c r="BR2330" s="209"/>
      <c r="BS2330" s="209"/>
      <c r="BT2330" s="209"/>
      <c r="BU2330" s="209"/>
      <c r="BV2330" s="209"/>
      <c r="BW2330" s="209"/>
      <c r="BX2330" s="209"/>
      <c r="BY2330" s="209"/>
      <c r="BZ2330" s="209"/>
      <c r="CA2330" s="209"/>
      <c r="CB2330" s="209"/>
      <c r="CC2330" s="209"/>
      <c r="CD2330" s="209"/>
      <c r="CE2330" s="209"/>
      <c r="CF2330" s="209"/>
      <c r="CG2330" s="209"/>
      <c r="CH2330" s="209"/>
      <c r="CI2330" s="209"/>
      <c r="CJ2330" s="209"/>
      <c r="CK2330" s="209"/>
      <c r="CL2330" s="209"/>
      <c r="CM2330" s="209"/>
      <c r="CN2330" s="209"/>
      <c r="CO2330" s="209"/>
      <c r="CP2330" s="209"/>
      <c r="CQ2330" s="209"/>
      <c r="CR2330" s="209"/>
      <c r="CS2330" s="209"/>
      <c r="CT2330" s="209"/>
      <c r="CU2330" s="209"/>
      <c r="CV2330" s="209"/>
      <c r="CW2330" s="209"/>
      <c r="CX2330" s="209"/>
      <c r="CY2330" s="209"/>
      <c r="CZ2330" s="209"/>
      <c r="DA2330" s="209"/>
      <c r="DB2330" s="209"/>
      <c r="DC2330" s="209"/>
      <c r="DD2330" s="209"/>
      <c r="DE2330" s="209"/>
      <c r="DF2330" s="209"/>
      <c r="DG2330" s="209"/>
      <c r="DH2330" s="209"/>
      <c r="DI2330" s="209"/>
      <c r="DJ2330" s="209"/>
      <c r="DK2330" s="209"/>
      <c r="DL2330" s="209"/>
      <c r="DM2330" s="209"/>
      <c r="DN2330" s="209"/>
      <c r="DO2330" s="209"/>
      <c r="DP2330" s="209"/>
      <c r="DQ2330" s="209"/>
      <c r="DR2330" s="209"/>
      <c r="DS2330" s="209"/>
      <c r="DT2330" s="209"/>
      <c r="DU2330" s="209"/>
      <c r="DV2330" s="209"/>
      <c r="DW2330" s="209"/>
      <c r="DX2330" s="209"/>
      <c r="DY2330" s="209"/>
      <c r="DZ2330" s="209"/>
      <c r="EA2330" s="209"/>
      <c r="EB2330" s="209"/>
      <c r="EC2330" s="209"/>
      <c r="ED2330" s="209"/>
      <c r="EE2330" s="209"/>
      <c r="EF2330" s="209"/>
      <c r="EG2330" s="209"/>
      <c r="EH2330" s="209"/>
      <c r="EI2330" s="209"/>
      <c r="EJ2330" s="209"/>
      <c r="EK2330" s="209"/>
      <c r="EL2330" s="209"/>
      <c r="EM2330" s="209"/>
      <c r="EN2330" s="209"/>
      <c r="EO2330" s="209"/>
      <c r="EP2330" s="209"/>
      <c r="EQ2330" s="209"/>
      <c r="ER2330" s="209"/>
      <c r="ES2330" s="209"/>
      <c r="ET2330" s="209"/>
      <c r="EU2330" s="209"/>
      <c r="EV2330" s="209"/>
      <c r="EW2330" s="209"/>
      <c r="EX2330" s="209"/>
      <c r="EY2330" s="209"/>
      <c r="EZ2330" s="209"/>
      <c r="FA2330" s="209"/>
      <c r="FB2330" s="209"/>
      <c r="FC2330" s="209"/>
      <c r="FD2330" s="209"/>
      <c r="FE2330" s="209"/>
      <c r="FF2330" s="209"/>
      <c r="FG2330" s="209"/>
      <c r="FH2330" s="209"/>
      <c r="FI2330" s="209"/>
      <c r="FJ2330" s="209"/>
      <c r="FK2330" s="209"/>
      <c r="FL2330" s="209"/>
      <c r="FM2330" s="209"/>
      <c r="FN2330" s="209"/>
      <c r="FO2330" s="209"/>
      <c r="FP2330" s="209"/>
      <c r="FQ2330" s="209"/>
      <c r="FR2330" s="209"/>
      <c r="FS2330" s="209"/>
      <c r="FT2330" s="209"/>
      <c r="FU2330" s="209"/>
      <c r="FV2330" s="209"/>
      <c r="FW2330" s="209"/>
      <c r="FX2330" s="209"/>
      <c r="FY2330" s="209"/>
      <c r="FZ2330" s="209"/>
      <c r="GA2330" s="209"/>
      <c r="GB2330" s="209"/>
      <c r="GC2330" s="209"/>
      <c r="GD2330" s="209"/>
      <c r="GE2330" s="209"/>
      <c r="GF2330" s="209"/>
      <c r="GG2330" s="209"/>
      <c r="GH2330" s="209"/>
      <c r="GI2330" s="209"/>
    </row>
    <row r="2331" spans="1:191" ht="27">
      <c r="A2331" s="232"/>
      <c r="B2331" s="196"/>
      <c r="C2331" s="200"/>
      <c r="D2331" s="201"/>
      <c r="E2331" s="80" t="s">
        <v>40</v>
      </c>
      <c r="F2331" s="18" t="s">
        <v>398</v>
      </c>
      <c r="G2331" s="18"/>
      <c r="H2331" s="10" t="s">
        <v>394</v>
      </c>
      <c r="I2331" s="206">
        <f>SUM(I2332:I2339)</f>
        <v>3000</v>
      </c>
      <c r="J2331" s="206">
        <f>SUM(J2332:J2339)</f>
        <v>5000</v>
      </c>
      <c r="K2331" s="206">
        <f>SUM(K2332:K2339)</f>
        <v>5000</v>
      </c>
      <c r="L2331" s="207">
        <f>SUM(L2332:L2339)</f>
        <v>5000</v>
      </c>
      <c r="M2331" s="41">
        <f t="shared" si="489"/>
        <v>60</v>
      </c>
      <c r="N2331" s="41">
        <f t="shared" si="490"/>
        <v>100</v>
      </c>
      <c r="O2331" s="41">
        <f t="shared" si="491"/>
        <v>100</v>
      </c>
      <c r="P2331" s="15"/>
      <c r="Q2331" s="15"/>
      <c r="R2331" s="167"/>
      <c r="S2331" s="15"/>
      <c r="T2331" s="15"/>
      <c r="U2331" s="4">
        <f t="shared" si="492"/>
        <v>5000</v>
      </c>
      <c r="AA2331" s="209"/>
      <c r="AB2331" s="209"/>
      <c r="AC2331" s="209"/>
      <c r="AD2331" s="209"/>
      <c r="AE2331" s="209"/>
      <c r="AF2331" s="209"/>
      <c r="AG2331" s="209"/>
      <c r="AH2331" s="209"/>
      <c r="AI2331" s="209"/>
      <c r="AJ2331" s="209"/>
      <c r="AK2331" s="209"/>
      <c r="AL2331" s="209"/>
      <c r="AM2331" s="209"/>
      <c r="AN2331" s="209"/>
      <c r="AO2331" s="209"/>
      <c r="AP2331" s="209"/>
      <c r="AQ2331" s="209"/>
      <c r="AR2331" s="209"/>
      <c r="AS2331" s="209"/>
      <c r="AT2331" s="209"/>
      <c r="AU2331" s="209"/>
      <c r="AV2331" s="209"/>
      <c r="AW2331" s="209"/>
      <c r="AX2331" s="209"/>
      <c r="AY2331" s="209"/>
      <c r="AZ2331" s="209"/>
      <c r="BA2331" s="209"/>
      <c r="BB2331" s="209"/>
      <c r="BC2331" s="209"/>
      <c r="BD2331" s="209"/>
      <c r="BE2331" s="209"/>
      <c r="BF2331" s="209"/>
      <c r="BG2331" s="209"/>
      <c r="BH2331" s="209"/>
      <c r="BI2331" s="209"/>
      <c r="BJ2331" s="209"/>
      <c r="BK2331" s="209"/>
      <c r="BL2331" s="209"/>
      <c r="BM2331" s="209"/>
      <c r="BN2331" s="209"/>
      <c r="BO2331" s="209"/>
      <c r="BP2331" s="209"/>
      <c r="BQ2331" s="209"/>
      <c r="BR2331" s="209"/>
      <c r="BS2331" s="209"/>
      <c r="BT2331" s="209"/>
      <c r="BU2331" s="209"/>
      <c r="BV2331" s="209"/>
      <c r="BW2331" s="209"/>
      <c r="BX2331" s="209"/>
      <c r="BY2331" s="209"/>
      <c r="BZ2331" s="209"/>
      <c r="CA2331" s="209"/>
      <c r="CB2331" s="209"/>
      <c r="CC2331" s="209"/>
      <c r="CD2331" s="209"/>
      <c r="CE2331" s="209"/>
      <c r="CF2331" s="209"/>
      <c r="CG2331" s="209"/>
      <c r="CH2331" s="209"/>
      <c r="CI2331" s="209"/>
      <c r="CJ2331" s="209"/>
      <c r="CK2331" s="209"/>
      <c r="CL2331" s="209"/>
      <c r="CM2331" s="209"/>
      <c r="CN2331" s="209"/>
      <c r="CO2331" s="209"/>
      <c r="CP2331" s="209"/>
      <c r="CQ2331" s="209"/>
      <c r="CR2331" s="209"/>
      <c r="CS2331" s="209"/>
      <c r="CT2331" s="209"/>
      <c r="CU2331" s="209"/>
      <c r="CV2331" s="209"/>
      <c r="CW2331" s="209"/>
      <c r="CX2331" s="209"/>
      <c r="CY2331" s="209"/>
      <c r="CZ2331" s="209"/>
      <c r="DA2331" s="209"/>
      <c r="DB2331" s="209"/>
      <c r="DC2331" s="209"/>
      <c r="DD2331" s="209"/>
      <c r="DE2331" s="209"/>
      <c r="DF2331" s="209"/>
      <c r="DG2331" s="209"/>
      <c r="DH2331" s="209"/>
      <c r="DI2331" s="209"/>
      <c r="DJ2331" s="209"/>
      <c r="DK2331" s="209"/>
      <c r="DL2331" s="209"/>
      <c r="DM2331" s="209"/>
      <c r="DN2331" s="209"/>
      <c r="DO2331" s="209"/>
      <c r="DP2331" s="209"/>
      <c r="DQ2331" s="209"/>
      <c r="DR2331" s="209"/>
      <c r="DS2331" s="209"/>
      <c r="DT2331" s="209"/>
      <c r="DU2331" s="209"/>
      <c r="DV2331" s="209"/>
      <c r="DW2331" s="209"/>
      <c r="DX2331" s="209"/>
      <c r="DY2331" s="209"/>
      <c r="DZ2331" s="209"/>
      <c r="EA2331" s="209"/>
      <c r="EB2331" s="209"/>
      <c r="EC2331" s="209"/>
      <c r="ED2331" s="209"/>
      <c r="EE2331" s="209"/>
      <c r="EF2331" s="209"/>
      <c r="EG2331" s="209"/>
      <c r="EH2331" s="209"/>
      <c r="EI2331" s="209"/>
      <c r="EJ2331" s="209"/>
      <c r="EK2331" s="209"/>
      <c r="EL2331" s="209"/>
      <c r="EM2331" s="209"/>
      <c r="EN2331" s="209"/>
      <c r="EO2331" s="209"/>
      <c r="EP2331" s="209"/>
      <c r="EQ2331" s="209"/>
      <c r="ER2331" s="209"/>
      <c r="ES2331" s="209"/>
      <c r="ET2331" s="209"/>
      <c r="EU2331" s="209"/>
      <c r="EV2331" s="209"/>
      <c r="EW2331" s="209"/>
      <c r="EX2331" s="209"/>
      <c r="EY2331" s="209"/>
      <c r="EZ2331" s="209"/>
      <c r="FA2331" s="209"/>
      <c r="FB2331" s="209"/>
      <c r="FC2331" s="209"/>
      <c r="FD2331" s="209"/>
      <c r="FE2331" s="209"/>
      <c r="FF2331" s="209"/>
      <c r="FG2331" s="209"/>
      <c r="FH2331" s="209"/>
      <c r="FI2331" s="209"/>
      <c r="FJ2331" s="209"/>
      <c r="FK2331" s="209"/>
      <c r="FL2331" s="209"/>
      <c r="FM2331" s="209"/>
      <c r="FN2331" s="209"/>
      <c r="FO2331" s="209"/>
      <c r="FP2331" s="209"/>
      <c r="FQ2331" s="209"/>
      <c r="FR2331" s="209"/>
      <c r="FS2331" s="209"/>
      <c r="FT2331" s="209"/>
      <c r="FU2331" s="209"/>
      <c r="FV2331" s="209"/>
      <c r="FW2331" s="209"/>
      <c r="FX2331" s="209"/>
      <c r="FY2331" s="209"/>
      <c r="FZ2331" s="209"/>
      <c r="GA2331" s="209"/>
      <c r="GB2331" s="209"/>
      <c r="GC2331" s="209"/>
      <c r="GD2331" s="209"/>
      <c r="GE2331" s="209"/>
      <c r="GF2331" s="209"/>
      <c r="GG2331" s="209"/>
      <c r="GH2331" s="209"/>
      <c r="GI2331" s="209"/>
    </row>
    <row r="2332" spans="1:191" hidden="1">
      <c r="A2332" s="69"/>
      <c r="B2332" s="53"/>
      <c r="C2332" s="56"/>
      <c r="D2332" s="57"/>
      <c r="E2332" s="16" t="s">
        <v>436</v>
      </c>
      <c r="F2332" s="10">
        <v>4115</v>
      </c>
      <c r="G2332" s="10"/>
      <c r="H2332" s="10"/>
      <c r="I2332" s="7">
        <v>163</v>
      </c>
      <c r="J2332" s="7">
        <v>163</v>
      </c>
      <c r="K2332" s="7">
        <v>163</v>
      </c>
      <c r="L2332" s="7">
        <v>163</v>
      </c>
      <c r="M2332" s="41">
        <f t="shared" si="489"/>
        <v>100</v>
      </c>
      <c r="N2332" s="41">
        <f t="shared" si="490"/>
        <v>100</v>
      </c>
      <c r="O2332" s="41">
        <f t="shared" si="491"/>
        <v>100</v>
      </c>
      <c r="P2332" s="15"/>
      <c r="Q2332" s="15"/>
      <c r="R2332" s="167"/>
      <c r="S2332" s="15"/>
      <c r="T2332" s="15"/>
      <c r="U2332" s="4">
        <f t="shared" si="492"/>
        <v>163</v>
      </c>
    </row>
    <row r="2333" spans="1:191" hidden="1">
      <c r="A2333" s="69"/>
      <c r="B2333" s="53"/>
      <c r="C2333" s="56"/>
      <c r="D2333" s="57"/>
      <c r="E2333" s="16" t="s">
        <v>443</v>
      </c>
      <c r="F2333" s="10" t="s">
        <v>265</v>
      </c>
      <c r="G2333" s="10"/>
      <c r="H2333" s="10"/>
      <c r="I2333" s="8">
        <v>1459</v>
      </c>
      <c r="J2333" s="8">
        <v>3459</v>
      </c>
      <c r="K2333" s="8">
        <v>3459</v>
      </c>
      <c r="L2333" s="7">
        <v>3459</v>
      </c>
      <c r="M2333" s="41">
        <f t="shared" si="489"/>
        <v>42.2</v>
      </c>
      <c r="N2333" s="41">
        <f t="shared" si="490"/>
        <v>100</v>
      </c>
      <c r="O2333" s="41">
        <f t="shared" si="491"/>
        <v>100</v>
      </c>
      <c r="P2333" s="15"/>
      <c r="Q2333" s="15"/>
      <c r="R2333" s="167"/>
      <c r="S2333" s="15"/>
      <c r="T2333" s="15"/>
      <c r="U2333" s="4">
        <f t="shared" si="492"/>
        <v>3459</v>
      </c>
    </row>
    <row r="2334" spans="1:191" hidden="1">
      <c r="A2334" s="69"/>
      <c r="B2334" s="53"/>
      <c r="C2334" s="56"/>
      <c r="D2334" s="57"/>
      <c r="E2334" s="16" t="s">
        <v>459</v>
      </c>
      <c r="F2334" s="10">
        <v>4234</v>
      </c>
      <c r="G2334" s="10"/>
      <c r="H2334" s="10"/>
      <c r="I2334" s="7">
        <v>320</v>
      </c>
      <c r="J2334" s="7">
        <v>320</v>
      </c>
      <c r="K2334" s="7">
        <v>320</v>
      </c>
      <c r="L2334" s="7">
        <v>320</v>
      </c>
      <c r="M2334" s="41">
        <f t="shared" si="489"/>
        <v>100</v>
      </c>
      <c r="N2334" s="41">
        <f t="shared" si="490"/>
        <v>100</v>
      </c>
      <c r="O2334" s="41">
        <f t="shared" si="491"/>
        <v>100</v>
      </c>
      <c r="P2334" s="15"/>
      <c r="Q2334" s="15"/>
      <c r="R2334" s="167"/>
      <c r="S2334" s="15"/>
      <c r="T2334" s="15"/>
      <c r="U2334" s="4">
        <f t="shared" si="492"/>
        <v>320</v>
      </c>
    </row>
    <row r="2335" spans="1:191" hidden="1">
      <c r="A2335" s="69"/>
      <c r="B2335" s="53"/>
      <c r="C2335" s="56"/>
      <c r="D2335" s="57"/>
      <c r="E2335" s="16" t="s">
        <v>512</v>
      </c>
      <c r="F2335" s="10" t="s">
        <v>622</v>
      </c>
      <c r="G2335" s="10"/>
      <c r="H2335" s="10"/>
      <c r="I2335" s="7">
        <v>720</v>
      </c>
      <c r="J2335" s="7">
        <v>720</v>
      </c>
      <c r="K2335" s="7">
        <v>720</v>
      </c>
      <c r="L2335" s="7">
        <v>720</v>
      </c>
      <c r="M2335" s="41">
        <f t="shared" si="489"/>
        <v>100</v>
      </c>
      <c r="N2335" s="41">
        <f t="shared" si="490"/>
        <v>100</v>
      </c>
      <c r="O2335" s="41">
        <f t="shared" si="491"/>
        <v>100</v>
      </c>
      <c r="P2335" s="15"/>
      <c r="Q2335" s="15"/>
      <c r="R2335" s="167"/>
      <c r="S2335" s="15"/>
      <c r="T2335" s="15"/>
      <c r="U2335" s="4">
        <f t="shared" si="492"/>
        <v>720</v>
      </c>
    </row>
    <row r="2336" spans="1:191" hidden="1">
      <c r="A2336" s="69"/>
      <c r="B2336" s="53"/>
      <c r="C2336" s="56"/>
      <c r="D2336" s="57"/>
      <c r="E2336" s="16" t="s">
        <v>513</v>
      </c>
      <c r="F2336" s="10">
        <v>4239</v>
      </c>
      <c r="G2336" s="10"/>
      <c r="H2336" s="10"/>
      <c r="I2336" s="7">
        <v>88</v>
      </c>
      <c r="J2336" s="7">
        <v>88</v>
      </c>
      <c r="K2336" s="7">
        <v>88</v>
      </c>
      <c r="L2336" s="7">
        <v>88</v>
      </c>
      <c r="M2336" s="41">
        <f t="shared" si="489"/>
        <v>100</v>
      </c>
      <c r="N2336" s="41">
        <f t="shared" si="490"/>
        <v>100</v>
      </c>
      <c r="O2336" s="41">
        <f t="shared" si="491"/>
        <v>100</v>
      </c>
      <c r="P2336" s="15"/>
      <c r="Q2336" s="15"/>
      <c r="R2336" s="167"/>
      <c r="S2336" s="15"/>
      <c r="T2336" s="15"/>
      <c r="U2336" s="4">
        <f t="shared" si="492"/>
        <v>88</v>
      </c>
    </row>
    <row r="2337" spans="1:191" hidden="1">
      <c r="A2337" s="69"/>
      <c r="B2337" s="53"/>
      <c r="C2337" s="56"/>
      <c r="D2337" s="57"/>
      <c r="E2337" s="16" t="s">
        <v>517</v>
      </c>
      <c r="F2337" s="10" t="s">
        <v>421</v>
      </c>
      <c r="G2337" s="10"/>
      <c r="H2337" s="10"/>
      <c r="I2337" s="7">
        <v>50</v>
      </c>
      <c r="J2337" s="7">
        <v>50</v>
      </c>
      <c r="K2337" s="7">
        <v>50</v>
      </c>
      <c r="L2337" s="7">
        <v>50</v>
      </c>
      <c r="M2337" s="41">
        <f t="shared" si="489"/>
        <v>100</v>
      </c>
      <c r="N2337" s="41">
        <f t="shared" si="490"/>
        <v>100</v>
      </c>
      <c r="O2337" s="41">
        <f t="shared" si="491"/>
        <v>100</v>
      </c>
      <c r="P2337" s="15"/>
      <c r="Q2337" s="15"/>
      <c r="R2337" s="167"/>
      <c r="S2337" s="15"/>
      <c r="T2337" s="15"/>
      <c r="U2337" s="4">
        <f t="shared" si="492"/>
        <v>50</v>
      </c>
    </row>
    <row r="2338" spans="1:191" hidden="1">
      <c r="A2338" s="69"/>
      <c r="B2338" s="53"/>
      <c r="C2338" s="56"/>
      <c r="D2338" s="57"/>
      <c r="E2338" s="9" t="s">
        <v>519</v>
      </c>
      <c r="F2338" s="10">
        <v>4264</v>
      </c>
      <c r="G2338" s="10"/>
      <c r="H2338" s="10"/>
      <c r="I2338" s="7">
        <v>100</v>
      </c>
      <c r="J2338" s="7">
        <v>100</v>
      </c>
      <c r="K2338" s="7">
        <v>100</v>
      </c>
      <c r="L2338" s="7">
        <v>100</v>
      </c>
      <c r="M2338" s="41">
        <f t="shared" si="489"/>
        <v>100</v>
      </c>
      <c r="N2338" s="41">
        <f t="shared" si="490"/>
        <v>100</v>
      </c>
      <c r="O2338" s="41">
        <f t="shared" si="491"/>
        <v>100</v>
      </c>
      <c r="P2338" s="15"/>
      <c r="Q2338" s="15"/>
      <c r="R2338" s="167"/>
      <c r="S2338" s="15"/>
      <c r="T2338" s="15"/>
      <c r="U2338" s="4">
        <f t="shared" si="492"/>
        <v>100</v>
      </c>
    </row>
    <row r="2339" spans="1:191" hidden="1">
      <c r="A2339" s="69"/>
      <c r="B2339" s="53"/>
      <c r="C2339" s="56"/>
      <c r="D2339" s="57"/>
      <c r="E2339" s="9" t="s">
        <v>522</v>
      </c>
      <c r="F2339" s="10">
        <v>4269</v>
      </c>
      <c r="G2339" s="10"/>
      <c r="H2339" s="10"/>
      <c r="I2339" s="7">
        <v>100</v>
      </c>
      <c r="J2339" s="7">
        <v>100</v>
      </c>
      <c r="K2339" s="7">
        <v>100</v>
      </c>
      <c r="L2339" s="7">
        <v>100</v>
      </c>
      <c r="M2339" s="41">
        <f t="shared" si="489"/>
        <v>100</v>
      </c>
      <c r="N2339" s="41">
        <f t="shared" si="490"/>
        <v>100</v>
      </c>
      <c r="O2339" s="41">
        <f t="shared" si="491"/>
        <v>100</v>
      </c>
      <c r="P2339" s="15"/>
      <c r="Q2339" s="15"/>
      <c r="R2339" s="167"/>
      <c r="S2339" s="15"/>
      <c r="T2339" s="15"/>
      <c r="U2339" s="4">
        <f t="shared" si="492"/>
        <v>100</v>
      </c>
    </row>
    <row r="2340" spans="1:191" ht="23.25" customHeight="1">
      <c r="A2340" s="232"/>
      <c r="B2340" s="196"/>
      <c r="C2340" s="200"/>
      <c r="D2340" s="201" t="s">
        <v>302</v>
      </c>
      <c r="E2340" s="81" t="s">
        <v>172</v>
      </c>
      <c r="F2340" s="19"/>
      <c r="G2340" s="19"/>
      <c r="H2340" s="10" t="s">
        <v>394</v>
      </c>
      <c r="I2340" s="204">
        <f>SUM(I2341)</f>
        <v>278.10000000000002</v>
      </c>
      <c r="J2340" s="204">
        <f>SUM(J2341)</f>
        <v>2100.7999999999997</v>
      </c>
      <c r="K2340" s="204">
        <f>SUM(K2341)</f>
        <v>5000</v>
      </c>
      <c r="L2340" s="205">
        <f>SUM(L2341)</f>
        <v>5000</v>
      </c>
      <c r="M2340" s="41">
        <f t="shared" si="489"/>
        <v>5.6</v>
      </c>
      <c r="N2340" s="41">
        <f t="shared" si="490"/>
        <v>42</v>
      </c>
      <c r="O2340" s="41">
        <f t="shared" si="491"/>
        <v>100</v>
      </c>
      <c r="P2340" s="14"/>
      <c r="Q2340" s="14"/>
      <c r="R2340" s="167"/>
      <c r="S2340" s="14"/>
      <c r="T2340" s="14"/>
      <c r="U2340" s="4">
        <f t="shared" si="492"/>
        <v>5000</v>
      </c>
      <c r="W2340" s="43" t="s">
        <v>394</v>
      </c>
      <c r="AA2340" s="209"/>
      <c r="AB2340" s="209"/>
      <c r="AC2340" s="209"/>
      <c r="AD2340" s="209"/>
      <c r="AE2340" s="209"/>
      <c r="AF2340" s="209"/>
      <c r="AG2340" s="209"/>
      <c r="AH2340" s="209"/>
      <c r="AI2340" s="209"/>
      <c r="AJ2340" s="209"/>
      <c r="AK2340" s="209"/>
      <c r="AL2340" s="209"/>
      <c r="AM2340" s="209"/>
      <c r="AN2340" s="209"/>
      <c r="AO2340" s="209"/>
      <c r="AP2340" s="209"/>
      <c r="AQ2340" s="209"/>
      <c r="AR2340" s="209"/>
      <c r="AS2340" s="209"/>
      <c r="AT2340" s="209"/>
      <c r="AU2340" s="209"/>
      <c r="AV2340" s="209"/>
      <c r="AW2340" s="209"/>
      <c r="AX2340" s="209"/>
      <c r="AY2340" s="209"/>
      <c r="AZ2340" s="209"/>
      <c r="BA2340" s="209"/>
      <c r="BB2340" s="209"/>
      <c r="BC2340" s="209"/>
      <c r="BD2340" s="209"/>
      <c r="BE2340" s="209"/>
      <c r="BF2340" s="209"/>
      <c r="BG2340" s="209"/>
      <c r="BH2340" s="209"/>
      <c r="BI2340" s="209"/>
      <c r="BJ2340" s="209"/>
      <c r="BK2340" s="209"/>
      <c r="BL2340" s="209"/>
      <c r="BM2340" s="209"/>
      <c r="BN2340" s="209"/>
      <c r="BO2340" s="209"/>
      <c r="BP2340" s="209"/>
      <c r="BQ2340" s="209"/>
      <c r="BR2340" s="209"/>
      <c r="BS2340" s="209"/>
      <c r="BT2340" s="209"/>
      <c r="BU2340" s="209"/>
      <c r="BV2340" s="209"/>
      <c r="BW2340" s="209"/>
      <c r="BX2340" s="209"/>
      <c r="BY2340" s="209"/>
      <c r="BZ2340" s="209"/>
      <c r="CA2340" s="209"/>
      <c r="CB2340" s="209"/>
      <c r="CC2340" s="209"/>
      <c r="CD2340" s="209"/>
      <c r="CE2340" s="209"/>
      <c r="CF2340" s="209"/>
      <c r="CG2340" s="209"/>
      <c r="CH2340" s="209"/>
      <c r="CI2340" s="209"/>
      <c r="CJ2340" s="209"/>
      <c r="CK2340" s="209"/>
      <c r="CL2340" s="209"/>
      <c r="CM2340" s="209"/>
      <c r="CN2340" s="209"/>
      <c r="CO2340" s="209"/>
      <c r="CP2340" s="209"/>
      <c r="CQ2340" s="209"/>
      <c r="CR2340" s="209"/>
      <c r="CS2340" s="209"/>
      <c r="CT2340" s="209"/>
      <c r="CU2340" s="209"/>
      <c r="CV2340" s="209"/>
      <c r="CW2340" s="209"/>
      <c r="CX2340" s="209"/>
      <c r="CY2340" s="209"/>
      <c r="CZ2340" s="209"/>
      <c r="DA2340" s="209"/>
      <c r="DB2340" s="209"/>
      <c r="DC2340" s="209"/>
      <c r="DD2340" s="209"/>
      <c r="DE2340" s="209"/>
      <c r="DF2340" s="209"/>
      <c r="DG2340" s="209"/>
      <c r="DH2340" s="209"/>
      <c r="DI2340" s="209"/>
      <c r="DJ2340" s="209"/>
      <c r="DK2340" s="209"/>
      <c r="DL2340" s="209"/>
      <c r="DM2340" s="209"/>
      <c r="DN2340" s="209"/>
      <c r="DO2340" s="209"/>
      <c r="DP2340" s="209"/>
      <c r="DQ2340" s="209"/>
      <c r="DR2340" s="209"/>
      <c r="DS2340" s="209"/>
      <c r="DT2340" s="209"/>
      <c r="DU2340" s="209"/>
      <c r="DV2340" s="209"/>
      <c r="DW2340" s="209"/>
      <c r="DX2340" s="209"/>
      <c r="DY2340" s="209"/>
      <c r="DZ2340" s="209"/>
      <c r="EA2340" s="209"/>
      <c r="EB2340" s="209"/>
      <c r="EC2340" s="209"/>
      <c r="ED2340" s="209"/>
      <c r="EE2340" s="209"/>
      <c r="EF2340" s="209"/>
      <c r="EG2340" s="209"/>
      <c r="EH2340" s="209"/>
      <c r="EI2340" s="209"/>
      <c r="EJ2340" s="209"/>
      <c r="EK2340" s="209"/>
      <c r="EL2340" s="209"/>
      <c r="EM2340" s="209"/>
      <c r="EN2340" s="209"/>
      <c r="EO2340" s="209"/>
      <c r="EP2340" s="209"/>
      <c r="EQ2340" s="209"/>
      <c r="ER2340" s="209"/>
      <c r="ES2340" s="209"/>
      <c r="ET2340" s="209"/>
      <c r="EU2340" s="209"/>
      <c r="EV2340" s="209"/>
      <c r="EW2340" s="209"/>
      <c r="EX2340" s="209"/>
      <c r="EY2340" s="209"/>
      <c r="EZ2340" s="209"/>
      <c r="FA2340" s="209"/>
      <c r="FB2340" s="209"/>
      <c r="FC2340" s="209"/>
      <c r="FD2340" s="209"/>
      <c r="FE2340" s="209"/>
      <c r="FF2340" s="209"/>
      <c r="FG2340" s="209"/>
      <c r="FH2340" s="209"/>
      <c r="FI2340" s="209"/>
      <c r="FJ2340" s="209"/>
      <c r="FK2340" s="209"/>
      <c r="FL2340" s="209"/>
      <c r="FM2340" s="209"/>
      <c r="FN2340" s="209"/>
      <c r="FO2340" s="209"/>
      <c r="FP2340" s="209"/>
      <c r="FQ2340" s="209"/>
      <c r="FR2340" s="209"/>
      <c r="FS2340" s="209"/>
      <c r="FT2340" s="209"/>
      <c r="FU2340" s="209"/>
      <c r="FV2340" s="209"/>
      <c r="FW2340" s="209"/>
      <c r="FX2340" s="209"/>
      <c r="FY2340" s="209"/>
      <c r="FZ2340" s="209"/>
      <c r="GA2340" s="209"/>
      <c r="GB2340" s="209"/>
      <c r="GC2340" s="209"/>
      <c r="GD2340" s="209"/>
      <c r="GE2340" s="209"/>
      <c r="GF2340" s="209"/>
      <c r="GG2340" s="209"/>
      <c r="GH2340" s="209"/>
      <c r="GI2340" s="209"/>
    </row>
    <row r="2341" spans="1:191" ht="27">
      <c r="A2341" s="232"/>
      <c r="B2341" s="196"/>
      <c r="C2341" s="200"/>
      <c r="D2341" s="201"/>
      <c r="E2341" s="80" t="s">
        <v>40</v>
      </c>
      <c r="F2341" s="18" t="s">
        <v>398</v>
      </c>
      <c r="G2341" s="18"/>
      <c r="H2341" s="10" t="s">
        <v>394</v>
      </c>
      <c r="I2341" s="206">
        <f>SUM(I2342:I2351)</f>
        <v>278.10000000000002</v>
      </c>
      <c r="J2341" s="206">
        <f>SUM(J2342:J2351)</f>
        <v>2100.7999999999997</v>
      </c>
      <c r="K2341" s="206">
        <f>SUM(K2342:K2351)</f>
        <v>5000</v>
      </c>
      <c r="L2341" s="207">
        <f>SUM(L2342:L2351)</f>
        <v>5000</v>
      </c>
      <c r="M2341" s="41">
        <f t="shared" si="489"/>
        <v>5.6</v>
      </c>
      <c r="N2341" s="41">
        <f t="shared" si="490"/>
        <v>42</v>
      </c>
      <c r="O2341" s="41">
        <f t="shared" si="491"/>
        <v>100</v>
      </c>
      <c r="P2341" s="15"/>
      <c r="Q2341" s="15"/>
      <c r="R2341" s="167"/>
      <c r="S2341" s="15"/>
      <c r="T2341" s="15"/>
      <c r="U2341" s="4">
        <f t="shared" si="492"/>
        <v>5000</v>
      </c>
      <c r="AA2341" s="209"/>
      <c r="AB2341" s="209"/>
      <c r="AC2341" s="209"/>
      <c r="AD2341" s="209"/>
      <c r="AE2341" s="209"/>
      <c r="AF2341" s="209"/>
      <c r="AG2341" s="209"/>
      <c r="AH2341" s="209"/>
      <c r="AI2341" s="209"/>
      <c r="AJ2341" s="209"/>
      <c r="AK2341" s="209"/>
      <c r="AL2341" s="209"/>
      <c r="AM2341" s="209"/>
      <c r="AN2341" s="209"/>
      <c r="AO2341" s="209"/>
      <c r="AP2341" s="209"/>
      <c r="AQ2341" s="209"/>
      <c r="AR2341" s="209"/>
      <c r="AS2341" s="209"/>
      <c r="AT2341" s="209"/>
      <c r="AU2341" s="209"/>
      <c r="AV2341" s="209"/>
      <c r="AW2341" s="209"/>
      <c r="AX2341" s="209"/>
      <c r="AY2341" s="209"/>
      <c r="AZ2341" s="209"/>
      <c r="BA2341" s="209"/>
      <c r="BB2341" s="209"/>
      <c r="BC2341" s="209"/>
      <c r="BD2341" s="209"/>
      <c r="BE2341" s="209"/>
      <c r="BF2341" s="209"/>
      <c r="BG2341" s="209"/>
      <c r="BH2341" s="209"/>
      <c r="BI2341" s="209"/>
      <c r="BJ2341" s="209"/>
      <c r="BK2341" s="209"/>
      <c r="BL2341" s="209"/>
      <c r="BM2341" s="209"/>
      <c r="BN2341" s="209"/>
      <c r="BO2341" s="209"/>
      <c r="BP2341" s="209"/>
      <c r="BQ2341" s="209"/>
      <c r="BR2341" s="209"/>
      <c r="BS2341" s="209"/>
      <c r="BT2341" s="209"/>
      <c r="BU2341" s="209"/>
      <c r="BV2341" s="209"/>
      <c r="BW2341" s="209"/>
      <c r="BX2341" s="209"/>
      <c r="BY2341" s="209"/>
      <c r="BZ2341" s="209"/>
      <c r="CA2341" s="209"/>
      <c r="CB2341" s="209"/>
      <c r="CC2341" s="209"/>
      <c r="CD2341" s="209"/>
      <c r="CE2341" s="209"/>
      <c r="CF2341" s="209"/>
      <c r="CG2341" s="209"/>
      <c r="CH2341" s="209"/>
      <c r="CI2341" s="209"/>
      <c r="CJ2341" s="209"/>
      <c r="CK2341" s="209"/>
      <c r="CL2341" s="209"/>
      <c r="CM2341" s="209"/>
      <c r="CN2341" s="209"/>
      <c r="CO2341" s="209"/>
      <c r="CP2341" s="209"/>
      <c r="CQ2341" s="209"/>
      <c r="CR2341" s="209"/>
      <c r="CS2341" s="209"/>
      <c r="CT2341" s="209"/>
      <c r="CU2341" s="209"/>
      <c r="CV2341" s="209"/>
      <c r="CW2341" s="209"/>
      <c r="CX2341" s="209"/>
      <c r="CY2341" s="209"/>
      <c r="CZ2341" s="209"/>
      <c r="DA2341" s="209"/>
      <c r="DB2341" s="209"/>
      <c r="DC2341" s="209"/>
      <c r="DD2341" s="209"/>
      <c r="DE2341" s="209"/>
      <c r="DF2341" s="209"/>
      <c r="DG2341" s="209"/>
      <c r="DH2341" s="209"/>
      <c r="DI2341" s="209"/>
      <c r="DJ2341" s="209"/>
      <c r="DK2341" s="209"/>
      <c r="DL2341" s="209"/>
      <c r="DM2341" s="209"/>
      <c r="DN2341" s="209"/>
      <c r="DO2341" s="209"/>
      <c r="DP2341" s="209"/>
      <c r="DQ2341" s="209"/>
      <c r="DR2341" s="209"/>
      <c r="DS2341" s="209"/>
      <c r="DT2341" s="209"/>
      <c r="DU2341" s="209"/>
      <c r="DV2341" s="209"/>
      <c r="DW2341" s="209"/>
      <c r="DX2341" s="209"/>
      <c r="DY2341" s="209"/>
      <c r="DZ2341" s="209"/>
      <c r="EA2341" s="209"/>
      <c r="EB2341" s="209"/>
      <c r="EC2341" s="209"/>
      <c r="ED2341" s="209"/>
      <c r="EE2341" s="209"/>
      <c r="EF2341" s="209"/>
      <c r="EG2341" s="209"/>
      <c r="EH2341" s="209"/>
      <c r="EI2341" s="209"/>
      <c r="EJ2341" s="209"/>
      <c r="EK2341" s="209"/>
      <c r="EL2341" s="209"/>
      <c r="EM2341" s="209"/>
      <c r="EN2341" s="209"/>
      <c r="EO2341" s="209"/>
      <c r="EP2341" s="209"/>
      <c r="EQ2341" s="209"/>
      <c r="ER2341" s="209"/>
      <c r="ES2341" s="209"/>
      <c r="ET2341" s="209"/>
      <c r="EU2341" s="209"/>
      <c r="EV2341" s="209"/>
      <c r="EW2341" s="209"/>
      <c r="EX2341" s="209"/>
      <c r="EY2341" s="209"/>
      <c r="EZ2341" s="209"/>
      <c r="FA2341" s="209"/>
      <c r="FB2341" s="209"/>
      <c r="FC2341" s="209"/>
      <c r="FD2341" s="209"/>
      <c r="FE2341" s="209"/>
      <c r="FF2341" s="209"/>
      <c r="FG2341" s="209"/>
      <c r="FH2341" s="209"/>
      <c r="FI2341" s="209"/>
      <c r="FJ2341" s="209"/>
      <c r="FK2341" s="209"/>
      <c r="FL2341" s="209"/>
      <c r="FM2341" s="209"/>
      <c r="FN2341" s="209"/>
      <c r="FO2341" s="209"/>
      <c r="FP2341" s="209"/>
      <c r="FQ2341" s="209"/>
      <c r="FR2341" s="209"/>
      <c r="FS2341" s="209"/>
      <c r="FT2341" s="209"/>
      <c r="FU2341" s="209"/>
      <c r="FV2341" s="209"/>
      <c r="FW2341" s="209"/>
      <c r="FX2341" s="209"/>
      <c r="FY2341" s="209"/>
      <c r="FZ2341" s="209"/>
      <c r="GA2341" s="209"/>
      <c r="GB2341" s="209"/>
      <c r="GC2341" s="209"/>
      <c r="GD2341" s="209"/>
      <c r="GE2341" s="209"/>
      <c r="GF2341" s="209"/>
      <c r="GG2341" s="209"/>
      <c r="GH2341" s="209"/>
      <c r="GI2341" s="209"/>
    </row>
    <row r="2342" spans="1:191" ht="27" hidden="1">
      <c r="A2342" s="69"/>
      <c r="B2342" s="53"/>
      <c r="C2342" s="56"/>
      <c r="D2342" s="57"/>
      <c r="E2342" s="16" t="s">
        <v>432</v>
      </c>
      <c r="F2342" s="10">
        <v>4112</v>
      </c>
      <c r="G2342" s="10"/>
      <c r="H2342" s="10"/>
      <c r="I2342" s="7">
        <v>75</v>
      </c>
      <c r="J2342" s="7">
        <v>75</v>
      </c>
      <c r="K2342" s="7">
        <v>2195</v>
      </c>
      <c r="L2342" s="7">
        <v>2195</v>
      </c>
      <c r="M2342" s="41">
        <f t="shared" si="489"/>
        <v>3.4</v>
      </c>
      <c r="N2342" s="41">
        <f t="shared" si="490"/>
        <v>3.4</v>
      </c>
      <c r="O2342" s="41">
        <f t="shared" si="491"/>
        <v>100</v>
      </c>
      <c r="P2342" s="15"/>
      <c r="Q2342" s="15"/>
      <c r="R2342" s="167"/>
      <c r="S2342" s="15"/>
      <c r="T2342" s="15"/>
      <c r="U2342" s="4">
        <f t="shared" si="492"/>
        <v>2195</v>
      </c>
    </row>
    <row r="2343" spans="1:191" hidden="1">
      <c r="A2343" s="69"/>
      <c r="B2343" s="53"/>
      <c r="C2343" s="56"/>
      <c r="D2343" s="57"/>
      <c r="E2343" s="16" t="s">
        <v>436</v>
      </c>
      <c r="F2343" s="10">
        <v>4115</v>
      </c>
      <c r="G2343" s="10"/>
      <c r="H2343" s="10"/>
      <c r="I2343" s="7"/>
      <c r="J2343" s="7">
        <v>200</v>
      </c>
      <c r="K2343" s="7">
        <v>238.2</v>
      </c>
      <c r="L2343" s="7">
        <v>238.2</v>
      </c>
      <c r="M2343" s="41">
        <f t="shared" si="489"/>
        <v>0</v>
      </c>
      <c r="N2343" s="41">
        <f t="shared" si="490"/>
        <v>84</v>
      </c>
      <c r="O2343" s="41">
        <f t="shared" si="491"/>
        <v>100</v>
      </c>
      <c r="P2343" s="15"/>
      <c r="Q2343" s="15"/>
      <c r="R2343" s="167"/>
      <c r="S2343" s="15"/>
      <c r="T2343" s="15"/>
      <c r="U2343" s="4">
        <f t="shared" si="492"/>
        <v>238.2</v>
      </c>
    </row>
    <row r="2344" spans="1:191" hidden="1">
      <c r="A2344" s="69"/>
      <c r="B2344" s="53"/>
      <c r="C2344" s="56"/>
      <c r="D2344" s="57"/>
      <c r="E2344" s="16" t="s">
        <v>441</v>
      </c>
      <c r="F2344" s="10">
        <v>4216</v>
      </c>
      <c r="G2344" s="10"/>
      <c r="H2344" s="10"/>
      <c r="I2344" s="7"/>
      <c r="J2344" s="7"/>
      <c r="K2344" s="7"/>
      <c r="L2344" s="7"/>
      <c r="M2344" s="41" t="e">
        <f t="shared" si="489"/>
        <v>#DIV/0!</v>
      </c>
      <c r="N2344" s="41" t="e">
        <f t="shared" si="490"/>
        <v>#DIV/0!</v>
      </c>
      <c r="O2344" s="41" t="e">
        <f t="shared" si="491"/>
        <v>#DIV/0!</v>
      </c>
      <c r="P2344" s="15"/>
      <c r="Q2344" s="15"/>
      <c r="R2344" s="167"/>
      <c r="S2344" s="15"/>
      <c r="T2344" s="15"/>
      <c r="U2344" s="4">
        <f t="shared" si="492"/>
        <v>0</v>
      </c>
    </row>
    <row r="2345" spans="1:191" hidden="1">
      <c r="A2345" s="69"/>
      <c r="B2345" s="53"/>
      <c r="C2345" s="56"/>
      <c r="D2345" s="57"/>
      <c r="E2345" s="16" t="s">
        <v>443</v>
      </c>
      <c r="F2345" s="10" t="s">
        <v>265</v>
      </c>
      <c r="G2345" s="10"/>
      <c r="H2345" s="10"/>
      <c r="I2345" s="7">
        <v>122.5</v>
      </c>
      <c r="J2345" s="7">
        <v>903.1</v>
      </c>
      <c r="K2345" s="7">
        <v>1079.0999999999999</v>
      </c>
      <c r="L2345" s="7">
        <v>1079.0999999999999</v>
      </c>
      <c r="M2345" s="41">
        <f t="shared" si="489"/>
        <v>11.4</v>
      </c>
      <c r="N2345" s="41">
        <f t="shared" si="490"/>
        <v>83.7</v>
      </c>
      <c r="O2345" s="41">
        <f t="shared" si="491"/>
        <v>100</v>
      </c>
      <c r="P2345" s="15"/>
      <c r="Q2345" s="15"/>
      <c r="R2345" s="167"/>
      <c r="S2345" s="15"/>
      <c r="T2345" s="15"/>
      <c r="U2345" s="4">
        <f t="shared" si="492"/>
        <v>1079.0999999999999</v>
      </c>
    </row>
    <row r="2346" spans="1:191" hidden="1">
      <c r="A2346" s="69"/>
      <c r="B2346" s="53"/>
      <c r="C2346" s="56"/>
      <c r="D2346" s="57"/>
      <c r="E2346" s="16" t="s">
        <v>459</v>
      </c>
      <c r="F2346" s="10" t="s">
        <v>266</v>
      </c>
      <c r="G2346" s="10"/>
      <c r="H2346" s="10"/>
      <c r="I2346" s="7"/>
      <c r="J2346" s="7"/>
      <c r="K2346" s="7">
        <v>20</v>
      </c>
      <c r="L2346" s="7">
        <v>20</v>
      </c>
      <c r="M2346" s="41">
        <f t="shared" si="489"/>
        <v>0</v>
      </c>
      <c r="N2346" s="41">
        <f t="shared" si="490"/>
        <v>0</v>
      </c>
      <c r="O2346" s="41">
        <f t="shared" si="491"/>
        <v>100</v>
      </c>
      <c r="P2346" s="15"/>
      <c r="Q2346" s="15"/>
      <c r="R2346" s="167"/>
      <c r="S2346" s="15"/>
      <c r="T2346" s="15"/>
      <c r="U2346" s="4">
        <f t="shared" si="492"/>
        <v>20</v>
      </c>
    </row>
    <row r="2347" spans="1:191" hidden="1">
      <c r="A2347" s="69"/>
      <c r="B2347" s="53"/>
      <c r="C2347" s="56"/>
      <c r="D2347" s="57"/>
      <c r="E2347" s="16" t="s">
        <v>513</v>
      </c>
      <c r="F2347" s="10">
        <v>4239</v>
      </c>
      <c r="G2347" s="10"/>
      <c r="H2347" s="10"/>
      <c r="I2347" s="7"/>
      <c r="J2347" s="7"/>
      <c r="K2347" s="7"/>
      <c r="L2347" s="7"/>
      <c r="M2347" s="41" t="e">
        <f t="shared" si="489"/>
        <v>#DIV/0!</v>
      </c>
      <c r="N2347" s="41" t="e">
        <f t="shared" si="490"/>
        <v>#DIV/0!</v>
      </c>
      <c r="O2347" s="41" t="e">
        <f t="shared" si="491"/>
        <v>#DIV/0!</v>
      </c>
      <c r="P2347" s="15"/>
      <c r="Q2347" s="15"/>
      <c r="R2347" s="167"/>
      <c r="S2347" s="15"/>
      <c r="T2347" s="15"/>
      <c r="U2347" s="4">
        <f t="shared" si="492"/>
        <v>0</v>
      </c>
    </row>
    <row r="2348" spans="1:191" hidden="1">
      <c r="A2348" s="69"/>
      <c r="B2348" s="53"/>
      <c r="C2348" s="56"/>
      <c r="D2348" s="57"/>
      <c r="E2348" s="16" t="s">
        <v>517</v>
      </c>
      <c r="F2348" s="10">
        <v>4261</v>
      </c>
      <c r="G2348" s="10"/>
      <c r="H2348" s="10"/>
      <c r="I2348" s="7">
        <v>80.599999999999994</v>
      </c>
      <c r="J2348" s="7">
        <v>287.10000000000002</v>
      </c>
      <c r="K2348" s="7">
        <v>832.1</v>
      </c>
      <c r="L2348" s="7">
        <v>832.1</v>
      </c>
      <c r="M2348" s="41">
        <f t="shared" si="489"/>
        <v>9.6999999999999993</v>
      </c>
      <c r="N2348" s="41">
        <f t="shared" si="490"/>
        <v>34.5</v>
      </c>
      <c r="O2348" s="41">
        <f t="shared" si="491"/>
        <v>100</v>
      </c>
      <c r="P2348" s="15"/>
      <c r="Q2348" s="15"/>
      <c r="R2348" s="167"/>
      <c r="S2348" s="15"/>
      <c r="T2348" s="15"/>
      <c r="U2348" s="4">
        <f t="shared" si="492"/>
        <v>832.1</v>
      </c>
    </row>
    <row r="2349" spans="1:191" hidden="1">
      <c r="A2349" s="69"/>
      <c r="B2349" s="53"/>
      <c r="C2349" s="56"/>
      <c r="D2349" s="57"/>
      <c r="E2349" s="16" t="s">
        <v>519</v>
      </c>
      <c r="F2349" s="10">
        <v>4264</v>
      </c>
      <c r="G2349" s="10"/>
      <c r="H2349" s="10"/>
      <c r="I2349" s="7"/>
      <c r="J2349" s="7">
        <v>5.6</v>
      </c>
      <c r="K2349" s="7">
        <v>5.6</v>
      </c>
      <c r="L2349" s="7">
        <v>5.6</v>
      </c>
      <c r="M2349" s="41">
        <f t="shared" si="489"/>
        <v>0</v>
      </c>
      <c r="N2349" s="41">
        <f t="shared" si="490"/>
        <v>100</v>
      </c>
      <c r="O2349" s="41">
        <f t="shared" si="491"/>
        <v>100</v>
      </c>
      <c r="P2349" s="15"/>
      <c r="Q2349" s="15"/>
      <c r="R2349" s="167"/>
      <c r="S2349" s="15"/>
      <c r="T2349" s="15"/>
      <c r="U2349" s="4">
        <f t="shared" si="492"/>
        <v>5.6</v>
      </c>
    </row>
    <row r="2350" spans="1:191" hidden="1">
      <c r="A2350" s="69"/>
      <c r="B2350" s="53"/>
      <c r="C2350" s="56"/>
      <c r="D2350" s="57"/>
      <c r="E2350" s="9" t="s">
        <v>521</v>
      </c>
      <c r="F2350" s="10" t="s">
        <v>277</v>
      </c>
      <c r="G2350" s="10"/>
      <c r="H2350" s="10"/>
      <c r="I2350" s="7"/>
      <c r="J2350" s="7">
        <v>90</v>
      </c>
      <c r="K2350" s="7">
        <v>90</v>
      </c>
      <c r="L2350" s="7">
        <v>90</v>
      </c>
      <c r="M2350" s="41">
        <f t="shared" si="489"/>
        <v>0</v>
      </c>
      <c r="N2350" s="41">
        <f t="shared" si="490"/>
        <v>100</v>
      </c>
      <c r="O2350" s="41">
        <f t="shared" si="491"/>
        <v>100</v>
      </c>
      <c r="P2350" s="15"/>
      <c r="Q2350" s="15"/>
      <c r="R2350" s="167"/>
      <c r="S2350" s="15"/>
      <c r="T2350" s="15"/>
      <c r="U2350" s="4"/>
    </row>
    <row r="2351" spans="1:191" hidden="1">
      <c r="A2351" s="69"/>
      <c r="B2351" s="53"/>
      <c r="C2351" s="56"/>
      <c r="D2351" s="57"/>
      <c r="E2351" s="9" t="s">
        <v>522</v>
      </c>
      <c r="F2351" s="10" t="s">
        <v>409</v>
      </c>
      <c r="G2351" s="10"/>
      <c r="H2351" s="10"/>
      <c r="I2351" s="7"/>
      <c r="J2351" s="7">
        <v>540</v>
      </c>
      <c r="K2351" s="7">
        <v>540</v>
      </c>
      <c r="L2351" s="7">
        <v>540</v>
      </c>
      <c r="M2351" s="41">
        <f t="shared" si="489"/>
        <v>0</v>
      </c>
      <c r="N2351" s="41">
        <f t="shared" si="490"/>
        <v>100</v>
      </c>
      <c r="O2351" s="41">
        <f t="shared" si="491"/>
        <v>100</v>
      </c>
      <c r="P2351" s="15"/>
      <c r="Q2351" s="15"/>
      <c r="R2351" s="167"/>
      <c r="S2351" s="15"/>
      <c r="T2351" s="15"/>
      <c r="U2351" s="4"/>
    </row>
    <row r="2352" spans="1:191" ht="33">
      <c r="A2352" s="232"/>
      <c r="B2352" s="196"/>
      <c r="C2352" s="200"/>
      <c r="D2352" s="201" t="s">
        <v>303</v>
      </c>
      <c r="E2352" s="226" t="s">
        <v>498</v>
      </c>
      <c r="F2352" s="19"/>
      <c r="G2352" s="19"/>
      <c r="H2352" s="10" t="s">
        <v>394</v>
      </c>
      <c r="I2352" s="204">
        <f>SUM(I2353)</f>
        <v>1525.5</v>
      </c>
      <c r="J2352" s="204">
        <f>SUM(J2353)</f>
        <v>2980.5</v>
      </c>
      <c r="K2352" s="204">
        <f>SUM(K2353)</f>
        <v>3255</v>
      </c>
      <c r="L2352" s="205">
        <f>SUM(L2353)</f>
        <v>4853.5</v>
      </c>
      <c r="M2352" s="41">
        <f t="shared" si="489"/>
        <v>31.4</v>
      </c>
      <c r="N2352" s="41">
        <f t="shared" si="490"/>
        <v>61.4</v>
      </c>
      <c r="O2352" s="41">
        <f t="shared" si="491"/>
        <v>67.099999999999994</v>
      </c>
      <c r="P2352" s="14"/>
      <c r="Q2352" s="14"/>
      <c r="R2352" s="167"/>
      <c r="S2352" s="14"/>
      <c r="T2352" s="14"/>
      <c r="U2352" s="4">
        <f>SUM(L2352-T2352)</f>
        <v>4853.5</v>
      </c>
      <c r="W2352" s="43" t="s">
        <v>394</v>
      </c>
      <c r="AA2352" s="209"/>
      <c r="AB2352" s="209"/>
      <c r="AC2352" s="209"/>
      <c r="AD2352" s="209"/>
      <c r="AE2352" s="209"/>
      <c r="AF2352" s="209"/>
      <c r="AG2352" s="209"/>
      <c r="AH2352" s="209"/>
      <c r="AI2352" s="209"/>
      <c r="AJ2352" s="209"/>
      <c r="AK2352" s="209"/>
      <c r="AL2352" s="209"/>
      <c r="AM2352" s="209"/>
      <c r="AN2352" s="209"/>
      <c r="AO2352" s="209"/>
      <c r="AP2352" s="209"/>
      <c r="AQ2352" s="209"/>
      <c r="AR2352" s="209"/>
      <c r="AS2352" s="209"/>
      <c r="AT2352" s="209"/>
      <c r="AU2352" s="209"/>
      <c r="AV2352" s="209"/>
      <c r="AW2352" s="209"/>
      <c r="AX2352" s="209"/>
      <c r="AY2352" s="209"/>
      <c r="AZ2352" s="209"/>
      <c r="BA2352" s="209"/>
      <c r="BB2352" s="209"/>
      <c r="BC2352" s="209"/>
      <c r="BD2352" s="209"/>
      <c r="BE2352" s="209"/>
      <c r="BF2352" s="209"/>
      <c r="BG2352" s="209"/>
      <c r="BH2352" s="209"/>
      <c r="BI2352" s="209"/>
      <c r="BJ2352" s="209"/>
      <c r="BK2352" s="209"/>
      <c r="BL2352" s="209"/>
      <c r="BM2352" s="209"/>
      <c r="BN2352" s="209"/>
      <c r="BO2352" s="209"/>
      <c r="BP2352" s="209"/>
      <c r="BQ2352" s="209"/>
      <c r="BR2352" s="209"/>
      <c r="BS2352" s="209"/>
      <c r="BT2352" s="209"/>
      <c r="BU2352" s="209"/>
      <c r="BV2352" s="209"/>
      <c r="BW2352" s="209"/>
      <c r="BX2352" s="209"/>
      <c r="BY2352" s="209"/>
      <c r="BZ2352" s="209"/>
      <c r="CA2352" s="209"/>
      <c r="CB2352" s="209"/>
      <c r="CC2352" s="209"/>
      <c r="CD2352" s="209"/>
      <c r="CE2352" s="209"/>
      <c r="CF2352" s="209"/>
      <c r="CG2352" s="209"/>
      <c r="CH2352" s="209"/>
      <c r="CI2352" s="209"/>
      <c r="CJ2352" s="209"/>
      <c r="CK2352" s="209"/>
      <c r="CL2352" s="209"/>
      <c r="CM2352" s="209"/>
      <c r="CN2352" s="209"/>
      <c r="CO2352" s="209"/>
      <c r="CP2352" s="209"/>
      <c r="CQ2352" s="209"/>
      <c r="CR2352" s="209"/>
      <c r="CS2352" s="209"/>
      <c r="CT2352" s="209"/>
      <c r="CU2352" s="209"/>
      <c r="CV2352" s="209"/>
      <c r="CW2352" s="209"/>
      <c r="CX2352" s="209"/>
      <c r="CY2352" s="209"/>
      <c r="CZ2352" s="209"/>
      <c r="DA2352" s="209"/>
      <c r="DB2352" s="209"/>
      <c r="DC2352" s="209"/>
      <c r="DD2352" s="209"/>
      <c r="DE2352" s="209"/>
      <c r="DF2352" s="209"/>
      <c r="DG2352" s="209"/>
      <c r="DH2352" s="209"/>
      <c r="DI2352" s="209"/>
      <c r="DJ2352" s="209"/>
      <c r="DK2352" s="209"/>
      <c r="DL2352" s="209"/>
      <c r="DM2352" s="209"/>
      <c r="DN2352" s="209"/>
      <c r="DO2352" s="209"/>
      <c r="DP2352" s="209"/>
      <c r="DQ2352" s="209"/>
      <c r="DR2352" s="209"/>
      <c r="DS2352" s="209"/>
      <c r="DT2352" s="209"/>
      <c r="DU2352" s="209"/>
      <c r="DV2352" s="209"/>
      <c r="DW2352" s="209"/>
      <c r="DX2352" s="209"/>
      <c r="DY2352" s="209"/>
      <c r="DZ2352" s="209"/>
      <c r="EA2352" s="209"/>
      <c r="EB2352" s="209"/>
      <c r="EC2352" s="209"/>
      <c r="ED2352" s="209"/>
      <c r="EE2352" s="209"/>
      <c r="EF2352" s="209"/>
      <c r="EG2352" s="209"/>
      <c r="EH2352" s="209"/>
      <c r="EI2352" s="209"/>
      <c r="EJ2352" s="209"/>
      <c r="EK2352" s="209"/>
      <c r="EL2352" s="209"/>
      <c r="EM2352" s="209"/>
      <c r="EN2352" s="209"/>
      <c r="EO2352" s="209"/>
      <c r="EP2352" s="209"/>
      <c r="EQ2352" s="209"/>
      <c r="ER2352" s="209"/>
      <c r="ES2352" s="209"/>
      <c r="ET2352" s="209"/>
      <c r="EU2352" s="209"/>
      <c r="EV2352" s="209"/>
      <c r="EW2352" s="209"/>
      <c r="EX2352" s="209"/>
      <c r="EY2352" s="209"/>
      <c r="EZ2352" s="209"/>
      <c r="FA2352" s="209"/>
      <c r="FB2352" s="209"/>
      <c r="FC2352" s="209"/>
      <c r="FD2352" s="209"/>
      <c r="FE2352" s="209"/>
      <c r="FF2352" s="209"/>
      <c r="FG2352" s="209"/>
      <c r="FH2352" s="209"/>
      <c r="FI2352" s="209"/>
      <c r="FJ2352" s="209"/>
      <c r="FK2352" s="209"/>
      <c r="FL2352" s="209"/>
      <c r="FM2352" s="209"/>
      <c r="FN2352" s="209"/>
      <c r="FO2352" s="209"/>
      <c r="FP2352" s="209"/>
      <c r="FQ2352" s="209"/>
      <c r="FR2352" s="209"/>
      <c r="FS2352" s="209"/>
      <c r="FT2352" s="209"/>
      <c r="FU2352" s="209"/>
      <c r="FV2352" s="209"/>
      <c r="FW2352" s="209"/>
      <c r="FX2352" s="209"/>
      <c r="FY2352" s="209"/>
      <c r="FZ2352" s="209"/>
      <c r="GA2352" s="209"/>
      <c r="GB2352" s="209"/>
      <c r="GC2352" s="209"/>
      <c r="GD2352" s="209"/>
      <c r="GE2352" s="209"/>
      <c r="GF2352" s="209"/>
      <c r="GG2352" s="209"/>
      <c r="GH2352" s="209"/>
      <c r="GI2352" s="209"/>
    </row>
    <row r="2353" spans="1:191" ht="27">
      <c r="A2353" s="232"/>
      <c r="B2353" s="196"/>
      <c r="C2353" s="200"/>
      <c r="D2353" s="201"/>
      <c r="E2353" s="80" t="s">
        <v>40</v>
      </c>
      <c r="F2353" s="18" t="s">
        <v>398</v>
      </c>
      <c r="G2353" s="18"/>
      <c r="H2353" s="10" t="s">
        <v>394</v>
      </c>
      <c r="I2353" s="206">
        <f>SUM(I2354:I2359)</f>
        <v>1525.5</v>
      </c>
      <c r="J2353" s="206">
        <f>SUM(J2354:J2359)</f>
        <v>2980.5</v>
      </c>
      <c r="K2353" s="206">
        <f>SUM(K2354:K2359)</f>
        <v>3255</v>
      </c>
      <c r="L2353" s="207">
        <f>SUM(L2354:L2359)</f>
        <v>4853.5</v>
      </c>
      <c r="M2353" s="41">
        <f t="shared" si="489"/>
        <v>31.4</v>
      </c>
      <c r="N2353" s="41">
        <f t="shared" si="490"/>
        <v>61.4</v>
      </c>
      <c r="O2353" s="41">
        <f t="shared" si="491"/>
        <v>67.099999999999994</v>
      </c>
      <c r="P2353" s="15"/>
      <c r="Q2353" s="15"/>
      <c r="R2353" s="167"/>
      <c r="S2353" s="15"/>
      <c r="T2353" s="15"/>
      <c r="U2353" s="4">
        <f>SUM(L2353-T2353)</f>
        <v>4853.5</v>
      </c>
      <c r="AA2353" s="209"/>
      <c r="AB2353" s="209"/>
      <c r="AC2353" s="209"/>
      <c r="AD2353" s="209"/>
      <c r="AE2353" s="209"/>
      <c r="AF2353" s="209"/>
      <c r="AG2353" s="209"/>
      <c r="AH2353" s="209"/>
      <c r="AI2353" s="209"/>
      <c r="AJ2353" s="209"/>
      <c r="AK2353" s="209"/>
      <c r="AL2353" s="209"/>
      <c r="AM2353" s="209"/>
      <c r="AN2353" s="209"/>
      <c r="AO2353" s="209"/>
      <c r="AP2353" s="209"/>
      <c r="AQ2353" s="209"/>
      <c r="AR2353" s="209"/>
      <c r="AS2353" s="209"/>
      <c r="AT2353" s="209"/>
      <c r="AU2353" s="209"/>
      <c r="AV2353" s="209"/>
      <c r="AW2353" s="209"/>
      <c r="AX2353" s="209"/>
      <c r="AY2353" s="209"/>
      <c r="AZ2353" s="209"/>
      <c r="BA2353" s="209"/>
      <c r="BB2353" s="209"/>
      <c r="BC2353" s="209"/>
      <c r="BD2353" s="209"/>
      <c r="BE2353" s="209"/>
      <c r="BF2353" s="209"/>
      <c r="BG2353" s="209"/>
      <c r="BH2353" s="209"/>
      <c r="BI2353" s="209"/>
      <c r="BJ2353" s="209"/>
      <c r="BK2353" s="209"/>
      <c r="BL2353" s="209"/>
      <c r="BM2353" s="209"/>
      <c r="BN2353" s="209"/>
      <c r="BO2353" s="209"/>
      <c r="BP2353" s="209"/>
      <c r="BQ2353" s="209"/>
      <c r="BR2353" s="209"/>
      <c r="BS2353" s="209"/>
      <c r="BT2353" s="209"/>
      <c r="BU2353" s="209"/>
      <c r="BV2353" s="209"/>
      <c r="BW2353" s="209"/>
      <c r="BX2353" s="209"/>
      <c r="BY2353" s="209"/>
      <c r="BZ2353" s="209"/>
      <c r="CA2353" s="209"/>
      <c r="CB2353" s="209"/>
      <c r="CC2353" s="209"/>
      <c r="CD2353" s="209"/>
      <c r="CE2353" s="209"/>
      <c r="CF2353" s="209"/>
      <c r="CG2353" s="209"/>
      <c r="CH2353" s="209"/>
      <c r="CI2353" s="209"/>
      <c r="CJ2353" s="209"/>
      <c r="CK2353" s="209"/>
      <c r="CL2353" s="209"/>
      <c r="CM2353" s="209"/>
      <c r="CN2353" s="209"/>
      <c r="CO2353" s="209"/>
      <c r="CP2353" s="209"/>
      <c r="CQ2353" s="209"/>
      <c r="CR2353" s="209"/>
      <c r="CS2353" s="209"/>
      <c r="CT2353" s="209"/>
      <c r="CU2353" s="209"/>
      <c r="CV2353" s="209"/>
      <c r="CW2353" s="209"/>
      <c r="CX2353" s="209"/>
      <c r="CY2353" s="209"/>
      <c r="CZ2353" s="209"/>
      <c r="DA2353" s="209"/>
      <c r="DB2353" s="209"/>
      <c r="DC2353" s="209"/>
      <c r="DD2353" s="209"/>
      <c r="DE2353" s="209"/>
      <c r="DF2353" s="209"/>
      <c r="DG2353" s="209"/>
      <c r="DH2353" s="209"/>
      <c r="DI2353" s="209"/>
      <c r="DJ2353" s="209"/>
      <c r="DK2353" s="209"/>
      <c r="DL2353" s="209"/>
      <c r="DM2353" s="209"/>
      <c r="DN2353" s="209"/>
      <c r="DO2353" s="209"/>
      <c r="DP2353" s="209"/>
      <c r="DQ2353" s="209"/>
      <c r="DR2353" s="209"/>
      <c r="DS2353" s="209"/>
      <c r="DT2353" s="209"/>
      <c r="DU2353" s="209"/>
      <c r="DV2353" s="209"/>
      <c r="DW2353" s="209"/>
      <c r="DX2353" s="209"/>
      <c r="DY2353" s="209"/>
      <c r="DZ2353" s="209"/>
      <c r="EA2353" s="209"/>
      <c r="EB2353" s="209"/>
      <c r="EC2353" s="209"/>
      <c r="ED2353" s="209"/>
      <c r="EE2353" s="209"/>
      <c r="EF2353" s="209"/>
      <c r="EG2353" s="209"/>
      <c r="EH2353" s="209"/>
      <c r="EI2353" s="209"/>
      <c r="EJ2353" s="209"/>
      <c r="EK2353" s="209"/>
      <c r="EL2353" s="209"/>
      <c r="EM2353" s="209"/>
      <c r="EN2353" s="209"/>
      <c r="EO2353" s="209"/>
      <c r="EP2353" s="209"/>
      <c r="EQ2353" s="209"/>
      <c r="ER2353" s="209"/>
      <c r="ES2353" s="209"/>
      <c r="ET2353" s="209"/>
      <c r="EU2353" s="209"/>
      <c r="EV2353" s="209"/>
      <c r="EW2353" s="209"/>
      <c r="EX2353" s="209"/>
      <c r="EY2353" s="209"/>
      <c r="EZ2353" s="209"/>
      <c r="FA2353" s="209"/>
      <c r="FB2353" s="209"/>
      <c r="FC2353" s="209"/>
      <c r="FD2353" s="209"/>
      <c r="FE2353" s="209"/>
      <c r="FF2353" s="209"/>
      <c r="FG2353" s="209"/>
      <c r="FH2353" s="209"/>
      <c r="FI2353" s="209"/>
      <c r="FJ2353" s="209"/>
      <c r="FK2353" s="209"/>
      <c r="FL2353" s="209"/>
      <c r="FM2353" s="209"/>
      <c r="FN2353" s="209"/>
      <c r="FO2353" s="209"/>
      <c r="FP2353" s="209"/>
      <c r="FQ2353" s="209"/>
      <c r="FR2353" s="209"/>
      <c r="FS2353" s="209"/>
      <c r="FT2353" s="209"/>
      <c r="FU2353" s="209"/>
      <c r="FV2353" s="209"/>
      <c r="FW2353" s="209"/>
      <c r="FX2353" s="209"/>
      <c r="FY2353" s="209"/>
      <c r="FZ2353" s="209"/>
      <c r="GA2353" s="209"/>
      <c r="GB2353" s="209"/>
      <c r="GC2353" s="209"/>
      <c r="GD2353" s="209"/>
      <c r="GE2353" s="209"/>
      <c r="GF2353" s="209"/>
      <c r="GG2353" s="209"/>
      <c r="GH2353" s="209"/>
      <c r="GI2353" s="209"/>
    </row>
    <row r="2354" spans="1:191" hidden="1">
      <c r="A2354" s="69"/>
      <c r="B2354" s="53"/>
      <c r="C2354" s="56"/>
      <c r="D2354" s="57"/>
      <c r="E2354" s="16" t="s">
        <v>441</v>
      </c>
      <c r="F2354" s="160">
        <v>4216</v>
      </c>
      <c r="G2354" s="10"/>
      <c r="H2354" s="10"/>
      <c r="I2354" s="7"/>
      <c r="J2354" s="7"/>
      <c r="K2354" s="7"/>
      <c r="L2354" s="7"/>
      <c r="M2354" s="41" t="e">
        <f t="shared" si="489"/>
        <v>#DIV/0!</v>
      </c>
      <c r="N2354" s="41" t="e">
        <f t="shared" si="490"/>
        <v>#DIV/0!</v>
      </c>
      <c r="O2354" s="41" t="e">
        <f t="shared" si="491"/>
        <v>#DIV/0!</v>
      </c>
      <c r="P2354" s="15"/>
      <c r="Q2354" s="15"/>
      <c r="R2354" s="167"/>
      <c r="S2354" s="15"/>
      <c r="T2354" s="15"/>
      <c r="U2354" s="4">
        <f>SUM(L2354-T2354)</f>
        <v>0</v>
      </c>
      <c r="V2354" s="43"/>
    </row>
    <row r="2355" spans="1:191" hidden="1">
      <c r="A2355" s="69"/>
      <c r="B2355" s="53"/>
      <c r="C2355" s="56"/>
      <c r="D2355" s="57"/>
      <c r="E2355" s="16" t="s">
        <v>443</v>
      </c>
      <c r="F2355" s="160" t="s">
        <v>265</v>
      </c>
      <c r="G2355" s="10"/>
      <c r="H2355" s="10"/>
      <c r="I2355" s="7">
        <v>774</v>
      </c>
      <c r="J2355" s="7">
        <v>1480</v>
      </c>
      <c r="K2355" s="7">
        <v>1642</v>
      </c>
      <c r="L2355" s="7">
        <v>2506</v>
      </c>
      <c r="M2355" s="41">
        <f t="shared" si="489"/>
        <v>30.9</v>
      </c>
      <c r="N2355" s="41">
        <f t="shared" si="490"/>
        <v>59.1</v>
      </c>
      <c r="O2355" s="41">
        <f t="shared" si="491"/>
        <v>65.5</v>
      </c>
      <c r="P2355" s="15"/>
      <c r="Q2355" s="15"/>
      <c r="R2355" s="167"/>
      <c r="S2355" s="15"/>
      <c r="T2355" s="15"/>
      <c r="U2355" s="4">
        <f>SUM(L2355-T2355)</f>
        <v>2506</v>
      </c>
      <c r="V2355" s="43"/>
    </row>
    <row r="2356" spans="1:191" hidden="1">
      <c r="A2356" s="69"/>
      <c r="B2356" s="53"/>
      <c r="C2356" s="56"/>
      <c r="D2356" s="57"/>
      <c r="E2356" s="16" t="s">
        <v>512</v>
      </c>
      <c r="F2356" s="160">
        <v>4237</v>
      </c>
      <c r="G2356" s="10"/>
      <c r="H2356" s="10"/>
      <c r="I2356" s="7"/>
      <c r="J2356" s="7"/>
      <c r="K2356" s="7"/>
      <c r="L2356" s="7"/>
      <c r="M2356" s="41" t="e">
        <f t="shared" si="489"/>
        <v>#DIV/0!</v>
      </c>
      <c r="N2356" s="41" t="e">
        <f t="shared" si="490"/>
        <v>#DIV/0!</v>
      </c>
      <c r="O2356" s="41" t="e">
        <f t="shared" si="491"/>
        <v>#DIV/0!</v>
      </c>
      <c r="P2356" s="15"/>
      <c r="Q2356" s="15"/>
      <c r="R2356" s="167"/>
      <c r="S2356" s="15"/>
      <c r="T2356" s="15"/>
      <c r="U2356" s="4">
        <f>SUM(L2356-T2356)</f>
        <v>0</v>
      </c>
      <c r="V2356" s="43"/>
    </row>
    <row r="2357" spans="1:191" hidden="1">
      <c r="A2357" s="69"/>
      <c r="B2357" s="53"/>
      <c r="C2357" s="56"/>
      <c r="D2357" s="57"/>
      <c r="E2357" s="16" t="s">
        <v>513</v>
      </c>
      <c r="F2357" s="160">
        <v>4239</v>
      </c>
      <c r="G2357" s="10"/>
      <c r="H2357" s="10"/>
      <c r="I2357" s="7">
        <v>751.5</v>
      </c>
      <c r="J2357" s="7">
        <v>1500.5</v>
      </c>
      <c r="K2357" s="7">
        <v>1613</v>
      </c>
      <c r="L2357" s="7">
        <v>2347.5</v>
      </c>
      <c r="M2357" s="41">
        <f t="shared" si="489"/>
        <v>32</v>
      </c>
      <c r="N2357" s="41">
        <f t="shared" si="490"/>
        <v>63.9</v>
      </c>
      <c r="O2357" s="41">
        <f t="shared" si="491"/>
        <v>68.7</v>
      </c>
      <c r="P2357" s="15"/>
      <c r="Q2357" s="15"/>
      <c r="R2357" s="167"/>
      <c r="S2357" s="15"/>
      <c r="T2357" s="15"/>
      <c r="U2357" s="4"/>
      <c r="V2357" s="43"/>
    </row>
    <row r="2358" spans="1:191" hidden="1">
      <c r="A2358" s="69"/>
      <c r="B2358" s="53"/>
      <c r="C2358" s="56"/>
      <c r="D2358" s="57"/>
      <c r="E2358" s="16" t="s">
        <v>517</v>
      </c>
      <c r="F2358" s="10">
        <v>4261</v>
      </c>
      <c r="G2358" s="10"/>
      <c r="H2358" s="10"/>
      <c r="I2358" s="7"/>
      <c r="J2358" s="7"/>
      <c r="K2358" s="7"/>
      <c r="L2358" s="7"/>
      <c r="M2358" s="41" t="e">
        <f t="shared" si="489"/>
        <v>#DIV/0!</v>
      </c>
      <c r="N2358" s="41" t="e">
        <f t="shared" si="490"/>
        <v>#DIV/0!</v>
      </c>
      <c r="O2358" s="41" t="e">
        <f t="shared" si="491"/>
        <v>#DIV/0!</v>
      </c>
      <c r="P2358" s="15"/>
      <c r="Q2358" s="15"/>
      <c r="R2358" s="167"/>
      <c r="S2358" s="15"/>
      <c r="T2358" s="15"/>
      <c r="U2358" s="4">
        <f>SUM(L2358-T2358)</f>
        <v>0</v>
      </c>
      <c r="V2358" s="43"/>
    </row>
    <row r="2359" spans="1:191" hidden="1">
      <c r="A2359" s="69"/>
      <c r="B2359" s="53"/>
      <c r="C2359" s="56"/>
      <c r="D2359" s="57"/>
      <c r="E2359" s="16" t="s">
        <v>519</v>
      </c>
      <c r="F2359" s="10">
        <v>4264</v>
      </c>
      <c r="G2359" s="10"/>
      <c r="H2359" s="10"/>
      <c r="I2359" s="7"/>
      <c r="J2359" s="7"/>
      <c r="K2359" s="7"/>
      <c r="L2359" s="7"/>
      <c r="M2359" s="41" t="e">
        <f t="shared" si="489"/>
        <v>#DIV/0!</v>
      </c>
      <c r="N2359" s="41" t="e">
        <f t="shared" si="490"/>
        <v>#DIV/0!</v>
      </c>
      <c r="O2359" s="41" t="e">
        <f t="shared" si="491"/>
        <v>#DIV/0!</v>
      </c>
      <c r="P2359" s="15"/>
      <c r="Q2359" s="15"/>
      <c r="R2359" s="167"/>
      <c r="S2359" s="15"/>
      <c r="T2359" s="15"/>
      <c r="U2359" s="4"/>
      <c r="V2359" s="43"/>
    </row>
    <row r="2360" spans="1:191" ht="49.5">
      <c r="A2360" s="232"/>
      <c r="B2360" s="196"/>
      <c r="C2360" s="200"/>
      <c r="D2360" s="201" t="s">
        <v>304</v>
      </c>
      <c r="E2360" s="226" t="s">
        <v>173</v>
      </c>
      <c r="F2360" s="10"/>
      <c r="G2360" s="10"/>
      <c r="H2360" s="10" t="s">
        <v>394</v>
      </c>
      <c r="I2360" s="204">
        <f>SUM(I2361)</f>
        <v>5642.7</v>
      </c>
      <c r="J2360" s="204">
        <f>SUM(J2361)</f>
        <v>11583</v>
      </c>
      <c r="K2360" s="204">
        <f>SUM(K2361)</f>
        <v>13791</v>
      </c>
      <c r="L2360" s="205">
        <f>SUM(L2361)</f>
        <v>20000</v>
      </c>
      <c r="M2360" s="41">
        <f t="shared" si="489"/>
        <v>28.2</v>
      </c>
      <c r="N2360" s="41">
        <f t="shared" si="490"/>
        <v>57.9</v>
      </c>
      <c r="O2360" s="41">
        <f t="shared" si="491"/>
        <v>69</v>
      </c>
      <c r="P2360" s="15"/>
      <c r="Q2360" s="15"/>
      <c r="R2360" s="167"/>
      <c r="S2360" s="15"/>
      <c r="T2360" s="15"/>
      <c r="U2360" s="4"/>
      <c r="V2360" s="43"/>
      <c r="AA2360" s="209"/>
      <c r="AB2360" s="209"/>
      <c r="AC2360" s="209"/>
      <c r="AD2360" s="209"/>
      <c r="AE2360" s="209"/>
      <c r="AF2360" s="209"/>
      <c r="AG2360" s="209"/>
      <c r="AH2360" s="209"/>
      <c r="AI2360" s="209"/>
      <c r="AJ2360" s="209"/>
      <c r="AK2360" s="209"/>
      <c r="AL2360" s="209"/>
      <c r="AM2360" s="209"/>
      <c r="AN2360" s="209"/>
      <c r="AO2360" s="209"/>
      <c r="AP2360" s="209"/>
      <c r="AQ2360" s="209"/>
      <c r="AR2360" s="209"/>
      <c r="AS2360" s="209"/>
      <c r="AT2360" s="209"/>
      <c r="AU2360" s="209"/>
      <c r="AV2360" s="209"/>
      <c r="AW2360" s="209"/>
      <c r="AX2360" s="209"/>
      <c r="AY2360" s="209"/>
      <c r="AZ2360" s="209"/>
      <c r="BA2360" s="209"/>
      <c r="BB2360" s="209"/>
      <c r="BC2360" s="209"/>
      <c r="BD2360" s="209"/>
      <c r="BE2360" s="209"/>
      <c r="BF2360" s="209"/>
      <c r="BG2360" s="209"/>
      <c r="BH2360" s="209"/>
      <c r="BI2360" s="209"/>
      <c r="BJ2360" s="209"/>
      <c r="BK2360" s="209"/>
      <c r="BL2360" s="209"/>
      <c r="BM2360" s="209"/>
      <c r="BN2360" s="209"/>
      <c r="BO2360" s="209"/>
      <c r="BP2360" s="209"/>
      <c r="BQ2360" s="209"/>
      <c r="BR2360" s="209"/>
      <c r="BS2360" s="209"/>
      <c r="BT2360" s="209"/>
      <c r="BU2360" s="209"/>
      <c r="BV2360" s="209"/>
      <c r="BW2360" s="209"/>
      <c r="BX2360" s="209"/>
      <c r="BY2360" s="209"/>
      <c r="BZ2360" s="209"/>
      <c r="CA2360" s="209"/>
      <c r="CB2360" s="209"/>
      <c r="CC2360" s="209"/>
      <c r="CD2360" s="209"/>
      <c r="CE2360" s="209"/>
      <c r="CF2360" s="209"/>
      <c r="CG2360" s="209"/>
      <c r="CH2360" s="209"/>
      <c r="CI2360" s="209"/>
      <c r="CJ2360" s="209"/>
      <c r="CK2360" s="209"/>
      <c r="CL2360" s="209"/>
      <c r="CM2360" s="209"/>
      <c r="CN2360" s="209"/>
      <c r="CO2360" s="209"/>
      <c r="CP2360" s="209"/>
      <c r="CQ2360" s="209"/>
      <c r="CR2360" s="209"/>
      <c r="CS2360" s="209"/>
      <c r="CT2360" s="209"/>
      <c r="CU2360" s="209"/>
      <c r="CV2360" s="209"/>
      <c r="CW2360" s="209"/>
      <c r="CX2360" s="209"/>
      <c r="CY2360" s="209"/>
      <c r="CZ2360" s="209"/>
      <c r="DA2360" s="209"/>
      <c r="DB2360" s="209"/>
      <c r="DC2360" s="209"/>
      <c r="DD2360" s="209"/>
      <c r="DE2360" s="209"/>
      <c r="DF2360" s="209"/>
      <c r="DG2360" s="209"/>
      <c r="DH2360" s="209"/>
      <c r="DI2360" s="209"/>
      <c r="DJ2360" s="209"/>
      <c r="DK2360" s="209"/>
      <c r="DL2360" s="209"/>
      <c r="DM2360" s="209"/>
      <c r="DN2360" s="209"/>
      <c r="DO2360" s="209"/>
      <c r="DP2360" s="209"/>
      <c r="DQ2360" s="209"/>
      <c r="DR2360" s="209"/>
      <c r="DS2360" s="209"/>
      <c r="DT2360" s="209"/>
      <c r="DU2360" s="209"/>
      <c r="DV2360" s="209"/>
      <c r="DW2360" s="209"/>
      <c r="DX2360" s="209"/>
      <c r="DY2360" s="209"/>
      <c r="DZ2360" s="209"/>
      <c r="EA2360" s="209"/>
      <c r="EB2360" s="209"/>
      <c r="EC2360" s="209"/>
      <c r="ED2360" s="209"/>
      <c r="EE2360" s="209"/>
      <c r="EF2360" s="209"/>
      <c r="EG2360" s="209"/>
      <c r="EH2360" s="209"/>
      <c r="EI2360" s="209"/>
      <c r="EJ2360" s="209"/>
      <c r="EK2360" s="209"/>
      <c r="EL2360" s="209"/>
      <c r="EM2360" s="209"/>
      <c r="EN2360" s="209"/>
      <c r="EO2360" s="209"/>
      <c r="EP2360" s="209"/>
      <c r="EQ2360" s="209"/>
      <c r="ER2360" s="209"/>
      <c r="ES2360" s="209"/>
      <c r="ET2360" s="209"/>
      <c r="EU2360" s="209"/>
      <c r="EV2360" s="209"/>
      <c r="EW2360" s="209"/>
      <c r="EX2360" s="209"/>
      <c r="EY2360" s="209"/>
      <c r="EZ2360" s="209"/>
      <c r="FA2360" s="209"/>
      <c r="FB2360" s="209"/>
      <c r="FC2360" s="209"/>
      <c r="FD2360" s="209"/>
      <c r="FE2360" s="209"/>
      <c r="FF2360" s="209"/>
      <c r="FG2360" s="209"/>
      <c r="FH2360" s="209"/>
      <c r="FI2360" s="209"/>
      <c r="FJ2360" s="209"/>
      <c r="FK2360" s="209"/>
      <c r="FL2360" s="209"/>
      <c r="FM2360" s="209"/>
      <c r="FN2360" s="209"/>
      <c r="FO2360" s="209"/>
      <c r="FP2360" s="209"/>
      <c r="FQ2360" s="209"/>
      <c r="FR2360" s="209"/>
      <c r="FS2360" s="209"/>
      <c r="FT2360" s="209"/>
      <c r="FU2360" s="209"/>
      <c r="FV2360" s="209"/>
      <c r="FW2360" s="209"/>
      <c r="FX2360" s="209"/>
      <c r="FY2360" s="209"/>
      <c r="FZ2360" s="209"/>
      <c r="GA2360" s="209"/>
      <c r="GB2360" s="209"/>
      <c r="GC2360" s="209"/>
      <c r="GD2360" s="209"/>
      <c r="GE2360" s="209"/>
      <c r="GF2360" s="209"/>
      <c r="GG2360" s="209"/>
      <c r="GH2360" s="209"/>
      <c r="GI2360" s="209"/>
    </row>
    <row r="2361" spans="1:191" ht="27">
      <c r="A2361" s="232"/>
      <c r="B2361" s="196"/>
      <c r="C2361" s="200"/>
      <c r="D2361" s="201"/>
      <c r="E2361" s="80" t="s">
        <v>40</v>
      </c>
      <c r="F2361" s="18" t="s">
        <v>398</v>
      </c>
      <c r="G2361" s="10"/>
      <c r="H2361" s="10" t="s">
        <v>394</v>
      </c>
      <c r="I2361" s="206">
        <f>SUM(I2362:I2364)</f>
        <v>5642.7</v>
      </c>
      <c r="J2361" s="206">
        <f>SUM(J2362:J2364)</f>
        <v>11583</v>
      </c>
      <c r="K2361" s="206">
        <f>SUM(K2362:K2364)</f>
        <v>13791</v>
      </c>
      <c r="L2361" s="207">
        <f>SUM(L2362:L2364)</f>
        <v>20000</v>
      </c>
      <c r="M2361" s="41">
        <f t="shared" si="489"/>
        <v>28.2</v>
      </c>
      <c r="N2361" s="41">
        <f t="shared" si="490"/>
        <v>57.9</v>
      </c>
      <c r="O2361" s="41">
        <f t="shared" si="491"/>
        <v>69</v>
      </c>
      <c r="P2361" s="15"/>
      <c r="Q2361" s="15"/>
      <c r="R2361" s="167"/>
      <c r="S2361" s="15"/>
      <c r="T2361" s="15"/>
      <c r="U2361" s="4"/>
      <c r="V2361" s="43"/>
      <c r="AA2361" s="209"/>
      <c r="AB2361" s="209"/>
      <c r="AC2361" s="209"/>
      <c r="AD2361" s="209"/>
      <c r="AE2361" s="209"/>
      <c r="AF2361" s="209"/>
      <c r="AG2361" s="209"/>
      <c r="AH2361" s="209"/>
      <c r="AI2361" s="209"/>
      <c r="AJ2361" s="209"/>
      <c r="AK2361" s="209"/>
      <c r="AL2361" s="209"/>
      <c r="AM2361" s="209"/>
      <c r="AN2361" s="209"/>
      <c r="AO2361" s="209"/>
      <c r="AP2361" s="209"/>
      <c r="AQ2361" s="209"/>
      <c r="AR2361" s="209"/>
      <c r="AS2361" s="209"/>
      <c r="AT2361" s="209"/>
      <c r="AU2361" s="209"/>
      <c r="AV2361" s="209"/>
      <c r="AW2361" s="209"/>
      <c r="AX2361" s="209"/>
      <c r="AY2361" s="209"/>
      <c r="AZ2361" s="209"/>
      <c r="BA2361" s="209"/>
      <c r="BB2361" s="209"/>
      <c r="BC2361" s="209"/>
      <c r="BD2361" s="209"/>
      <c r="BE2361" s="209"/>
      <c r="BF2361" s="209"/>
      <c r="BG2361" s="209"/>
      <c r="BH2361" s="209"/>
      <c r="BI2361" s="209"/>
      <c r="BJ2361" s="209"/>
      <c r="BK2361" s="209"/>
      <c r="BL2361" s="209"/>
      <c r="BM2361" s="209"/>
      <c r="BN2361" s="209"/>
      <c r="BO2361" s="209"/>
      <c r="BP2361" s="209"/>
      <c r="BQ2361" s="209"/>
      <c r="BR2361" s="209"/>
      <c r="BS2361" s="209"/>
      <c r="BT2361" s="209"/>
      <c r="BU2361" s="209"/>
      <c r="BV2361" s="209"/>
      <c r="BW2361" s="209"/>
      <c r="BX2361" s="209"/>
      <c r="BY2361" s="209"/>
      <c r="BZ2361" s="209"/>
      <c r="CA2361" s="209"/>
      <c r="CB2361" s="209"/>
      <c r="CC2361" s="209"/>
      <c r="CD2361" s="209"/>
      <c r="CE2361" s="209"/>
      <c r="CF2361" s="209"/>
      <c r="CG2361" s="209"/>
      <c r="CH2361" s="209"/>
      <c r="CI2361" s="209"/>
      <c r="CJ2361" s="209"/>
      <c r="CK2361" s="209"/>
      <c r="CL2361" s="209"/>
      <c r="CM2361" s="209"/>
      <c r="CN2361" s="209"/>
      <c r="CO2361" s="209"/>
      <c r="CP2361" s="209"/>
      <c r="CQ2361" s="209"/>
      <c r="CR2361" s="209"/>
      <c r="CS2361" s="209"/>
      <c r="CT2361" s="209"/>
      <c r="CU2361" s="209"/>
      <c r="CV2361" s="209"/>
      <c r="CW2361" s="209"/>
      <c r="CX2361" s="209"/>
      <c r="CY2361" s="209"/>
      <c r="CZ2361" s="209"/>
      <c r="DA2361" s="209"/>
      <c r="DB2361" s="209"/>
      <c r="DC2361" s="209"/>
      <c r="DD2361" s="209"/>
      <c r="DE2361" s="209"/>
      <c r="DF2361" s="209"/>
      <c r="DG2361" s="209"/>
      <c r="DH2361" s="209"/>
      <c r="DI2361" s="209"/>
      <c r="DJ2361" s="209"/>
      <c r="DK2361" s="209"/>
      <c r="DL2361" s="209"/>
      <c r="DM2361" s="209"/>
      <c r="DN2361" s="209"/>
      <c r="DO2361" s="209"/>
      <c r="DP2361" s="209"/>
      <c r="DQ2361" s="209"/>
      <c r="DR2361" s="209"/>
      <c r="DS2361" s="209"/>
      <c r="DT2361" s="209"/>
      <c r="DU2361" s="209"/>
      <c r="DV2361" s="209"/>
      <c r="DW2361" s="209"/>
      <c r="DX2361" s="209"/>
      <c r="DY2361" s="209"/>
      <c r="DZ2361" s="209"/>
      <c r="EA2361" s="209"/>
      <c r="EB2361" s="209"/>
      <c r="EC2361" s="209"/>
      <c r="ED2361" s="209"/>
      <c r="EE2361" s="209"/>
      <c r="EF2361" s="209"/>
      <c r="EG2361" s="209"/>
      <c r="EH2361" s="209"/>
      <c r="EI2361" s="209"/>
      <c r="EJ2361" s="209"/>
      <c r="EK2361" s="209"/>
      <c r="EL2361" s="209"/>
      <c r="EM2361" s="209"/>
      <c r="EN2361" s="209"/>
      <c r="EO2361" s="209"/>
      <c r="EP2361" s="209"/>
      <c r="EQ2361" s="209"/>
      <c r="ER2361" s="209"/>
      <c r="ES2361" s="209"/>
      <c r="ET2361" s="209"/>
      <c r="EU2361" s="209"/>
      <c r="EV2361" s="209"/>
      <c r="EW2361" s="209"/>
      <c r="EX2361" s="209"/>
      <c r="EY2361" s="209"/>
      <c r="EZ2361" s="209"/>
      <c r="FA2361" s="209"/>
      <c r="FB2361" s="209"/>
      <c r="FC2361" s="209"/>
      <c r="FD2361" s="209"/>
      <c r="FE2361" s="209"/>
      <c r="FF2361" s="209"/>
      <c r="FG2361" s="209"/>
      <c r="FH2361" s="209"/>
      <c r="FI2361" s="209"/>
      <c r="FJ2361" s="209"/>
      <c r="FK2361" s="209"/>
      <c r="FL2361" s="209"/>
      <c r="FM2361" s="209"/>
      <c r="FN2361" s="209"/>
      <c r="FO2361" s="209"/>
      <c r="FP2361" s="209"/>
      <c r="FQ2361" s="209"/>
      <c r="FR2361" s="209"/>
      <c r="FS2361" s="209"/>
      <c r="FT2361" s="209"/>
      <c r="FU2361" s="209"/>
      <c r="FV2361" s="209"/>
      <c r="FW2361" s="209"/>
      <c r="FX2361" s="209"/>
      <c r="FY2361" s="209"/>
      <c r="FZ2361" s="209"/>
      <c r="GA2361" s="209"/>
      <c r="GB2361" s="209"/>
      <c r="GC2361" s="209"/>
      <c r="GD2361" s="209"/>
      <c r="GE2361" s="209"/>
      <c r="GF2361" s="209"/>
      <c r="GG2361" s="209"/>
      <c r="GH2361" s="209"/>
      <c r="GI2361" s="209"/>
    </row>
    <row r="2362" spans="1:191" hidden="1">
      <c r="A2362" s="69"/>
      <c r="B2362" s="53"/>
      <c r="C2362" s="56"/>
      <c r="D2362" s="57"/>
      <c r="E2362" s="16" t="s">
        <v>513</v>
      </c>
      <c r="F2362" s="10">
        <v>4239</v>
      </c>
      <c r="G2362" s="10"/>
      <c r="H2362" s="10"/>
      <c r="I2362" s="8">
        <v>642.70000000000005</v>
      </c>
      <c r="J2362" s="8">
        <v>750</v>
      </c>
      <c r="K2362" s="8">
        <v>1125</v>
      </c>
      <c r="L2362" s="7">
        <v>1500</v>
      </c>
      <c r="M2362" s="41">
        <f t="shared" si="489"/>
        <v>42.8</v>
      </c>
      <c r="N2362" s="41">
        <f t="shared" si="490"/>
        <v>50</v>
      </c>
      <c r="O2362" s="41">
        <f t="shared" si="491"/>
        <v>75</v>
      </c>
      <c r="P2362" s="15"/>
      <c r="Q2362" s="15"/>
      <c r="R2362" s="167"/>
      <c r="S2362" s="15"/>
      <c r="T2362" s="15"/>
      <c r="U2362" s="4"/>
      <c r="V2362" s="43"/>
    </row>
    <row r="2363" spans="1:191" hidden="1">
      <c r="A2363" s="69"/>
      <c r="B2363" s="53"/>
      <c r="C2363" s="56"/>
      <c r="D2363" s="57"/>
      <c r="E2363" s="9" t="s">
        <v>522</v>
      </c>
      <c r="F2363" s="10" t="s">
        <v>409</v>
      </c>
      <c r="G2363" s="10"/>
      <c r="H2363" s="10"/>
      <c r="I2363" s="8"/>
      <c r="J2363" s="8">
        <v>1275</v>
      </c>
      <c r="K2363" s="8">
        <v>1275</v>
      </c>
      <c r="L2363" s="7">
        <v>1275</v>
      </c>
      <c r="M2363" s="41">
        <f>ROUND(I2363/L2363*100,1)</f>
        <v>0</v>
      </c>
      <c r="N2363" s="41">
        <f>ROUND(J2363/L2363*100,1)</f>
        <v>100</v>
      </c>
      <c r="O2363" s="41">
        <f>ROUND(K2363/L2363*100,1)</f>
        <v>100</v>
      </c>
      <c r="P2363" s="15"/>
      <c r="Q2363" s="15"/>
      <c r="R2363" s="167"/>
      <c r="S2363" s="15"/>
      <c r="T2363" s="15"/>
      <c r="U2363" s="4"/>
      <c r="V2363" s="43"/>
    </row>
    <row r="2364" spans="1:191" hidden="1">
      <c r="A2364" s="69"/>
      <c r="B2364" s="53"/>
      <c r="C2364" s="56"/>
      <c r="D2364" s="57"/>
      <c r="E2364" s="9" t="s">
        <v>561</v>
      </c>
      <c r="F2364" s="11">
        <v>5129</v>
      </c>
      <c r="G2364" s="10"/>
      <c r="H2364" s="10"/>
      <c r="I2364" s="7">
        <v>5000</v>
      </c>
      <c r="J2364" s="7">
        <v>9558</v>
      </c>
      <c r="K2364" s="8">
        <v>11391</v>
      </c>
      <c r="L2364" s="7">
        <v>17225</v>
      </c>
      <c r="M2364" s="41">
        <f t="shared" si="489"/>
        <v>29</v>
      </c>
      <c r="N2364" s="41">
        <f t="shared" si="490"/>
        <v>55.5</v>
      </c>
      <c r="O2364" s="41">
        <f t="shared" si="491"/>
        <v>66.099999999999994</v>
      </c>
      <c r="P2364" s="15"/>
      <c r="Q2364" s="15"/>
      <c r="R2364" s="167"/>
      <c r="S2364" s="15"/>
      <c r="T2364" s="15"/>
      <c r="U2364" s="4"/>
      <c r="V2364" s="43"/>
    </row>
    <row r="2365" spans="1:191">
      <c r="A2365" s="232"/>
      <c r="B2365" s="196"/>
      <c r="C2365" s="200"/>
      <c r="D2365" s="201" t="s">
        <v>305</v>
      </c>
      <c r="E2365" s="226" t="s">
        <v>499</v>
      </c>
      <c r="F2365" s="10"/>
      <c r="G2365" s="10"/>
      <c r="H2365" s="10" t="s">
        <v>394</v>
      </c>
      <c r="I2365" s="204">
        <f>SUM(I2366)</f>
        <v>2500</v>
      </c>
      <c r="J2365" s="204">
        <f>SUM(J2366)</f>
        <v>5000</v>
      </c>
      <c r="K2365" s="204">
        <f>SUM(K2366)</f>
        <v>7500</v>
      </c>
      <c r="L2365" s="205">
        <f>SUM(L2366)</f>
        <v>10000</v>
      </c>
      <c r="M2365" s="41">
        <f t="shared" si="489"/>
        <v>25</v>
      </c>
      <c r="N2365" s="41">
        <f t="shared" si="490"/>
        <v>50</v>
      </c>
      <c r="O2365" s="41">
        <f t="shared" si="491"/>
        <v>75</v>
      </c>
      <c r="P2365" s="15"/>
      <c r="Q2365" s="15"/>
      <c r="R2365" s="167"/>
      <c r="S2365" s="15"/>
      <c r="T2365" s="15"/>
      <c r="U2365" s="4"/>
      <c r="V2365" s="43"/>
      <c r="AA2365" s="209"/>
      <c r="AB2365" s="209"/>
      <c r="AC2365" s="209"/>
      <c r="AD2365" s="209"/>
      <c r="AE2365" s="209"/>
      <c r="AF2365" s="209"/>
      <c r="AG2365" s="209"/>
      <c r="AH2365" s="209"/>
      <c r="AI2365" s="209"/>
      <c r="AJ2365" s="209"/>
      <c r="AK2365" s="209"/>
      <c r="AL2365" s="209"/>
      <c r="AM2365" s="209"/>
      <c r="AN2365" s="209"/>
      <c r="AO2365" s="209"/>
      <c r="AP2365" s="209"/>
      <c r="AQ2365" s="209"/>
      <c r="AR2365" s="209"/>
      <c r="AS2365" s="209"/>
      <c r="AT2365" s="209"/>
      <c r="AU2365" s="209"/>
      <c r="AV2365" s="209"/>
      <c r="AW2365" s="209"/>
      <c r="AX2365" s="209"/>
      <c r="AY2365" s="209"/>
      <c r="AZ2365" s="209"/>
      <c r="BA2365" s="209"/>
      <c r="BB2365" s="209"/>
      <c r="BC2365" s="209"/>
      <c r="BD2365" s="209"/>
      <c r="BE2365" s="209"/>
      <c r="BF2365" s="209"/>
      <c r="BG2365" s="209"/>
      <c r="BH2365" s="209"/>
      <c r="BI2365" s="209"/>
      <c r="BJ2365" s="209"/>
      <c r="BK2365" s="209"/>
      <c r="BL2365" s="209"/>
      <c r="BM2365" s="209"/>
      <c r="BN2365" s="209"/>
      <c r="BO2365" s="209"/>
      <c r="BP2365" s="209"/>
      <c r="BQ2365" s="209"/>
      <c r="BR2365" s="209"/>
      <c r="BS2365" s="209"/>
      <c r="BT2365" s="209"/>
      <c r="BU2365" s="209"/>
      <c r="BV2365" s="209"/>
      <c r="BW2365" s="209"/>
      <c r="BX2365" s="209"/>
      <c r="BY2365" s="209"/>
      <c r="BZ2365" s="209"/>
      <c r="CA2365" s="209"/>
      <c r="CB2365" s="209"/>
      <c r="CC2365" s="209"/>
      <c r="CD2365" s="209"/>
      <c r="CE2365" s="209"/>
      <c r="CF2365" s="209"/>
      <c r="CG2365" s="209"/>
      <c r="CH2365" s="209"/>
      <c r="CI2365" s="209"/>
      <c r="CJ2365" s="209"/>
      <c r="CK2365" s="209"/>
      <c r="CL2365" s="209"/>
      <c r="CM2365" s="209"/>
      <c r="CN2365" s="209"/>
      <c r="CO2365" s="209"/>
      <c r="CP2365" s="209"/>
      <c r="CQ2365" s="209"/>
      <c r="CR2365" s="209"/>
      <c r="CS2365" s="209"/>
      <c r="CT2365" s="209"/>
      <c r="CU2365" s="209"/>
      <c r="CV2365" s="209"/>
      <c r="CW2365" s="209"/>
      <c r="CX2365" s="209"/>
      <c r="CY2365" s="209"/>
      <c r="CZ2365" s="209"/>
      <c r="DA2365" s="209"/>
      <c r="DB2365" s="209"/>
      <c r="DC2365" s="209"/>
      <c r="DD2365" s="209"/>
      <c r="DE2365" s="209"/>
      <c r="DF2365" s="209"/>
      <c r="DG2365" s="209"/>
      <c r="DH2365" s="209"/>
      <c r="DI2365" s="209"/>
      <c r="DJ2365" s="209"/>
      <c r="DK2365" s="209"/>
      <c r="DL2365" s="209"/>
      <c r="DM2365" s="209"/>
      <c r="DN2365" s="209"/>
      <c r="DO2365" s="209"/>
      <c r="DP2365" s="209"/>
      <c r="DQ2365" s="209"/>
      <c r="DR2365" s="209"/>
      <c r="DS2365" s="209"/>
      <c r="DT2365" s="209"/>
      <c r="DU2365" s="209"/>
      <c r="DV2365" s="209"/>
      <c r="DW2365" s="209"/>
      <c r="DX2365" s="209"/>
      <c r="DY2365" s="209"/>
      <c r="DZ2365" s="209"/>
      <c r="EA2365" s="209"/>
      <c r="EB2365" s="209"/>
      <c r="EC2365" s="209"/>
      <c r="ED2365" s="209"/>
      <c r="EE2365" s="209"/>
      <c r="EF2365" s="209"/>
      <c r="EG2365" s="209"/>
      <c r="EH2365" s="209"/>
      <c r="EI2365" s="209"/>
      <c r="EJ2365" s="209"/>
      <c r="EK2365" s="209"/>
      <c r="EL2365" s="209"/>
      <c r="EM2365" s="209"/>
      <c r="EN2365" s="209"/>
      <c r="EO2365" s="209"/>
      <c r="EP2365" s="209"/>
      <c r="EQ2365" s="209"/>
      <c r="ER2365" s="209"/>
      <c r="ES2365" s="209"/>
      <c r="ET2365" s="209"/>
      <c r="EU2365" s="209"/>
      <c r="EV2365" s="209"/>
      <c r="EW2365" s="209"/>
      <c r="EX2365" s="209"/>
      <c r="EY2365" s="209"/>
      <c r="EZ2365" s="209"/>
      <c r="FA2365" s="209"/>
      <c r="FB2365" s="209"/>
      <c r="FC2365" s="209"/>
      <c r="FD2365" s="209"/>
      <c r="FE2365" s="209"/>
      <c r="FF2365" s="209"/>
      <c r="FG2365" s="209"/>
      <c r="FH2365" s="209"/>
      <c r="FI2365" s="209"/>
      <c r="FJ2365" s="209"/>
      <c r="FK2365" s="209"/>
      <c r="FL2365" s="209"/>
      <c r="FM2365" s="209"/>
      <c r="FN2365" s="209"/>
      <c r="FO2365" s="209"/>
      <c r="FP2365" s="209"/>
      <c r="FQ2365" s="209"/>
      <c r="FR2365" s="209"/>
      <c r="FS2365" s="209"/>
      <c r="FT2365" s="209"/>
      <c r="FU2365" s="209"/>
      <c r="FV2365" s="209"/>
      <c r="FW2365" s="209"/>
      <c r="FX2365" s="209"/>
      <c r="FY2365" s="209"/>
      <c r="FZ2365" s="209"/>
      <c r="GA2365" s="209"/>
      <c r="GB2365" s="209"/>
      <c r="GC2365" s="209"/>
      <c r="GD2365" s="209"/>
      <c r="GE2365" s="209"/>
      <c r="GF2365" s="209"/>
      <c r="GG2365" s="209"/>
      <c r="GH2365" s="209"/>
      <c r="GI2365" s="209"/>
    </row>
    <row r="2366" spans="1:191" ht="27">
      <c r="A2366" s="232"/>
      <c r="B2366" s="196"/>
      <c r="C2366" s="200"/>
      <c r="D2366" s="201"/>
      <c r="E2366" s="80" t="s">
        <v>40</v>
      </c>
      <c r="F2366" s="18" t="s">
        <v>398</v>
      </c>
      <c r="G2366" s="10"/>
      <c r="H2366" s="10" t="s">
        <v>394</v>
      </c>
      <c r="I2366" s="243">
        <f>SUM(I2367:I2372)</f>
        <v>2500</v>
      </c>
      <c r="J2366" s="243">
        <f>SUM(J2367:J2372)</f>
        <v>5000</v>
      </c>
      <c r="K2366" s="243">
        <f>SUM(K2367:K2372)</f>
        <v>7500</v>
      </c>
      <c r="L2366" s="207">
        <f>SUM(L2367:L2372)</f>
        <v>10000</v>
      </c>
      <c r="M2366" s="41">
        <f t="shared" si="489"/>
        <v>25</v>
      </c>
      <c r="N2366" s="41">
        <f t="shared" si="490"/>
        <v>50</v>
      </c>
      <c r="O2366" s="41">
        <f t="shared" si="491"/>
        <v>75</v>
      </c>
      <c r="P2366" s="15"/>
      <c r="Q2366" s="15"/>
      <c r="R2366" s="167"/>
      <c r="S2366" s="15"/>
      <c r="T2366" s="15"/>
      <c r="U2366" s="4"/>
      <c r="V2366" s="43"/>
      <c r="AA2366" s="209"/>
      <c r="AB2366" s="209"/>
      <c r="AC2366" s="209"/>
      <c r="AD2366" s="209"/>
      <c r="AE2366" s="209"/>
      <c r="AF2366" s="209"/>
      <c r="AG2366" s="209"/>
      <c r="AH2366" s="209"/>
      <c r="AI2366" s="209"/>
      <c r="AJ2366" s="209"/>
      <c r="AK2366" s="209"/>
      <c r="AL2366" s="209"/>
      <c r="AM2366" s="209"/>
      <c r="AN2366" s="209"/>
      <c r="AO2366" s="209"/>
      <c r="AP2366" s="209"/>
      <c r="AQ2366" s="209"/>
      <c r="AR2366" s="209"/>
      <c r="AS2366" s="209"/>
      <c r="AT2366" s="209"/>
      <c r="AU2366" s="209"/>
      <c r="AV2366" s="209"/>
      <c r="AW2366" s="209"/>
      <c r="AX2366" s="209"/>
      <c r="AY2366" s="209"/>
      <c r="AZ2366" s="209"/>
      <c r="BA2366" s="209"/>
      <c r="BB2366" s="209"/>
      <c r="BC2366" s="209"/>
      <c r="BD2366" s="209"/>
      <c r="BE2366" s="209"/>
      <c r="BF2366" s="209"/>
      <c r="BG2366" s="209"/>
      <c r="BH2366" s="209"/>
      <c r="BI2366" s="209"/>
      <c r="BJ2366" s="209"/>
      <c r="BK2366" s="209"/>
      <c r="BL2366" s="209"/>
      <c r="BM2366" s="209"/>
      <c r="BN2366" s="209"/>
      <c r="BO2366" s="209"/>
      <c r="BP2366" s="209"/>
      <c r="BQ2366" s="209"/>
      <c r="BR2366" s="209"/>
      <c r="BS2366" s="209"/>
      <c r="BT2366" s="209"/>
      <c r="BU2366" s="209"/>
      <c r="BV2366" s="209"/>
      <c r="BW2366" s="209"/>
      <c r="BX2366" s="209"/>
      <c r="BY2366" s="209"/>
      <c r="BZ2366" s="209"/>
      <c r="CA2366" s="209"/>
      <c r="CB2366" s="209"/>
      <c r="CC2366" s="209"/>
      <c r="CD2366" s="209"/>
      <c r="CE2366" s="209"/>
      <c r="CF2366" s="209"/>
      <c r="CG2366" s="209"/>
      <c r="CH2366" s="209"/>
      <c r="CI2366" s="209"/>
      <c r="CJ2366" s="209"/>
      <c r="CK2366" s="209"/>
      <c r="CL2366" s="209"/>
      <c r="CM2366" s="209"/>
      <c r="CN2366" s="209"/>
      <c r="CO2366" s="209"/>
      <c r="CP2366" s="209"/>
      <c r="CQ2366" s="209"/>
      <c r="CR2366" s="209"/>
      <c r="CS2366" s="209"/>
      <c r="CT2366" s="209"/>
      <c r="CU2366" s="209"/>
      <c r="CV2366" s="209"/>
      <c r="CW2366" s="209"/>
      <c r="CX2366" s="209"/>
      <c r="CY2366" s="209"/>
      <c r="CZ2366" s="209"/>
      <c r="DA2366" s="209"/>
      <c r="DB2366" s="209"/>
      <c r="DC2366" s="209"/>
      <c r="DD2366" s="209"/>
      <c r="DE2366" s="209"/>
      <c r="DF2366" s="209"/>
      <c r="DG2366" s="209"/>
      <c r="DH2366" s="209"/>
      <c r="DI2366" s="209"/>
      <c r="DJ2366" s="209"/>
      <c r="DK2366" s="209"/>
      <c r="DL2366" s="209"/>
      <c r="DM2366" s="209"/>
      <c r="DN2366" s="209"/>
      <c r="DO2366" s="209"/>
      <c r="DP2366" s="209"/>
      <c r="DQ2366" s="209"/>
      <c r="DR2366" s="209"/>
      <c r="DS2366" s="209"/>
      <c r="DT2366" s="209"/>
      <c r="DU2366" s="209"/>
      <c r="DV2366" s="209"/>
      <c r="DW2366" s="209"/>
      <c r="DX2366" s="209"/>
      <c r="DY2366" s="209"/>
      <c r="DZ2366" s="209"/>
      <c r="EA2366" s="209"/>
      <c r="EB2366" s="209"/>
      <c r="EC2366" s="209"/>
      <c r="ED2366" s="209"/>
      <c r="EE2366" s="209"/>
      <c r="EF2366" s="209"/>
      <c r="EG2366" s="209"/>
      <c r="EH2366" s="209"/>
      <c r="EI2366" s="209"/>
      <c r="EJ2366" s="209"/>
      <c r="EK2366" s="209"/>
      <c r="EL2366" s="209"/>
      <c r="EM2366" s="209"/>
      <c r="EN2366" s="209"/>
      <c r="EO2366" s="209"/>
      <c r="EP2366" s="209"/>
      <c r="EQ2366" s="209"/>
      <c r="ER2366" s="209"/>
      <c r="ES2366" s="209"/>
      <c r="ET2366" s="209"/>
      <c r="EU2366" s="209"/>
      <c r="EV2366" s="209"/>
      <c r="EW2366" s="209"/>
      <c r="EX2366" s="209"/>
      <c r="EY2366" s="209"/>
      <c r="EZ2366" s="209"/>
      <c r="FA2366" s="209"/>
      <c r="FB2366" s="209"/>
      <c r="FC2366" s="209"/>
      <c r="FD2366" s="209"/>
      <c r="FE2366" s="209"/>
      <c r="FF2366" s="209"/>
      <c r="FG2366" s="209"/>
      <c r="FH2366" s="209"/>
      <c r="FI2366" s="209"/>
      <c r="FJ2366" s="209"/>
      <c r="FK2366" s="209"/>
      <c r="FL2366" s="209"/>
      <c r="FM2366" s="209"/>
      <c r="FN2366" s="209"/>
      <c r="FO2366" s="209"/>
      <c r="FP2366" s="209"/>
      <c r="FQ2366" s="209"/>
      <c r="FR2366" s="209"/>
      <c r="FS2366" s="209"/>
      <c r="FT2366" s="209"/>
      <c r="FU2366" s="209"/>
      <c r="FV2366" s="209"/>
      <c r="FW2366" s="209"/>
      <c r="FX2366" s="209"/>
      <c r="FY2366" s="209"/>
      <c r="FZ2366" s="209"/>
      <c r="GA2366" s="209"/>
      <c r="GB2366" s="209"/>
      <c r="GC2366" s="209"/>
      <c r="GD2366" s="209"/>
      <c r="GE2366" s="209"/>
      <c r="GF2366" s="209"/>
      <c r="GG2366" s="209"/>
      <c r="GH2366" s="209"/>
      <c r="GI2366" s="209"/>
    </row>
    <row r="2367" spans="1:191" hidden="1">
      <c r="A2367" s="69"/>
      <c r="B2367" s="53"/>
      <c r="C2367" s="56"/>
      <c r="D2367" s="57"/>
      <c r="E2367" s="16" t="s">
        <v>436</v>
      </c>
      <c r="F2367" s="10">
        <v>4115</v>
      </c>
      <c r="G2367" s="10"/>
      <c r="H2367" s="10"/>
      <c r="I2367" s="39"/>
      <c r="J2367" s="39"/>
      <c r="K2367" s="8"/>
      <c r="L2367" s="7"/>
      <c r="M2367" s="41" t="e">
        <f t="shared" si="489"/>
        <v>#DIV/0!</v>
      </c>
      <c r="N2367" s="41" t="e">
        <f t="shared" si="490"/>
        <v>#DIV/0!</v>
      </c>
      <c r="O2367" s="41" t="e">
        <f t="shared" si="491"/>
        <v>#DIV/0!</v>
      </c>
      <c r="P2367" s="15"/>
      <c r="Q2367" s="15"/>
      <c r="R2367" s="167"/>
      <c r="S2367" s="15"/>
      <c r="T2367" s="15"/>
      <c r="U2367" s="4"/>
      <c r="V2367" s="43"/>
    </row>
    <row r="2368" spans="1:191" hidden="1">
      <c r="A2368" s="69"/>
      <c r="B2368" s="53"/>
      <c r="C2368" s="56"/>
      <c r="D2368" s="57"/>
      <c r="E2368" s="16" t="s">
        <v>513</v>
      </c>
      <c r="F2368" s="10">
        <v>4239</v>
      </c>
      <c r="G2368" s="10"/>
      <c r="H2368" s="10"/>
      <c r="I2368" s="39">
        <v>375</v>
      </c>
      <c r="J2368" s="39">
        <v>750</v>
      </c>
      <c r="K2368" s="8">
        <v>1125</v>
      </c>
      <c r="L2368" s="7">
        <v>1500</v>
      </c>
      <c r="M2368" s="41">
        <f t="shared" si="489"/>
        <v>25</v>
      </c>
      <c r="N2368" s="41">
        <f t="shared" si="490"/>
        <v>50</v>
      </c>
      <c r="O2368" s="41">
        <f t="shared" si="491"/>
        <v>75</v>
      </c>
      <c r="P2368" s="15"/>
      <c r="Q2368" s="15"/>
      <c r="R2368" s="167"/>
      <c r="S2368" s="15"/>
      <c r="T2368" s="15"/>
      <c r="U2368" s="4"/>
    </row>
    <row r="2369" spans="1:191" hidden="1">
      <c r="A2369" s="69"/>
      <c r="B2369" s="53"/>
      <c r="C2369" s="56"/>
      <c r="D2369" s="57"/>
      <c r="E2369" s="16" t="s">
        <v>517</v>
      </c>
      <c r="F2369" s="10" t="s">
        <v>421</v>
      </c>
      <c r="G2369" s="10"/>
      <c r="H2369" s="10"/>
      <c r="I2369" s="39"/>
      <c r="J2369" s="39"/>
      <c r="K2369" s="8"/>
      <c r="L2369" s="7"/>
      <c r="M2369" s="41" t="e">
        <f t="shared" si="489"/>
        <v>#DIV/0!</v>
      </c>
      <c r="N2369" s="41" t="e">
        <f t="shared" si="490"/>
        <v>#DIV/0!</v>
      </c>
      <c r="O2369" s="41" t="e">
        <f t="shared" si="491"/>
        <v>#DIV/0!</v>
      </c>
      <c r="P2369" s="15"/>
      <c r="Q2369" s="15"/>
      <c r="R2369" s="167"/>
      <c r="S2369" s="15"/>
      <c r="T2369" s="15"/>
      <c r="U2369" s="4"/>
    </row>
    <row r="2370" spans="1:191" hidden="1">
      <c r="A2370" s="69"/>
      <c r="B2370" s="53"/>
      <c r="C2370" s="56"/>
      <c r="D2370" s="57"/>
      <c r="E2370" s="9" t="s">
        <v>522</v>
      </c>
      <c r="F2370" s="10">
        <v>4269</v>
      </c>
      <c r="G2370" s="10"/>
      <c r="H2370" s="10"/>
      <c r="I2370" s="39">
        <v>1125</v>
      </c>
      <c r="J2370" s="39">
        <v>2250</v>
      </c>
      <c r="K2370" s="8">
        <v>3375</v>
      </c>
      <c r="L2370" s="7">
        <v>4500</v>
      </c>
      <c r="M2370" s="41">
        <f t="shared" si="489"/>
        <v>25</v>
      </c>
      <c r="N2370" s="41">
        <f t="shared" si="490"/>
        <v>50</v>
      </c>
      <c r="O2370" s="41">
        <f t="shared" si="491"/>
        <v>75</v>
      </c>
      <c r="P2370" s="15"/>
      <c r="Q2370" s="15"/>
      <c r="R2370" s="167"/>
      <c r="S2370" s="15"/>
      <c r="T2370" s="15"/>
      <c r="U2370" s="4"/>
    </row>
    <row r="2371" spans="1:191" hidden="1">
      <c r="A2371" s="69"/>
      <c r="B2371" s="53"/>
      <c r="C2371" s="56"/>
      <c r="D2371" s="57"/>
      <c r="E2371" s="9" t="s">
        <v>542</v>
      </c>
      <c r="F2371" s="10">
        <v>4639</v>
      </c>
      <c r="G2371" s="10"/>
      <c r="H2371" s="10"/>
      <c r="I2371" s="39"/>
      <c r="J2371" s="39"/>
      <c r="K2371" s="8"/>
      <c r="L2371" s="7"/>
      <c r="M2371" s="41" t="e">
        <f t="shared" si="489"/>
        <v>#DIV/0!</v>
      </c>
      <c r="N2371" s="41" t="e">
        <f t="shared" si="490"/>
        <v>#DIV/0!</v>
      </c>
      <c r="O2371" s="41" t="e">
        <f t="shared" si="491"/>
        <v>#DIV/0!</v>
      </c>
      <c r="P2371" s="15"/>
      <c r="Q2371" s="15"/>
      <c r="R2371" s="167"/>
      <c r="S2371" s="15"/>
      <c r="T2371" s="15"/>
      <c r="U2371" s="4"/>
    </row>
    <row r="2372" spans="1:191" hidden="1">
      <c r="A2372" s="69"/>
      <c r="B2372" s="53"/>
      <c r="C2372" s="56"/>
      <c r="D2372" s="57"/>
      <c r="E2372" s="9" t="s">
        <v>561</v>
      </c>
      <c r="F2372" s="11">
        <v>5129</v>
      </c>
      <c r="G2372" s="10"/>
      <c r="H2372" s="10"/>
      <c r="I2372" s="39">
        <v>1000</v>
      </c>
      <c r="J2372" s="39">
        <v>2000</v>
      </c>
      <c r="K2372" s="8">
        <v>3000</v>
      </c>
      <c r="L2372" s="7">
        <v>4000</v>
      </c>
      <c r="M2372" s="41">
        <f t="shared" si="489"/>
        <v>25</v>
      </c>
      <c r="N2372" s="41">
        <f t="shared" si="490"/>
        <v>50</v>
      </c>
      <c r="O2372" s="41">
        <f t="shared" si="491"/>
        <v>75</v>
      </c>
      <c r="P2372" s="15"/>
      <c r="Q2372" s="15"/>
      <c r="R2372" s="167"/>
      <c r="S2372" s="15"/>
      <c r="T2372" s="15"/>
      <c r="U2372" s="4"/>
    </row>
    <row r="2373" spans="1:191" ht="33">
      <c r="A2373" s="232"/>
      <c r="B2373" s="196"/>
      <c r="C2373" s="200"/>
      <c r="D2373" s="201" t="s">
        <v>306</v>
      </c>
      <c r="E2373" s="226" t="s">
        <v>53</v>
      </c>
      <c r="F2373" s="10"/>
      <c r="G2373" s="10"/>
      <c r="H2373" s="10" t="s">
        <v>394</v>
      </c>
      <c r="I2373" s="204">
        <f>SUM(I2374)</f>
        <v>2500</v>
      </c>
      <c r="J2373" s="204">
        <f>SUM(J2374)</f>
        <v>5000</v>
      </c>
      <c r="K2373" s="204">
        <f>SUM(K2374)</f>
        <v>7500</v>
      </c>
      <c r="L2373" s="205">
        <f>SUM(L2374)</f>
        <v>10000</v>
      </c>
      <c r="M2373" s="41">
        <f t="shared" si="489"/>
        <v>25</v>
      </c>
      <c r="N2373" s="41">
        <f t="shared" si="490"/>
        <v>50</v>
      </c>
      <c r="O2373" s="41">
        <f t="shared" si="491"/>
        <v>75</v>
      </c>
      <c r="P2373" s="15"/>
      <c r="Q2373" s="15"/>
      <c r="R2373" s="167"/>
      <c r="S2373" s="15"/>
      <c r="T2373" s="15"/>
      <c r="U2373" s="4"/>
      <c r="V2373" s="43"/>
      <c r="AA2373" s="209"/>
      <c r="AB2373" s="209"/>
      <c r="AC2373" s="209"/>
      <c r="AD2373" s="209"/>
      <c r="AE2373" s="209"/>
      <c r="AF2373" s="209"/>
      <c r="AG2373" s="209"/>
      <c r="AH2373" s="209"/>
      <c r="AI2373" s="209"/>
      <c r="AJ2373" s="209"/>
      <c r="AK2373" s="209"/>
      <c r="AL2373" s="209"/>
      <c r="AM2373" s="209"/>
      <c r="AN2373" s="209"/>
      <c r="AO2373" s="209"/>
      <c r="AP2373" s="209"/>
      <c r="AQ2373" s="209"/>
      <c r="AR2373" s="209"/>
      <c r="AS2373" s="209"/>
      <c r="AT2373" s="209"/>
      <c r="AU2373" s="209"/>
      <c r="AV2373" s="209"/>
      <c r="AW2373" s="209"/>
      <c r="AX2373" s="209"/>
      <c r="AY2373" s="209"/>
      <c r="AZ2373" s="209"/>
      <c r="BA2373" s="209"/>
      <c r="BB2373" s="209"/>
      <c r="BC2373" s="209"/>
      <c r="BD2373" s="209"/>
      <c r="BE2373" s="209"/>
      <c r="BF2373" s="209"/>
      <c r="BG2373" s="209"/>
      <c r="BH2373" s="209"/>
      <c r="BI2373" s="209"/>
      <c r="BJ2373" s="209"/>
      <c r="BK2373" s="209"/>
      <c r="BL2373" s="209"/>
      <c r="BM2373" s="209"/>
      <c r="BN2373" s="209"/>
      <c r="BO2373" s="209"/>
      <c r="BP2373" s="209"/>
      <c r="BQ2373" s="209"/>
      <c r="BR2373" s="209"/>
      <c r="BS2373" s="209"/>
      <c r="BT2373" s="209"/>
      <c r="BU2373" s="209"/>
      <c r="BV2373" s="209"/>
      <c r="BW2373" s="209"/>
      <c r="BX2373" s="209"/>
      <c r="BY2373" s="209"/>
      <c r="BZ2373" s="209"/>
      <c r="CA2373" s="209"/>
      <c r="CB2373" s="209"/>
      <c r="CC2373" s="209"/>
      <c r="CD2373" s="209"/>
      <c r="CE2373" s="209"/>
      <c r="CF2373" s="209"/>
      <c r="CG2373" s="209"/>
      <c r="CH2373" s="209"/>
      <c r="CI2373" s="209"/>
      <c r="CJ2373" s="209"/>
      <c r="CK2373" s="209"/>
      <c r="CL2373" s="209"/>
      <c r="CM2373" s="209"/>
      <c r="CN2373" s="209"/>
      <c r="CO2373" s="209"/>
      <c r="CP2373" s="209"/>
      <c r="CQ2373" s="209"/>
      <c r="CR2373" s="209"/>
      <c r="CS2373" s="209"/>
      <c r="CT2373" s="209"/>
      <c r="CU2373" s="209"/>
      <c r="CV2373" s="209"/>
      <c r="CW2373" s="209"/>
      <c r="CX2373" s="209"/>
      <c r="CY2373" s="209"/>
      <c r="CZ2373" s="209"/>
      <c r="DA2373" s="209"/>
      <c r="DB2373" s="209"/>
      <c r="DC2373" s="209"/>
      <c r="DD2373" s="209"/>
      <c r="DE2373" s="209"/>
      <c r="DF2373" s="209"/>
      <c r="DG2373" s="209"/>
      <c r="DH2373" s="209"/>
      <c r="DI2373" s="209"/>
      <c r="DJ2373" s="209"/>
      <c r="DK2373" s="209"/>
      <c r="DL2373" s="209"/>
      <c r="DM2373" s="209"/>
      <c r="DN2373" s="209"/>
      <c r="DO2373" s="209"/>
      <c r="DP2373" s="209"/>
      <c r="DQ2373" s="209"/>
      <c r="DR2373" s="209"/>
      <c r="DS2373" s="209"/>
      <c r="DT2373" s="209"/>
      <c r="DU2373" s="209"/>
      <c r="DV2373" s="209"/>
      <c r="DW2373" s="209"/>
      <c r="DX2373" s="209"/>
      <c r="DY2373" s="209"/>
      <c r="DZ2373" s="209"/>
      <c r="EA2373" s="209"/>
      <c r="EB2373" s="209"/>
      <c r="EC2373" s="209"/>
      <c r="ED2373" s="209"/>
      <c r="EE2373" s="209"/>
      <c r="EF2373" s="209"/>
      <c r="EG2373" s="209"/>
      <c r="EH2373" s="209"/>
      <c r="EI2373" s="209"/>
      <c r="EJ2373" s="209"/>
      <c r="EK2373" s="209"/>
      <c r="EL2373" s="209"/>
      <c r="EM2373" s="209"/>
      <c r="EN2373" s="209"/>
      <c r="EO2373" s="209"/>
      <c r="EP2373" s="209"/>
      <c r="EQ2373" s="209"/>
      <c r="ER2373" s="209"/>
      <c r="ES2373" s="209"/>
      <c r="ET2373" s="209"/>
      <c r="EU2373" s="209"/>
      <c r="EV2373" s="209"/>
      <c r="EW2373" s="209"/>
      <c r="EX2373" s="209"/>
      <c r="EY2373" s="209"/>
      <c r="EZ2373" s="209"/>
      <c r="FA2373" s="209"/>
      <c r="FB2373" s="209"/>
      <c r="FC2373" s="209"/>
      <c r="FD2373" s="209"/>
      <c r="FE2373" s="209"/>
      <c r="FF2373" s="209"/>
      <c r="FG2373" s="209"/>
      <c r="FH2373" s="209"/>
      <c r="FI2373" s="209"/>
      <c r="FJ2373" s="209"/>
      <c r="FK2373" s="209"/>
      <c r="FL2373" s="209"/>
      <c r="FM2373" s="209"/>
      <c r="FN2373" s="209"/>
      <c r="FO2373" s="209"/>
      <c r="FP2373" s="209"/>
      <c r="FQ2373" s="209"/>
      <c r="FR2373" s="209"/>
      <c r="FS2373" s="209"/>
      <c r="FT2373" s="209"/>
      <c r="FU2373" s="209"/>
      <c r="FV2373" s="209"/>
      <c r="FW2373" s="209"/>
      <c r="FX2373" s="209"/>
      <c r="FY2373" s="209"/>
      <c r="FZ2373" s="209"/>
      <c r="GA2373" s="209"/>
      <c r="GB2373" s="209"/>
      <c r="GC2373" s="209"/>
      <c r="GD2373" s="209"/>
      <c r="GE2373" s="209"/>
      <c r="GF2373" s="209"/>
      <c r="GG2373" s="209"/>
      <c r="GH2373" s="209"/>
      <c r="GI2373" s="209"/>
    </row>
    <row r="2374" spans="1:191" ht="27">
      <c r="A2374" s="232"/>
      <c r="B2374" s="196"/>
      <c r="C2374" s="200"/>
      <c r="D2374" s="201"/>
      <c r="E2374" s="80" t="s">
        <v>40</v>
      </c>
      <c r="F2374" s="18" t="s">
        <v>398</v>
      </c>
      <c r="G2374" s="10"/>
      <c r="H2374" s="10" t="s">
        <v>394</v>
      </c>
      <c r="I2374" s="207">
        <f>SUM(I2375:I2377)</f>
        <v>2500</v>
      </c>
      <c r="J2374" s="207">
        <f>SUM(J2375:J2377)</f>
        <v>5000</v>
      </c>
      <c r="K2374" s="207">
        <f>SUM(K2375:K2377)</f>
        <v>7500</v>
      </c>
      <c r="L2374" s="207">
        <f>SUM(L2375:L2377)</f>
        <v>10000</v>
      </c>
      <c r="M2374" s="41">
        <f t="shared" si="489"/>
        <v>25</v>
      </c>
      <c r="N2374" s="41">
        <f t="shared" si="490"/>
        <v>50</v>
      </c>
      <c r="O2374" s="41">
        <f t="shared" si="491"/>
        <v>75</v>
      </c>
      <c r="P2374" s="15"/>
      <c r="Q2374" s="15"/>
      <c r="R2374" s="167"/>
      <c r="S2374" s="15"/>
      <c r="T2374" s="15"/>
      <c r="U2374" s="4"/>
      <c r="V2374" s="43"/>
      <c r="AA2374" s="209"/>
      <c r="AB2374" s="209"/>
      <c r="AC2374" s="209"/>
      <c r="AD2374" s="209"/>
      <c r="AE2374" s="209"/>
      <c r="AF2374" s="209"/>
      <c r="AG2374" s="209"/>
      <c r="AH2374" s="209"/>
      <c r="AI2374" s="209"/>
      <c r="AJ2374" s="209"/>
      <c r="AK2374" s="209"/>
      <c r="AL2374" s="209"/>
      <c r="AM2374" s="209"/>
      <c r="AN2374" s="209"/>
      <c r="AO2374" s="209"/>
      <c r="AP2374" s="209"/>
      <c r="AQ2374" s="209"/>
      <c r="AR2374" s="209"/>
      <c r="AS2374" s="209"/>
      <c r="AT2374" s="209"/>
      <c r="AU2374" s="209"/>
      <c r="AV2374" s="209"/>
      <c r="AW2374" s="209"/>
      <c r="AX2374" s="209"/>
      <c r="AY2374" s="209"/>
      <c r="AZ2374" s="209"/>
      <c r="BA2374" s="209"/>
      <c r="BB2374" s="209"/>
      <c r="BC2374" s="209"/>
      <c r="BD2374" s="209"/>
      <c r="BE2374" s="209"/>
      <c r="BF2374" s="209"/>
      <c r="BG2374" s="209"/>
      <c r="BH2374" s="209"/>
      <c r="BI2374" s="209"/>
      <c r="BJ2374" s="209"/>
      <c r="BK2374" s="209"/>
      <c r="BL2374" s="209"/>
      <c r="BM2374" s="209"/>
      <c r="BN2374" s="209"/>
      <c r="BO2374" s="209"/>
      <c r="BP2374" s="209"/>
      <c r="BQ2374" s="209"/>
      <c r="BR2374" s="209"/>
      <c r="BS2374" s="209"/>
      <c r="BT2374" s="209"/>
      <c r="BU2374" s="209"/>
      <c r="BV2374" s="209"/>
      <c r="BW2374" s="209"/>
      <c r="BX2374" s="209"/>
      <c r="BY2374" s="209"/>
      <c r="BZ2374" s="209"/>
      <c r="CA2374" s="209"/>
      <c r="CB2374" s="209"/>
      <c r="CC2374" s="209"/>
      <c r="CD2374" s="209"/>
      <c r="CE2374" s="209"/>
      <c r="CF2374" s="209"/>
      <c r="CG2374" s="209"/>
      <c r="CH2374" s="209"/>
      <c r="CI2374" s="209"/>
      <c r="CJ2374" s="209"/>
      <c r="CK2374" s="209"/>
      <c r="CL2374" s="209"/>
      <c r="CM2374" s="209"/>
      <c r="CN2374" s="209"/>
      <c r="CO2374" s="209"/>
      <c r="CP2374" s="209"/>
      <c r="CQ2374" s="209"/>
      <c r="CR2374" s="209"/>
      <c r="CS2374" s="209"/>
      <c r="CT2374" s="209"/>
      <c r="CU2374" s="209"/>
      <c r="CV2374" s="209"/>
      <c r="CW2374" s="209"/>
      <c r="CX2374" s="209"/>
      <c r="CY2374" s="209"/>
      <c r="CZ2374" s="209"/>
      <c r="DA2374" s="209"/>
      <c r="DB2374" s="209"/>
      <c r="DC2374" s="209"/>
      <c r="DD2374" s="209"/>
      <c r="DE2374" s="209"/>
      <c r="DF2374" s="209"/>
      <c r="DG2374" s="209"/>
      <c r="DH2374" s="209"/>
      <c r="DI2374" s="209"/>
      <c r="DJ2374" s="209"/>
      <c r="DK2374" s="209"/>
      <c r="DL2374" s="209"/>
      <c r="DM2374" s="209"/>
      <c r="DN2374" s="209"/>
      <c r="DO2374" s="209"/>
      <c r="DP2374" s="209"/>
      <c r="DQ2374" s="209"/>
      <c r="DR2374" s="209"/>
      <c r="DS2374" s="209"/>
      <c r="DT2374" s="209"/>
      <c r="DU2374" s="209"/>
      <c r="DV2374" s="209"/>
      <c r="DW2374" s="209"/>
      <c r="DX2374" s="209"/>
      <c r="DY2374" s="209"/>
      <c r="DZ2374" s="209"/>
      <c r="EA2374" s="209"/>
      <c r="EB2374" s="209"/>
      <c r="EC2374" s="209"/>
      <c r="ED2374" s="209"/>
      <c r="EE2374" s="209"/>
      <c r="EF2374" s="209"/>
      <c r="EG2374" s="209"/>
      <c r="EH2374" s="209"/>
      <c r="EI2374" s="209"/>
      <c r="EJ2374" s="209"/>
      <c r="EK2374" s="209"/>
      <c r="EL2374" s="209"/>
      <c r="EM2374" s="209"/>
      <c r="EN2374" s="209"/>
      <c r="EO2374" s="209"/>
      <c r="EP2374" s="209"/>
      <c r="EQ2374" s="209"/>
      <c r="ER2374" s="209"/>
      <c r="ES2374" s="209"/>
      <c r="ET2374" s="209"/>
      <c r="EU2374" s="209"/>
      <c r="EV2374" s="209"/>
      <c r="EW2374" s="209"/>
      <c r="EX2374" s="209"/>
      <c r="EY2374" s="209"/>
      <c r="EZ2374" s="209"/>
      <c r="FA2374" s="209"/>
      <c r="FB2374" s="209"/>
      <c r="FC2374" s="209"/>
      <c r="FD2374" s="209"/>
      <c r="FE2374" s="209"/>
      <c r="FF2374" s="209"/>
      <c r="FG2374" s="209"/>
      <c r="FH2374" s="209"/>
      <c r="FI2374" s="209"/>
      <c r="FJ2374" s="209"/>
      <c r="FK2374" s="209"/>
      <c r="FL2374" s="209"/>
      <c r="FM2374" s="209"/>
      <c r="FN2374" s="209"/>
      <c r="FO2374" s="209"/>
      <c r="FP2374" s="209"/>
      <c r="FQ2374" s="209"/>
      <c r="FR2374" s="209"/>
      <c r="FS2374" s="209"/>
      <c r="FT2374" s="209"/>
      <c r="FU2374" s="209"/>
      <c r="FV2374" s="209"/>
      <c r="FW2374" s="209"/>
      <c r="FX2374" s="209"/>
      <c r="FY2374" s="209"/>
      <c r="FZ2374" s="209"/>
      <c r="GA2374" s="209"/>
      <c r="GB2374" s="209"/>
      <c r="GC2374" s="209"/>
      <c r="GD2374" s="209"/>
      <c r="GE2374" s="209"/>
      <c r="GF2374" s="209"/>
      <c r="GG2374" s="209"/>
      <c r="GH2374" s="209"/>
      <c r="GI2374" s="209"/>
    </row>
    <row r="2375" spans="1:191" ht="15" hidden="1" customHeight="1">
      <c r="A2375" s="69"/>
      <c r="B2375" s="53"/>
      <c r="C2375" s="56"/>
      <c r="D2375" s="57"/>
      <c r="E2375" s="16" t="s">
        <v>513</v>
      </c>
      <c r="F2375" s="10" t="s">
        <v>399</v>
      </c>
      <c r="G2375" s="10"/>
      <c r="H2375" s="10"/>
      <c r="I2375" s="39"/>
      <c r="J2375" s="39"/>
      <c r="K2375" s="8"/>
      <c r="L2375" s="7"/>
      <c r="M2375" s="41" t="e">
        <f t="shared" si="489"/>
        <v>#DIV/0!</v>
      </c>
      <c r="N2375" s="41" t="e">
        <f t="shared" si="490"/>
        <v>#DIV/0!</v>
      </c>
      <c r="O2375" s="41" t="e">
        <f t="shared" si="491"/>
        <v>#DIV/0!</v>
      </c>
      <c r="P2375" s="15"/>
      <c r="Q2375" s="15"/>
      <c r="R2375" s="167"/>
      <c r="S2375" s="15"/>
      <c r="T2375" s="15"/>
      <c r="U2375" s="4"/>
      <c r="V2375" s="43"/>
    </row>
    <row r="2376" spans="1:191" ht="15" hidden="1" customHeight="1">
      <c r="A2376" s="69"/>
      <c r="B2376" s="53"/>
      <c r="C2376" s="56"/>
      <c r="D2376" s="57"/>
      <c r="E2376" s="9" t="s">
        <v>522</v>
      </c>
      <c r="F2376" s="10" t="s">
        <v>409</v>
      </c>
      <c r="G2376" s="10"/>
      <c r="H2376" s="10"/>
      <c r="I2376" s="39">
        <v>2500</v>
      </c>
      <c r="J2376" s="39">
        <v>5000</v>
      </c>
      <c r="K2376" s="8">
        <v>7500</v>
      </c>
      <c r="L2376" s="7">
        <v>10000</v>
      </c>
      <c r="M2376" s="41">
        <f t="shared" si="489"/>
        <v>25</v>
      </c>
      <c r="N2376" s="41">
        <f t="shared" si="490"/>
        <v>50</v>
      </c>
      <c r="O2376" s="41">
        <f t="shared" si="491"/>
        <v>75</v>
      </c>
      <c r="P2376" s="15"/>
      <c r="Q2376" s="15"/>
      <c r="R2376" s="167"/>
      <c r="S2376" s="15"/>
      <c r="T2376" s="15"/>
      <c r="U2376" s="4"/>
      <c r="V2376" s="43"/>
    </row>
    <row r="2377" spans="1:191" ht="15" hidden="1" customHeight="1">
      <c r="A2377" s="69"/>
      <c r="B2377" s="53"/>
      <c r="C2377" s="56"/>
      <c r="D2377" s="57"/>
      <c r="E2377" s="9" t="s">
        <v>554</v>
      </c>
      <c r="F2377" s="10" t="s">
        <v>273</v>
      </c>
      <c r="G2377" s="10"/>
      <c r="H2377" s="10"/>
      <c r="I2377" s="39"/>
      <c r="J2377" s="39"/>
      <c r="K2377" s="8"/>
      <c r="L2377" s="7"/>
      <c r="M2377" s="41" t="e">
        <f>ROUND(I2377/L2377*100,1)</f>
        <v>#DIV/0!</v>
      </c>
      <c r="N2377" s="41" t="e">
        <f>ROUND(J2377/L2377*100,1)</f>
        <v>#DIV/0!</v>
      </c>
      <c r="O2377" s="41" t="e">
        <f>ROUND(K2377/L2377*100,1)</f>
        <v>#DIV/0!</v>
      </c>
      <c r="P2377" s="15"/>
      <c r="Q2377" s="15"/>
      <c r="R2377" s="167"/>
      <c r="S2377" s="15"/>
      <c r="T2377" s="15"/>
      <c r="U2377" s="4"/>
      <c r="V2377" s="43"/>
    </row>
    <row r="2378" spans="1:191">
      <c r="A2378" s="192"/>
      <c r="B2378" s="193" t="s">
        <v>530</v>
      </c>
      <c r="C2378" s="200"/>
      <c r="D2378" s="239" t="s">
        <v>390</v>
      </c>
      <c r="E2378" s="194" t="s">
        <v>234</v>
      </c>
      <c r="F2378" s="89"/>
      <c r="G2378" s="89"/>
      <c r="H2378" s="10" t="s">
        <v>394</v>
      </c>
      <c r="I2378" s="202">
        <f t="shared" ref="I2378:K2380" si="493">SUM(I2379)</f>
        <v>121009.8</v>
      </c>
      <c r="J2378" s="202">
        <f t="shared" si="493"/>
        <v>264894.3</v>
      </c>
      <c r="K2378" s="202">
        <f t="shared" si="493"/>
        <v>456169.5</v>
      </c>
      <c r="L2378" s="203">
        <f>SUM(L2379)</f>
        <v>632696.39999999991</v>
      </c>
      <c r="M2378" s="41">
        <f t="shared" si="489"/>
        <v>19.100000000000001</v>
      </c>
      <c r="N2378" s="41">
        <f t="shared" si="490"/>
        <v>41.9</v>
      </c>
      <c r="O2378" s="41">
        <f t="shared" si="491"/>
        <v>72.099999999999994</v>
      </c>
      <c r="P2378" s="120"/>
      <c r="Q2378" s="120"/>
      <c r="R2378" s="167"/>
      <c r="S2378" s="120"/>
      <c r="T2378" s="120"/>
      <c r="U2378" s="4">
        <f t="shared" ref="U2378:U2387" si="494">SUM(L2378-T2378)</f>
        <v>632696.39999999991</v>
      </c>
      <c r="W2378" s="43" t="s">
        <v>394</v>
      </c>
      <c r="AA2378" s="209"/>
      <c r="AB2378" s="209"/>
      <c r="AC2378" s="209"/>
      <c r="AD2378" s="209"/>
      <c r="AE2378" s="209"/>
      <c r="AF2378" s="209"/>
      <c r="AG2378" s="209"/>
      <c r="AH2378" s="209"/>
      <c r="AI2378" s="209"/>
      <c r="AJ2378" s="209"/>
      <c r="AK2378" s="209"/>
      <c r="AL2378" s="209"/>
      <c r="AM2378" s="209"/>
      <c r="AN2378" s="209"/>
      <c r="AO2378" s="209"/>
      <c r="AP2378" s="209"/>
      <c r="AQ2378" s="209"/>
      <c r="AR2378" s="209"/>
      <c r="AS2378" s="209"/>
      <c r="AT2378" s="209"/>
      <c r="AU2378" s="209"/>
      <c r="AV2378" s="209"/>
      <c r="AW2378" s="209"/>
      <c r="AX2378" s="209"/>
      <c r="AY2378" s="209"/>
      <c r="AZ2378" s="209"/>
      <c r="BA2378" s="209"/>
      <c r="BB2378" s="209"/>
      <c r="BC2378" s="209"/>
      <c r="BD2378" s="209"/>
      <c r="BE2378" s="209"/>
      <c r="BF2378" s="209"/>
      <c r="BG2378" s="209"/>
      <c r="BH2378" s="209"/>
      <c r="BI2378" s="209"/>
      <c r="BJ2378" s="209"/>
      <c r="BK2378" s="209"/>
      <c r="BL2378" s="209"/>
      <c r="BM2378" s="209"/>
      <c r="BN2378" s="209"/>
      <c r="BO2378" s="209"/>
      <c r="BP2378" s="209"/>
      <c r="BQ2378" s="209"/>
      <c r="BR2378" s="209"/>
      <c r="BS2378" s="209"/>
      <c r="BT2378" s="209"/>
      <c r="BU2378" s="209"/>
      <c r="BV2378" s="209"/>
      <c r="BW2378" s="209"/>
      <c r="BX2378" s="209"/>
      <c r="BY2378" s="209"/>
      <c r="BZ2378" s="209"/>
      <c r="CA2378" s="209"/>
      <c r="CB2378" s="209"/>
      <c r="CC2378" s="209"/>
      <c r="CD2378" s="209"/>
      <c r="CE2378" s="209"/>
      <c r="CF2378" s="209"/>
      <c r="CG2378" s="209"/>
      <c r="CH2378" s="209"/>
      <c r="CI2378" s="209"/>
      <c r="CJ2378" s="209"/>
      <c r="CK2378" s="209"/>
      <c r="CL2378" s="209"/>
      <c r="CM2378" s="209"/>
      <c r="CN2378" s="209"/>
      <c r="CO2378" s="209"/>
      <c r="CP2378" s="209"/>
      <c r="CQ2378" s="209"/>
      <c r="CR2378" s="209"/>
      <c r="CS2378" s="209"/>
      <c r="CT2378" s="209"/>
      <c r="CU2378" s="209"/>
      <c r="CV2378" s="209"/>
      <c r="CW2378" s="209"/>
      <c r="CX2378" s="209"/>
      <c r="CY2378" s="209"/>
      <c r="CZ2378" s="209"/>
      <c r="DA2378" s="209"/>
      <c r="DB2378" s="209"/>
      <c r="DC2378" s="209"/>
      <c r="DD2378" s="209"/>
      <c r="DE2378" s="209"/>
      <c r="DF2378" s="209"/>
      <c r="DG2378" s="209"/>
      <c r="DH2378" s="209"/>
      <c r="DI2378" s="209"/>
      <c r="DJ2378" s="209"/>
      <c r="DK2378" s="209"/>
      <c r="DL2378" s="209"/>
      <c r="DM2378" s="209"/>
      <c r="DN2378" s="209"/>
      <c r="DO2378" s="209"/>
      <c r="DP2378" s="209"/>
      <c r="DQ2378" s="209"/>
      <c r="DR2378" s="209"/>
      <c r="DS2378" s="209"/>
      <c r="DT2378" s="209"/>
      <c r="DU2378" s="209"/>
      <c r="DV2378" s="209"/>
      <c r="DW2378" s="209"/>
      <c r="DX2378" s="209"/>
      <c r="DY2378" s="209"/>
      <c r="DZ2378" s="209"/>
      <c r="EA2378" s="209"/>
      <c r="EB2378" s="209"/>
      <c r="EC2378" s="209"/>
      <c r="ED2378" s="209"/>
      <c r="EE2378" s="209"/>
      <c r="EF2378" s="209"/>
      <c r="EG2378" s="209"/>
      <c r="EH2378" s="209"/>
      <c r="EI2378" s="209"/>
      <c r="EJ2378" s="209"/>
      <c r="EK2378" s="209"/>
      <c r="EL2378" s="209"/>
      <c r="EM2378" s="209"/>
      <c r="EN2378" s="209"/>
      <c r="EO2378" s="209"/>
      <c r="EP2378" s="209"/>
      <c r="EQ2378" s="209"/>
      <c r="ER2378" s="209"/>
      <c r="ES2378" s="209"/>
      <c r="ET2378" s="209"/>
      <c r="EU2378" s="209"/>
      <c r="EV2378" s="209"/>
      <c r="EW2378" s="209"/>
      <c r="EX2378" s="209"/>
      <c r="EY2378" s="209"/>
      <c r="EZ2378" s="209"/>
      <c r="FA2378" s="209"/>
      <c r="FB2378" s="209"/>
      <c r="FC2378" s="209"/>
      <c r="FD2378" s="209"/>
      <c r="FE2378" s="209"/>
      <c r="FF2378" s="209"/>
      <c r="FG2378" s="209"/>
      <c r="FH2378" s="209"/>
      <c r="FI2378" s="209"/>
      <c r="FJ2378" s="209"/>
      <c r="FK2378" s="209"/>
      <c r="FL2378" s="209"/>
      <c r="FM2378" s="209"/>
      <c r="FN2378" s="209"/>
      <c r="FO2378" s="209"/>
      <c r="FP2378" s="209"/>
      <c r="FQ2378" s="209"/>
      <c r="FR2378" s="209"/>
      <c r="FS2378" s="209"/>
      <c r="FT2378" s="209"/>
      <c r="FU2378" s="209"/>
      <c r="FV2378" s="209"/>
      <c r="FW2378" s="209"/>
      <c r="FX2378" s="209"/>
      <c r="FY2378" s="209"/>
      <c r="FZ2378" s="209"/>
      <c r="GA2378" s="209"/>
      <c r="GB2378" s="209"/>
      <c r="GC2378" s="209"/>
      <c r="GD2378" s="209"/>
      <c r="GE2378" s="209"/>
      <c r="GF2378" s="209"/>
      <c r="GG2378" s="209"/>
      <c r="GH2378" s="209"/>
      <c r="GI2378" s="209"/>
    </row>
    <row r="2379" spans="1:191">
      <c r="A2379" s="232"/>
      <c r="B2379" s="196"/>
      <c r="C2379" s="197" t="s">
        <v>525</v>
      </c>
      <c r="D2379" s="198" t="s">
        <v>391</v>
      </c>
      <c r="E2379" s="199" t="s">
        <v>234</v>
      </c>
      <c r="F2379" s="13"/>
      <c r="G2379" s="13"/>
      <c r="H2379" s="10" t="s">
        <v>394</v>
      </c>
      <c r="I2379" s="204">
        <f t="shared" si="493"/>
        <v>121009.8</v>
      </c>
      <c r="J2379" s="204">
        <f t="shared" si="493"/>
        <v>264894.3</v>
      </c>
      <c r="K2379" s="204">
        <f t="shared" si="493"/>
        <v>456169.5</v>
      </c>
      <c r="L2379" s="205">
        <f>SUM(L2380)</f>
        <v>632696.39999999991</v>
      </c>
      <c r="M2379" s="41">
        <f t="shared" si="489"/>
        <v>19.100000000000001</v>
      </c>
      <c r="N2379" s="41">
        <f t="shared" si="490"/>
        <v>41.9</v>
      </c>
      <c r="O2379" s="41">
        <f t="shared" si="491"/>
        <v>72.099999999999994</v>
      </c>
      <c r="P2379" s="14"/>
      <c r="Q2379" s="14"/>
      <c r="R2379" s="167"/>
      <c r="S2379" s="14"/>
      <c r="T2379" s="14"/>
      <c r="U2379" s="4">
        <f t="shared" si="494"/>
        <v>632696.39999999991</v>
      </c>
      <c r="AA2379" s="209"/>
      <c r="AB2379" s="209"/>
      <c r="AC2379" s="209"/>
      <c r="AD2379" s="209"/>
      <c r="AE2379" s="209"/>
      <c r="AF2379" s="209"/>
      <c r="AG2379" s="209"/>
      <c r="AH2379" s="209"/>
      <c r="AI2379" s="209"/>
      <c r="AJ2379" s="209"/>
      <c r="AK2379" s="209"/>
      <c r="AL2379" s="209"/>
      <c r="AM2379" s="209"/>
      <c r="AN2379" s="209"/>
      <c r="AO2379" s="209"/>
      <c r="AP2379" s="209"/>
      <c r="AQ2379" s="209"/>
      <c r="AR2379" s="209"/>
      <c r="AS2379" s="209"/>
      <c r="AT2379" s="209"/>
      <c r="AU2379" s="209"/>
      <c r="AV2379" s="209"/>
      <c r="AW2379" s="209"/>
      <c r="AX2379" s="209"/>
      <c r="AY2379" s="209"/>
      <c r="AZ2379" s="209"/>
      <c r="BA2379" s="209"/>
      <c r="BB2379" s="209"/>
      <c r="BC2379" s="209"/>
      <c r="BD2379" s="209"/>
      <c r="BE2379" s="209"/>
      <c r="BF2379" s="209"/>
      <c r="BG2379" s="209"/>
      <c r="BH2379" s="209"/>
      <c r="BI2379" s="209"/>
      <c r="BJ2379" s="209"/>
      <c r="BK2379" s="209"/>
      <c r="BL2379" s="209"/>
      <c r="BM2379" s="209"/>
      <c r="BN2379" s="209"/>
      <c r="BO2379" s="209"/>
      <c r="BP2379" s="209"/>
      <c r="BQ2379" s="209"/>
      <c r="BR2379" s="209"/>
      <c r="BS2379" s="209"/>
      <c r="BT2379" s="209"/>
      <c r="BU2379" s="209"/>
      <c r="BV2379" s="209"/>
      <c r="BW2379" s="209"/>
      <c r="BX2379" s="209"/>
      <c r="BY2379" s="209"/>
      <c r="BZ2379" s="209"/>
      <c r="CA2379" s="209"/>
      <c r="CB2379" s="209"/>
      <c r="CC2379" s="209"/>
      <c r="CD2379" s="209"/>
      <c r="CE2379" s="209"/>
      <c r="CF2379" s="209"/>
      <c r="CG2379" s="209"/>
      <c r="CH2379" s="209"/>
      <c r="CI2379" s="209"/>
      <c r="CJ2379" s="209"/>
      <c r="CK2379" s="209"/>
      <c r="CL2379" s="209"/>
      <c r="CM2379" s="209"/>
      <c r="CN2379" s="209"/>
      <c r="CO2379" s="209"/>
      <c r="CP2379" s="209"/>
      <c r="CQ2379" s="209"/>
      <c r="CR2379" s="209"/>
      <c r="CS2379" s="209"/>
      <c r="CT2379" s="209"/>
      <c r="CU2379" s="209"/>
      <c r="CV2379" s="209"/>
      <c r="CW2379" s="209"/>
      <c r="CX2379" s="209"/>
      <c r="CY2379" s="209"/>
      <c r="CZ2379" s="209"/>
      <c r="DA2379" s="209"/>
      <c r="DB2379" s="209"/>
      <c r="DC2379" s="209"/>
      <c r="DD2379" s="209"/>
      <c r="DE2379" s="209"/>
      <c r="DF2379" s="209"/>
      <c r="DG2379" s="209"/>
      <c r="DH2379" s="209"/>
      <c r="DI2379" s="209"/>
      <c r="DJ2379" s="209"/>
      <c r="DK2379" s="209"/>
      <c r="DL2379" s="209"/>
      <c r="DM2379" s="209"/>
      <c r="DN2379" s="209"/>
      <c r="DO2379" s="209"/>
      <c r="DP2379" s="209"/>
      <c r="DQ2379" s="209"/>
      <c r="DR2379" s="209"/>
      <c r="DS2379" s="209"/>
      <c r="DT2379" s="209"/>
      <c r="DU2379" s="209"/>
      <c r="DV2379" s="209"/>
      <c r="DW2379" s="209"/>
      <c r="DX2379" s="209"/>
      <c r="DY2379" s="209"/>
      <c r="DZ2379" s="209"/>
      <c r="EA2379" s="209"/>
      <c r="EB2379" s="209"/>
      <c r="EC2379" s="209"/>
      <c r="ED2379" s="209"/>
      <c r="EE2379" s="209"/>
      <c r="EF2379" s="209"/>
      <c r="EG2379" s="209"/>
      <c r="EH2379" s="209"/>
      <c r="EI2379" s="209"/>
      <c r="EJ2379" s="209"/>
      <c r="EK2379" s="209"/>
      <c r="EL2379" s="209"/>
      <c r="EM2379" s="209"/>
      <c r="EN2379" s="209"/>
      <c r="EO2379" s="209"/>
      <c r="EP2379" s="209"/>
      <c r="EQ2379" s="209"/>
      <c r="ER2379" s="209"/>
      <c r="ES2379" s="209"/>
      <c r="ET2379" s="209"/>
      <c r="EU2379" s="209"/>
      <c r="EV2379" s="209"/>
      <c r="EW2379" s="209"/>
      <c r="EX2379" s="209"/>
      <c r="EY2379" s="209"/>
      <c r="EZ2379" s="209"/>
      <c r="FA2379" s="209"/>
      <c r="FB2379" s="209"/>
      <c r="FC2379" s="209"/>
      <c r="FD2379" s="209"/>
      <c r="FE2379" s="209"/>
      <c r="FF2379" s="209"/>
      <c r="FG2379" s="209"/>
      <c r="FH2379" s="209"/>
      <c r="FI2379" s="209"/>
      <c r="FJ2379" s="209"/>
      <c r="FK2379" s="209"/>
      <c r="FL2379" s="209"/>
      <c r="FM2379" s="209"/>
      <c r="FN2379" s="209"/>
      <c r="FO2379" s="209"/>
      <c r="FP2379" s="209"/>
      <c r="FQ2379" s="209"/>
      <c r="FR2379" s="209"/>
      <c r="FS2379" s="209"/>
      <c r="FT2379" s="209"/>
      <c r="FU2379" s="209"/>
      <c r="FV2379" s="209"/>
      <c r="FW2379" s="209"/>
      <c r="FX2379" s="209"/>
      <c r="FY2379" s="209"/>
      <c r="FZ2379" s="209"/>
      <c r="GA2379" s="209"/>
      <c r="GB2379" s="209"/>
      <c r="GC2379" s="209"/>
      <c r="GD2379" s="209"/>
      <c r="GE2379" s="209"/>
      <c r="GF2379" s="209"/>
      <c r="GG2379" s="209"/>
      <c r="GH2379" s="209"/>
      <c r="GI2379" s="209"/>
    </row>
    <row r="2380" spans="1:191" ht="49.5">
      <c r="A2380" s="232"/>
      <c r="B2380" s="196"/>
      <c r="C2380" s="200"/>
      <c r="D2380" s="201" t="s">
        <v>280</v>
      </c>
      <c r="E2380" s="199" t="s">
        <v>121</v>
      </c>
      <c r="F2380" s="13"/>
      <c r="G2380" s="13"/>
      <c r="H2380" s="10" t="s">
        <v>394</v>
      </c>
      <c r="I2380" s="204">
        <f t="shared" si="493"/>
        <v>121009.8</v>
      </c>
      <c r="J2380" s="204">
        <f t="shared" si="493"/>
        <v>264894.3</v>
      </c>
      <c r="K2380" s="204">
        <f t="shared" si="493"/>
        <v>456169.5</v>
      </c>
      <c r="L2380" s="205">
        <f>SUM(L2381)</f>
        <v>632696.39999999991</v>
      </c>
      <c r="M2380" s="41">
        <f t="shared" si="489"/>
        <v>19.100000000000001</v>
      </c>
      <c r="N2380" s="41">
        <f t="shared" si="490"/>
        <v>41.9</v>
      </c>
      <c r="O2380" s="41">
        <f t="shared" si="491"/>
        <v>72.099999999999994</v>
      </c>
      <c r="P2380" s="14"/>
      <c r="Q2380" s="14"/>
      <c r="R2380" s="167"/>
      <c r="S2380" s="14"/>
      <c r="T2380" s="14"/>
      <c r="U2380" s="4">
        <f t="shared" si="494"/>
        <v>632696.39999999991</v>
      </c>
      <c r="AA2380" s="209"/>
      <c r="AB2380" s="209"/>
      <c r="AC2380" s="209"/>
      <c r="AD2380" s="209"/>
      <c r="AE2380" s="209"/>
      <c r="AF2380" s="209"/>
      <c r="AG2380" s="209"/>
      <c r="AH2380" s="209"/>
      <c r="AI2380" s="209"/>
      <c r="AJ2380" s="209"/>
      <c r="AK2380" s="209"/>
      <c r="AL2380" s="209"/>
      <c r="AM2380" s="209"/>
      <c r="AN2380" s="209"/>
      <c r="AO2380" s="209"/>
      <c r="AP2380" s="209"/>
      <c r="AQ2380" s="209"/>
      <c r="AR2380" s="209"/>
      <c r="AS2380" s="209"/>
      <c r="AT2380" s="209"/>
      <c r="AU2380" s="209"/>
      <c r="AV2380" s="209"/>
      <c r="AW2380" s="209"/>
      <c r="AX2380" s="209"/>
      <c r="AY2380" s="209"/>
      <c r="AZ2380" s="209"/>
      <c r="BA2380" s="209"/>
      <c r="BB2380" s="209"/>
      <c r="BC2380" s="209"/>
      <c r="BD2380" s="209"/>
      <c r="BE2380" s="209"/>
      <c r="BF2380" s="209"/>
      <c r="BG2380" s="209"/>
      <c r="BH2380" s="209"/>
      <c r="BI2380" s="209"/>
      <c r="BJ2380" s="209"/>
      <c r="BK2380" s="209"/>
      <c r="BL2380" s="209"/>
      <c r="BM2380" s="209"/>
      <c r="BN2380" s="209"/>
      <c r="BO2380" s="209"/>
      <c r="BP2380" s="209"/>
      <c r="BQ2380" s="209"/>
      <c r="BR2380" s="209"/>
      <c r="BS2380" s="209"/>
      <c r="BT2380" s="209"/>
      <c r="BU2380" s="209"/>
      <c r="BV2380" s="209"/>
      <c r="BW2380" s="209"/>
      <c r="BX2380" s="209"/>
      <c r="BY2380" s="209"/>
      <c r="BZ2380" s="209"/>
      <c r="CA2380" s="209"/>
      <c r="CB2380" s="209"/>
      <c r="CC2380" s="209"/>
      <c r="CD2380" s="209"/>
      <c r="CE2380" s="209"/>
      <c r="CF2380" s="209"/>
      <c r="CG2380" s="209"/>
      <c r="CH2380" s="209"/>
      <c r="CI2380" s="209"/>
      <c r="CJ2380" s="209"/>
      <c r="CK2380" s="209"/>
      <c r="CL2380" s="209"/>
      <c r="CM2380" s="209"/>
      <c r="CN2380" s="209"/>
      <c r="CO2380" s="209"/>
      <c r="CP2380" s="209"/>
      <c r="CQ2380" s="209"/>
      <c r="CR2380" s="209"/>
      <c r="CS2380" s="209"/>
      <c r="CT2380" s="209"/>
      <c r="CU2380" s="209"/>
      <c r="CV2380" s="209"/>
      <c r="CW2380" s="209"/>
      <c r="CX2380" s="209"/>
      <c r="CY2380" s="209"/>
      <c r="CZ2380" s="209"/>
      <c r="DA2380" s="209"/>
      <c r="DB2380" s="209"/>
      <c r="DC2380" s="209"/>
      <c r="DD2380" s="209"/>
      <c r="DE2380" s="209"/>
      <c r="DF2380" s="209"/>
      <c r="DG2380" s="209"/>
      <c r="DH2380" s="209"/>
      <c r="DI2380" s="209"/>
      <c r="DJ2380" s="209"/>
      <c r="DK2380" s="209"/>
      <c r="DL2380" s="209"/>
      <c r="DM2380" s="209"/>
      <c r="DN2380" s="209"/>
      <c r="DO2380" s="209"/>
      <c r="DP2380" s="209"/>
      <c r="DQ2380" s="209"/>
      <c r="DR2380" s="209"/>
      <c r="DS2380" s="209"/>
      <c r="DT2380" s="209"/>
      <c r="DU2380" s="209"/>
      <c r="DV2380" s="209"/>
      <c r="DW2380" s="209"/>
      <c r="DX2380" s="209"/>
      <c r="DY2380" s="209"/>
      <c r="DZ2380" s="209"/>
      <c r="EA2380" s="209"/>
      <c r="EB2380" s="209"/>
      <c r="EC2380" s="209"/>
      <c r="ED2380" s="209"/>
      <c r="EE2380" s="209"/>
      <c r="EF2380" s="209"/>
      <c r="EG2380" s="209"/>
      <c r="EH2380" s="209"/>
      <c r="EI2380" s="209"/>
      <c r="EJ2380" s="209"/>
      <c r="EK2380" s="209"/>
      <c r="EL2380" s="209"/>
      <c r="EM2380" s="209"/>
      <c r="EN2380" s="209"/>
      <c r="EO2380" s="209"/>
      <c r="EP2380" s="209"/>
      <c r="EQ2380" s="209"/>
      <c r="ER2380" s="209"/>
      <c r="ES2380" s="209"/>
      <c r="ET2380" s="209"/>
      <c r="EU2380" s="209"/>
      <c r="EV2380" s="209"/>
      <c r="EW2380" s="209"/>
      <c r="EX2380" s="209"/>
      <c r="EY2380" s="209"/>
      <c r="EZ2380" s="209"/>
      <c r="FA2380" s="209"/>
      <c r="FB2380" s="209"/>
      <c r="FC2380" s="209"/>
      <c r="FD2380" s="209"/>
      <c r="FE2380" s="209"/>
      <c r="FF2380" s="209"/>
      <c r="FG2380" s="209"/>
      <c r="FH2380" s="209"/>
      <c r="FI2380" s="209"/>
      <c r="FJ2380" s="209"/>
      <c r="FK2380" s="209"/>
      <c r="FL2380" s="209"/>
      <c r="FM2380" s="209"/>
      <c r="FN2380" s="209"/>
      <c r="FO2380" s="209"/>
      <c r="FP2380" s="209"/>
      <c r="FQ2380" s="209"/>
      <c r="FR2380" s="209"/>
      <c r="FS2380" s="209"/>
      <c r="FT2380" s="209"/>
      <c r="FU2380" s="209"/>
      <c r="FV2380" s="209"/>
      <c r="FW2380" s="209"/>
      <c r="FX2380" s="209"/>
      <c r="FY2380" s="209"/>
      <c r="FZ2380" s="209"/>
      <c r="GA2380" s="209"/>
      <c r="GB2380" s="209"/>
      <c r="GC2380" s="209"/>
      <c r="GD2380" s="209"/>
      <c r="GE2380" s="209"/>
      <c r="GF2380" s="209"/>
      <c r="GG2380" s="209"/>
      <c r="GH2380" s="209"/>
      <c r="GI2380" s="209"/>
    </row>
    <row r="2381" spans="1:191" ht="27">
      <c r="A2381" s="232"/>
      <c r="B2381" s="196"/>
      <c r="C2381" s="200"/>
      <c r="D2381" s="201"/>
      <c r="E2381" s="80" t="s">
        <v>40</v>
      </c>
      <c r="F2381" s="123" t="s">
        <v>398</v>
      </c>
      <c r="G2381" s="123"/>
      <c r="H2381" s="10" t="s">
        <v>394</v>
      </c>
      <c r="I2381" s="206">
        <f>SUM(I2382:I2402)</f>
        <v>121009.8</v>
      </c>
      <c r="J2381" s="206">
        <f>SUM(J2382:J2402)</f>
        <v>264894.3</v>
      </c>
      <c r="K2381" s="206">
        <f>SUM(K2382:K2402)</f>
        <v>456169.5</v>
      </c>
      <c r="L2381" s="207">
        <f>SUM(L2382:L2402)</f>
        <v>632696.39999999991</v>
      </c>
      <c r="M2381" s="41">
        <f t="shared" si="489"/>
        <v>19.100000000000001</v>
      </c>
      <c r="N2381" s="41">
        <f t="shared" si="490"/>
        <v>41.9</v>
      </c>
      <c r="O2381" s="41">
        <f t="shared" si="491"/>
        <v>72.099999999999994</v>
      </c>
      <c r="P2381" s="15"/>
      <c r="Q2381" s="15"/>
      <c r="R2381" s="167"/>
      <c r="S2381" s="15"/>
      <c r="T2381" s="15"/>
      <c r="U2381" s="4">
        <f t="shared" si="494"/>
        <v>632696.39999999991</v>
      </c>
      <c r="W2381" s="43" t="s">
        <v>394</v>
      </c>
      <c r="Z2381" s="43">
        <v>1</v>
      </c>
      <c r="AA2381" s="209"/>
      <c r="AB2381" s="209"/>
      <c r="AC2381" s="209"/>
      <c r="AD2381" s="209"/>
      <c r="AE2381" s="209"/>
      <c r="AF2381" s="209"/>
      <c r="AG2381" s="209"/>
      <c r="AH2381" s="209"/>
      <c r="AI2381" s="209"/>
      <c r="AJ2381" s="209"/>
      <c r="AK2381" s="209"/>
      <c r="AL2381" s="209"/>
      <c r="AM2381" s="209"/>
      <c r="AN2381" s="209"/>
      <c r="AO2381" s="209"/>
      <c r="AP2381" s="209"/>
      <c r="AQ2381" s="209"/>
      <c r="AR2381" s="209"/>
      <c r="AS2381" s="209"/>
      <c r="AT2381" s="209"/>
      <c r="AU2381" s="209"/>
      <c r="AV2381" s="209"/>
      <c r="AW2381" s="209"/>
      <c r="AX2381" s="209"/>
      <c r="AY2381" s="209"/>
      <c r="AZ2381" s="209"/>
      <c r="BA2381" s="209"/>
      <c r="BB2381" s="209"/>
      <c r="BC2381" s="209"/>
      <c r="BD2381" s="209"/>
      <c r="BE2381" s="209"/>
      <c r="BF2381" s="209"/>
      <c r="BG2381" s="209"/>
      <c r="BH2381" s="209"/>
      <c r="BI2381" s="209"/>
      <c r="BJ2381" s="209"/>
      <c r="BK2381" s="209"/>
      <c r="BL2381" s="209"/>
      <c r="BM2381" s="209"/>
      <c r="BN2381" s="209"/>
      <c r="BO2381" s="209"/>
      <c r="BP2381" s="209"/>
      <c r="BQ2381" s="209"/>
      <c r="BR2381" s="209"/>
      <c r="BS2381" s="209"/>
      <c r="BT2381" s="209"/>
      <c r="BU2381" s="209"/>
      <c r="BV2381" s="209"/>
      <c r="BW2381" s="209"/>
      <c r="BX2381" s="209"/>
      <c r="BY2381" s="209"/>
      <c r="BZ2381" s="209"/>
      <c r="CA2381" s="209"/>
      <c r="CB2381" s="209"/>
      <c r="CC2381" s="209"/>
      <c r="CD2381" s="209"/>
      <c r="CE2381" s="209"/>
      <c r="CF2381" s="209"/>
      <c r="CG2381" s="209"/>
      <c r="CH2381" s="209"/>
      <c r="CI2381" s="209"/>
      <c r="CJ2381" s="209"/>
      <c r="CK2381" s="209"/>
      <c r="CL2381" s="209"/>
      <c r="CM2381" s="209"/>
      <c r="CN2381" s="209"/>
      <c r="CO2381" s="209"/>
      <c r="CP2381" s="209"/>
      <c r="CQ2381" s="209"/>
      <c r="CR2381" s="209"/>
      <c r="CS2381" s="209"/>
      <c r="CT2381" s="209"/>
      <c r="CU2381" s="209"/>
      <c r="CV2381" s="209"/>
      <c r="CW2381" s="209"/>
      <c r="CX2381" s="209"/>
      <c r="CY2381" s="209"/>
      <c r="CZ2381" s="209"/>
      <c r="DA2381" s="209"/>
      <c r="DB2381" s="209"/>
      <c r="DC2381" s="209"/>
      <c r="DD2381" s="209"/>
      <c r="DE2381" s="209"/>
      <c r="DF2381" s="209"/>
      <c r="DG2381" s="209"/>
      <c r="DH2381" s="209"/>
      <c r="DI2381" s="209"/>
      <c r="DJ2381" s="209"/>
      <c r="DK2381" s="209"/>
      <c r="DL2381" s="209"/>
      <c r="DM2381" s="209"/>
      <c r="DN2381" s="209"/>
      <c r="DO2381" s="209"/>
      <c r="DP2381" s="209"/>
      <c r="DQ2381" s="209"/>
      <c r="DR2381" s="209"/>
      <c r="DS2381" s="209"/>
      <c r="DT2381" s="209"/>
      <c r="DU2381" s="209"/>
      <c r="DV2381" s="209"/>
      <c r="DW2381" s="209"/>
      <c r="DX2381" s="209"/>
      <c r="DY2381" s="209"/>
      <c r="DZ2381" s="209"/>
      <c r="EA2381" s="209"/>
      <c r="EB2381" s="209"/>
      <c r="EC2381" s="209"/>
      <c r="ED2381" s="209"/>
      <c r="EE2381" s="209"/>
      <c r="EF2381" s="209"/>
      <c r="EG2381" s="209"/>
      <c r="EH2381" s="209"/>
      <c r="EI2381" s="209"/>
      <c r="EJ2381" s="209"/>
      <c r="EK2381" s="209"/>
      <c r="EL2381" s="209"/>
      <c r="EM2381" s="209"/>
      <c r="EN2381" s="209"/>
      <c r="EO2381" s="209"/>
      <c r="EP2381" s="209"/>
      <c r="EQ2381" s="209"/>
      <c r="ER2381" s="209"/>
      <c r="ES2381" s="209"/>
      <c r="ET2381" s="209"/>
      <c r="EU2381" s="209"/>
      <c r="EV2381" s="209"/>
      <c r="EW2381" s="209"/>
      <c r="EX2381" s="209"/>
      <c r="EY2381" s="209"/>
      <c r="EZ2381" s="209"/>
      <c r="FA2381" s="209"/>
      <c r="FB2381" s="209"/>
      <c r="FC2381" s="209"/>
      <c r="FD2381" s="209"/>
      <c r="FE2381" s="209"/>
      <c r="FF2381" s="209"/>
      <c r="FG2381" s="209"/>
      <c r="FH2381" s="209"/>
      <c r="FI2381" s="209"/>
      <c r="FJ2381" s="209"/>
      <c r="FK2381" s="209"/>
      <c r="FL2381" s="209"/>
      <c r="FM2381" s="209"/>
      <c r="FN2381" s="209"/>
      <c r="FO2381" s="209"/>
      <c r="FP2381" s="209"/>
      <c r="FQ2381" s="209"/>
      <c r="FR2381" s="209"/>
      <c r="FS2381" s="209"/>
      <c r="FT2381" s="209"/>
      <c r="FU2381" s="209"/>
      <c r="FV2381" s="209"/>
      <c r="FW2381" s="209"/>
      <c r="FX2381" s="209"/>
      <c r="FY2381" s="209"/>
      <c r="FZ2381" s="209"/>
      <c r="GA2381" s="209"/>
      <c r="GB2381" s="209"/>
      <c r="GC2381" s="209"/>
      <c r="GD2381" s="209"/>
      <c r="GE2381" s="209"/>
      <c r="GF2381" s="209"/>
      <c r="GG2381" s="209"/>
      <c r="GH2381" s="209"/>
      <c r="GI2381" s="209"/>
    </row>
    <row r="2382" spans="1:191" hidden="1">
      <c r="A2382" s="69"/>
      <c r="B2382" s="53"/>
      <c r="C2382" s="56"/>
      <c r="D2382" s="57"/>
      <c r="E2382" s="16" t="s">
        <v>431</v>
      </c>
      <c r="F2382" s="10">
        <v>4111</v>
      </c>
      <c r="G2382" s="10"/>
      <c r="H2382" s="10"/>
      <c r="I2382" s="34">
        <v>95000</v>
      </c>
      <c r="J2382" s="34">
        <v>222592</v>
      </c>
      <c r="K2382" s="34">
        <v>380000</v>
      </c>
      <c r="L2382" s="34">
        <v>529981.69999999995</v>
      </c>
      <c r="M2382" s="41">
        <f t="shared" si="489"/>
        <v>17.899999999999999</v>
      </c>
      <c r="N2382" s="41">
        <f t="shared" si="490"/>
        <v>42</v>
      </c>
      <c r="O2382" s="41">
        <f t="shared" si="491"/>
        <v>71.7</v>
      </c>
      <c r="P2382" s="15"/>
      <c r="Q2382" s="15"/>
      <c r="R2382" s="167"/>
      <c r="S2382" s="15"/>
      <c r="T2382" s="15"/>
      <c r="U2382" s="4">
        <f t="shared" si="494"/>
        <v>529981.69999999995</v>
      </c>
    </row>
    <row r="2383" spans="1:191" ht="27" hidden="1">
      <c r="A2383" s="69"/>
      <c r="B2383" s="53"/>
      <c r="C2383" s="56"/>
      <c r="D2383" s="57"/>
      <c r="E2383" s="16" t="s">
        <v>432</v>
      </c>
      <c r="F2383" s="10">
        <v>4112</v>
      </c>
      <c r="G2383" s="10"/>
      <c r="H2383" s="10"/>
      <c r="I2383" s="34">
        <v>500</v>
      </c>
      <c r="J2383" s="34">
        <v>9434</v>
      </c>
      <c r="K2383" s="34">
        <v>18868</v>
      </c>
      <c r="L2383" s="34">
        <v>37734.9</v>
      </c>
      <c r="M2383" s="41">
        <f t="shared" si="489"/>
        <v>1.3</v>
      </c>
      <c r="N2383" s="41">
        <f t="shared" si="490"/>
        <v>25</v>
      </c>
      <c r="O2383" s="41">
        <f t="shared" si="491"/>
        <v>50</v>
      </c>
      <c r="P2383" s="15"/>
      <c r="Q2383" s="15"/>
      <c r="R2383" s="167"/>
      <c r="S2383" s="15"/>
      <c r="T2383" s="15"/>
      <c r="U2383" s="4">
        <f t="shared" si="494"/>
        <v>37734.9</v>
      </c>
      <c r="V2383" s="43"/>
    </row>
    <row r="2384" spans="1:191" ht="27" hidden="1">
      <c r="A2384" s="69"/>
      <c r="B2384" s="53"/>
      <c r="C2384" s="56"/>
      <c r="D2384" s="57"/>
      <c r="E2384" s="16" t="s">
        <v>433</v>
      </c>
      <c r="F2384" s="10" t="s">
        <v>406</v>
      </c>
      <c r="G2384" s="10"/>
      <c r="H2384" s="10"/>
      <c r="I2384" s="34">
        <v>17442</v>
      </c>
      <c r="J2384" s="34">
        <v>17442</v>
      </c>
      <c r="K2384" s="34">
        <v>34883.599999999999</v>
      </c>
      <c r="L2384" s="153">
        <v>34883.599999999999</v>
      </c>
      <c r="M2384" s="41">
        <f t="shared" si="489"/>
        <v>50</v>
      </c>
      <c r="N2384" s="41">
        <f t="shared" si="490"/>
        <v>50</v>
      </c>
      <c r="O2384" s="41">
        <f t="shared" si="491"/>
        <v>100</v>
      </c>
      <c r="P2384" s="15"/>
      <c r="Q2384" s="15"/>
      <c r="R2384" s="167"/>
      <c r="S2384" s="15"/>
      <c r="T2384" s="15"/>
      <c r="U2384" s="4">
        <f t="shared" si="494"/>
        <v>34883.599999999999</v>
      </c>
      <c r="V2384" s="43"/>
    </row>
    <row r="2385" spans="1:22" hidden="1">
      <c r="A2385" s="69"/>
      <c r="B2385" s="53"/>
      <c r="C2385" s="56"/>
      <c r="D2385" s="57"/>
      <c r="E2385" s="16" t="s">
        <v>437</v>
      </c>
      <c r="F2385" s="10">
        <v>4212</v>
      </c>
      <c r="G2385" s="10"/>
      <c r="H2385" s="10"/>
      <c r="I2385" s="34">
        <v>3549</v>
      </c>
      <c r="J2385" s="34">
        <v>5461</v>
      </c>
      <c r="K2385" s="34">
        <v>6625</v>
      </c>
      <c r="L2385" s="34">
        <v>8583.4</v>
      </c>
      <c r="M2385" s="41">
        <f t="shared" si="489"/>
        <v>41.3</v>
      </c>
      <c r="N2385" s="41">
        <f t="shared" si="490"/>
        <v>63.6</v>
      </c>
      <c r="O2385" s="41">
        <f t="shared" si="491"/>
        <v>77.2</v>
      </c>
      <c r="P2385" s="15"/>
      <c r="Q2385" s="15"/>
      <c r="R2385" s="167"/>
      <c r="S2385" s="15"/>
      <c r="T2385" s="15"/>
      <c r="U2385" s="4">
        <f t="shared" si="494"/>
        <v>8583.4</v>
      </c>
      <c r="V2385" s="43"/>
    </row>
    <row r="2386" spans="1:22" hidden="1">
      <c r="A2386" s="69"/>
      <c r="B2386" s="53"/>
      <c r="C2386" s="56"/>
      <c r="D2386" s="57"/>
      <c r="E2386" s="9" t="s">
        <v>438</v>
      </c>
      <c r="F2386" s="10">
        <v>4213</v>
      </c>
      <c r="G2386" s="10"/>
      <c r="H2386" s="10"/>
      <c r="I2386" s="34">
        <v>50.8</v>
      </c>
      <c r="J2386" s="34">
        <v>114.3</v>
      </c>
      <c r="K2386" s="34">
        <v>175.9</v>
      </c>
      <c r="L2386" s="34">
        <v>253.7</v>
      </c>
      <c r="M2386" s="41">
        <f t="shared" si="489"/>
        <v>20</v>
      </c>
      <c r="N2386" s="41">
        <f t="shared" si="490"/>
        <v>45.1</v>
      </c>
      <c r="O2386" s="41">
        <f t="shared" si="491"/>
        <v>69.3</v>
      </c>
      <c r="P2386" s="15"/>
      <c r="Q2386" s="15"/>
      <c r="R2386" s="167"/>
      <c r="S2386" s="15"/>
      <c r="T2386" s="15"/>
      <c r="U2386" s="4">
        <f t="shared" si="494"/>
        <v>253.7</v>
      </c>
      <c r="V2386" s="43"/>
    </row>
    <row r="2387" spans="1:22" hidden="1">
      <c r="A2387" s="69"/>
      <c r="B2387" s="53"/>
      <c r="C2387" s="56"/>
      <c r="D2387" s="57"/>
      <c r="E2387" s="9" t="s">
        <v>439</v>
      </c>
      <c r="F2387" s="10">
        <v>4214</v>
      </c>
      <c r="G2387" s="10"/>
      <c r="H2387" s="10"/>
      <c r="I2387" s="34">
        <v>712</v>
      </c>
      <c r="J2387" s="34">
        <v>1701</v>
      </c>
      <c r="K2387" s="34">
        <v>2770</v>
      </c>
      <c r="L2387" s="34">
        <v>3797.1</v>
      </c>
      <c r="M2387" s="41">
        <f t="shared" ref="M2387:M2402" si="495">ROUND(I2387/L2387*100,1)</f>
        <v>18.8</v>
      </c>
      <c r="N2387" s="41">
        <f t="shared" ref="N2387:N2402" si="496">ROUND(J2387/L2387*100,1)</f>
        <v>44.8</v>
      </c>
      <c r="O2387" s="41">
        <f t="shared" ref="O2387:O2402" si="497">ROUND(K2387/L2387*100,1)</f>
        <v>73</v>
      </c>
      <c r="P2387" s="15"/>
      <c r="Q2387" s="15"/>
      <c r="R2387" s="167"/>
      <c r="S2387" s="15"/>
      <c r="T2387" s="15"/>
      <c r="U2387" s="4">
        <f t="shared" si="494"/>
        <v>3797.1</v>
      </c>
      <c r="V2387" s="43"/>
    </row>
    <row r="2388" spans="1:22" hidden="1">
      <c r="A2388" s="69"/>
      <c r="B2388" s="53"/>
      <c r="C2388" s="56"/>
      <c r="D2388" s="57"/>
      <c r="E2388" s="9" t="s">
        <v>440</v>
      </c>
      <c r="F2388" s="10" t="s">
        <v>415</v>
      </c>
      <c r="G2388" s="10"/>
      <c r="H2388" s="10"/>
      <c r="I2388" s="34"/>
      <c r="J2388" s="34"/>
      <c r="K2388" s="34"/>
      <c r="L2388" s="34">
        <v>215</v>
      </c>
      <c r="M2388" s="41">
        <f t="shared" si="495"/>
        <v>0</v>
      </c>
      <c r="N2388" s="41">
        <f t="shared" si="496"/>
        <v>0</v>
      </c>
      <c r="O2388" s="41">
        <f t="shared" si="497"/>
        <v>0</v>
      </c>
      <c r="P2388" s="15"/>
      <c r="Q2388" s="15"/>
      <c r="R2388" s="167"/>
      <c r="S2388" s="15"/>
      <c r="T2388" s="15"/>
      <c r="U2388" s="4"/>
      <c r="V2388" s="43"/>
    </row>
    <row r="2389" spans="1:22" hidden="1">
      <c r="A2389" s="69"/>
      <c r="B2389" s="53"/>
      <c r="C2389" s="56"/>
      <c r="D2389" s="57"/>
      <c r="E2389" s="16" t="s">
        <v>443</v>
      </c>
      <c r="F2389" s="10">
        <v>4221</v>
      </c>
      <c r="G2389" s="10"/>
      <c r="H2389" s="10"/>
      <c r="I2389" s="34">
        <v>540</v>
      </c>
      <c r="J2389" s="34">
        <v>1500</v>
      </c>
      <c r="K2389" s="34">
        <v>2400</v>
      </c>
      <c r="L2389" s="34">
        <v>3000</v>
      </c>
      <c r="M2389" s="41">
        <f t="shared" si="495"/>
        <v>18</v>
      </c>
      <c r="N2389" s="41">
        <f t="shared" si="496"/>
        <v>50</v>
      </c>
      <c r="O2389" s="41">
        <f t="shared" si="497"/>
        <v>80</v>
      </c>
      <c r="P2389" s="15"/>
      <c r="Q2389" s="15"/>
      <c r="R2389" s="167"/>
      <c r="S2389" s="15"/>
      <c r="T2389" s="15"/>
      <c r="U2389" s="4">
        <f>SUM(L2389-T2389)</f>
        <v>3000</v>
      </c>
      <c r="V2389" s="43"/>
    </row>
    <row r="2390" spans="1:22" hidden="1">
      <c r="A2390" s="69"/>
      <c r="B2390" s="53"/>
      <c r="C2390" s="56"/>
      <c r="D2390" s="57"/>
      <c r="E2390" s="16" t="s">
        <v>456</v>
      </c>
      <c r="F2390" s="10">
        <v>4231</v>
      </c>
      <c r="G2390" s="10"/>
      <c r="H2390" s="10"/>
      <c r="I2390" s="34">
        <v>100</v>
      </c>
      <c r="J2390" s="34">
        <v>200</v>
      </c>
      <c r="K2390" s="34">
        <v>300</v>
      </c>
      <c r="L2390" s="34">
        <v>400</v>
      </c>
      <c r="M2390" s="41">
        <f t="shared" si="495"/>
        <v>25</v>
      </c>
      <c r="N2390" s="41">
        <f t="shared" si="496"/>
        <v>50</v>
      </c>
      <c r="O2390" s="41">
        <f t="shared" si="497"/>
        <v>75</v>
      </c>
      <c r="P2390" s="15"/>
      <c r="Q2390" s="15"/>
      <c r="R2390" s="167"/>
      <c r="S2390" s="15"/>
      <c r="T2390" s="15"/>
      <c r="U2390" s="4"/>
      <c r="V2390" s="43"/>
    </row>
    <row r="2391" spans="1:22" hidden="1">
      <c r="A2391" s="69"/>
      <c r="B2391" s="53"/>
      <c r="C2391" s="56"/>
      <c r="D2391" s="57"/>
      <c r="E2391" s="16" t="s">
        <v>457</v>
      </c>
      <c r="F2391" s="10" t="s">
        <v>404</v>
      </c>
      <c r="G2391" s="10"/>
      <c r="H2391" s="10"/>
      <c r="I2391" s="34">
        <v>300</v>
      </c>
      <c r="J2391" s="34">
        <v>450</v>
      </c>
      <c r="K2391" s="34">
        <v>600</v>
      </c>
      <c r="L2391" s="34">
        <f>55*8+412+60</f>
        <v>912</v>
      </c>
      <c r="M2391" s="41">
        <f t="shared" si="495"/>
        <v>32.9</v>
      </c>
      <c r="N2391" s="41">
        <f t="shared" si="496"/>
        <v>49.3</v>
      </c>
      <c r="O2391" s="41">
        <f t="shared" si="497"/>
        <v>65.8</v>
      </c>
      <c r="P2391" s="15"/>
      <c r="Q2391" s="15"/>
      <c r="R2391" s="167"/>
      <c r="S2391" s="15"/>
      <c r="T2391" s="15"/>
      <c r="U2391" s="4"/>
      <c r="V2391" s="43"/>
    </row>
    <row r="2392" spans="1:22" hidden="1">
      <c r="A2392" s="69"/>
      <c r="B2392" s="53"/>
      <c r="C2392" s="56"/>
      <c r="D2392" s="57"/>
      <c r="E2392" s="16" t="s">
        <v>459</v>
      </c>
      <c r="F2392" s="10">
        <v>4234</v>
      </c>
      <c r="G2392" s="10"/>
      <c r="H2392" s="10"/>
      <c r="I2392" s="34">
        <v>50</v>
      </c>
      <c r="J2392" s="34">
        <v>50</v>
      </c>
      <c r="K2392" s="34">
        <v>100</v>
      </c>
      <c r="L2392" s="34">
        <v>100</v>
      </c>
      <c r="M2392" s="41">
        <f t="shared" si="495"/>
        <v>50</v>
      </c>
      <c r="N2392" s="41">
        <f t="shared" si="496"/>
        <v>50</v>
      </c>
      <c r="O2392" s="41">
        <f t="shared" si="497"/>
        <v>100</v>
      </c>
      <c r="P2392" s="15"/>
      <c r="Q2392" s="15"/>
      <c r="R2392" s="167"/>
      <c r="S2392" s="15"/>
      <c r="T2392" s="15"/>
      <c r="U2392" s="4">
        <f>SUM(L2392-T2392)</f>
        <v>100</v>
      </c>
      <c r="V2392" s="43"/>
    </row>
    <row r="2393" spans="1:22" hidden="1">
      <c r="A2393" s="69"/>
      <c r="B2393" s="53"/>
      <c r="C2393" s="56"/>
      <c r="D2393" s="57"/>
      <c r="E2393" s="16" t="s">
        <v>512</v>
      </c>
      <c r="F2393" s="10">
        <v>4237</v>
      </c>
      <c r="G2393" s="10"/>
      <c r="H2393" s="10"/>
      <c r="I2393" s="34">
        <v>200</v>
      </c>
      <c r="J2393" s="34">
        <v>301</v>
      </c>
      <c r="K2393" s="34">
        <v>476</v>
      </c>
      <c r="L2393" s="34">
        <v>700</v>
      </c>
      <c r="M2393" s="41">
        <f t="shared" si="495"/>
        <v>28.6</v>
      </c>
      <c r="N2393" s="41">
        <f t="shared" si="496"/>
        <v>43</v>
      </c>
      <c r="O2393" s="41">
        <f t="shared" si="497"/>
        <v>68</v>
      </c>
      <c r="P2393" s="15"/>
      <c r="Q2393" s="15"/>
      <c r="R2393" s="167"/>
      <c r="S2393" s="15"/>
      <c r="T2393" s="15"/>
      <c r="U2393" s="4">
        <f>SUM(L2393-T2393)</f>
        <v>700</v>
      </c>
      <c r="V2393" s="43"/>
    </row>
    <row r="2394" spans="1:22" hidden="1">
      <c r="A2394" s="69"/>
      <c r="B2394" s="53"/>
      <c r="C2394" s="56"/>
      <c r="D2394" s="57"/>
      <c r="E2394" s="9" t="s">
        <v>514</v>
      </c>
      <c r="F2394" s="33" t="s">
        <v>410</v>
      </c>
      <c r="G2394" s="10"/>
      <c r="H2394" s="10"/>
      <c r="I2394" s="34">
        <v>90</v>
      </c>
      <c r="J2394" s="34">
        <v>215</v>
      </c>
      <c r="K2394" s="34">
        <v>350</v>
      </c>
      <c r="L2394" s="34">
        <v>500</v>
      </c>
      <c r="M2394" s="41">
        <f t="shared" si="495"/>
        <v>18</v>
      </c>
      <c r="N2394" s="41">
        <f t="shared" si="496"/>
        <v>43</v>
      </c>
      <c r="O2394" s="41">
        <f t="shared" si="497"/>
        <v>70</v>
      </c>
      <c r="P2394" s="15"/>
      <c r="Q2394" s="15"/>
      <c r="R2394" s="167"/>
      <c r="S2394" s="15"/>
      <c r="T2394" s="15"/>
      <c r="U2394" s="4"/>
      <c r="V2394" s="43"/>
    </row>
    <row r="2395" spans="1:22" hidden="1">
      <c r="A2395" s="69"/>
      <c r="B2395" s="53"/>
      <c r="C2395" s="56"/>
      <c r="D2395" s="57"/>
      <c r="E2395" s="9" t="s">
        <v>515</v>
      </c>
      <c r="F2395" s="33" t="s">
        <v>408</v>
      </c>
      <c r="G2395" s="10"/>
      <c r="H2395" s="10"/>
      <c r="I2395" s="34">
        <v>200</v>
      </c>
      <c r="J2395" s="34">
        <v>300</v>
      </c>
      <c r="K2395" s="34">
        <v>400</v>
      </c>
      <c r="L2395" s="34">
        <v>500</v>
      </c>
      <c r="M2395" s="41">
        <f t="shared" si="495"/>
        <v>40</v>
      </c>
      <c r="N2395" s="41">
        <f t="shared" si="496"/>
        <v>60</v>
      </c>
      <c r="O2395" s="41">
        <f t="shared" si="497"/>
        <v>80</v>
      </c>
      <c r="P2395" s="15"/>
      <c r="Q2395" s="15"/>
      <c r="R2395" s="167"/>
      <c r="S2395" s="15"/>
      <c r="T2395" s="15"/>
      <c r="U2395" s="4"/>
      <c r="V2395" s="43"/>
    </row>
    <row r="2396" spans="1:22" ht="27" hidden="1">
      <c r="A2396" s="69"/>
      <c r="B2396" s="53"/>
      <c r="C2396" s="56"/>
      <c r="D2396" s="57"/>
      <c r="E2396" s="16" t="s">
        <v>516</v>
      </c>
      <c r="F2396" s="10">
        <v>4252</v>
      </c>
      <c r="G2396" s="10"/>
      <c r="H2396" s="10"/>
      <c r="I2396" s="34">
        <v>315</v>
      </c>
      <c r="J2396" s="34">
        <v>795</v>
      </c>
      <c r="K2396" s="34">
        <v>1295</v>
      </c>
      <c r="L2396" s="34">
        <v>1700</v>
      </c>
      <c r="M2396" s="41">
        <f t="shared" si="495"/>
        <v>18.5</v>
      </c>
      <c r="N2396" s="41">
        <f t="shared" si="496"/>
        <v>46.8</v>
      </c>
      <c r="O2396" s="41">
        <f t="shared" si="497"/>
        <v>76.2</v>
      </c>
      <c r="P2396" s="15"/>
      <c r="Q2396" s="15"/>
      <c r="R2396" s="167"/>
      <c r="S2396" s="15"/>
      <c r="T2396" s="15"/>
      <c r="U2396" s="4">
        <f t="shared" ref="U2396:U2410" si="498">SUM(L2396-T2396)</f>
        <v>1700</v>
      </c>
      <c r="V2396" s="43"/>
    </row>
    <row r="2397" spans="1:22" hidden="1">
      <c r="A2397" s="69"/>
      <c r="B2397" s="53"/>
      <c r="C2397" s="56"/>
      <c r="D2397" s="57"/>
      <c r="E2397" s="16" t="s">
        <v>517</v>
      </c>
      <c r="F2397" s="10">
        <v>4261</v>
      </c>
      <c r="G2397" s="10"/>
      <c r="H2397" s="10"/>
      <c r="I2397" s="34">
        <v>450</v>
      </c>
      <c r="J2397" s="34">
        <v>1050</v>
      </c>
      <c r="K2397" s="34">
        <v>1800</v>
      </c>
      <c r="L2397" s="34">
        <v>2393</v>
      </c>
      <c r="M2397" s="41">
        <f t="shared" si="495"/>
        <v>18.8</v>
      </c>
      <c r="N2397" s="41">
        <f t="shared" si="496"/>
        <v>43.9</v>
      </c>
      <c r="O2397" s="41">
        <f t="shared" si="497"/>
        <v>75.2</v>
      </c>
      <c r="P2397" s="15"/>
      <c r="Q2397" s="15"/>
      <c r="R2397" s="167"/>
      <c r="S2397" s="15"/>
      <c r="T2397" s="15"/>
      <c r="U2397" s="4">
        <f t="shared" si="498"/>
        <v>2393</v>
      </c>
      <c r="V2397" s="43"/>
    </row>
    <row r="2398" spans="1:22" hidden="1">
      <c r="A2398" s="69"/>
      <c r="B2398" s="53"/>
      <c r="C2398" s="56"/>
      <c r="D2398" s="57"/>
      <c r="E2398" s="16" t="s">
        <v>519</v>
      </c>
      <c r="F2398" s="10">
        <v>4264</v>
      </c>
      <c r="G2398" s="10"/>
      <c r="H2398" s="10"/>
      <c r="I2398" s="34">
        <v>396</v>
      </c>
      <c r="J2398" s="34">
        <v>945</v>
      </c>
      <c r="K2398" s="34">
        <v>1495</v>
      </c>
      <c r="L2398" s="34">
        <v>2195</v>
      </c>
      <c r="M2398" s="41">
        <f t="shared" si="495"/>
        <v>18</v>
      </c>
      <c r="N2398" s="41">
        <f t="shared" si="496"/>
        <v>43.1</v>
      </c>
      <c r="O2398" s="41">
        <f t="shared" si="497"/>
        <v>68.099999999999994</v>
      </c>
      <c r="P2398" s="15"/>
      <c r="Q2398" s="15"/>
      <c r="R2398" s="167"/>
      <c r="S2398" s="15"/>
      <c r="T2398" s="15"/>
      <c r="U2398" s="4">
        <f t="shared" si="498"/>
        <v>2195</v>
      </c>
      <c r="V2398" s="43"/>
    </row>
    <row r="2399" spans="1:22" hidden="1">
      <c r="A2399" s="69"/>
      <c r="B2399" s="53"/>
      <c r="C2399" s="56"/>
      <c r="D2399" s="57"/>
      <c r="E2399" s="9" t="s">
        <v>521</v>
      </c>
      <c r="F2399" s="10">
        <v>4267</v>
      </c>
      <c r="G2399" s="10"/>
      <c r="H2399" s="10"/>
      <c r="I2399" s="34">
        <v>165</v>
      </c>
      <c r="J2399" s="34">
        <v>394</v>
      </c>
      <c r="K2399" s="34">
        <v>641</v>
      </c>
      <c r="L2399" s="34">
        <v>757</v>
      </c>
      <c r="M2399" s="41">
        <f t="shared" si="495"/>
        <v>21.8</v>
      </c>
      <c r="N2399" s="41">
        <f t="shared" si="496"/>
        <v>52</v>
      </c>
      <c r="O2399" s="41">
        <f t="shared" si="497"/>
        <v>84.7</v>
      </c>
      <c r="P2399" s="15"/>
      <c r="Q2399" s="15"/>
      <c r="R2399" s="167"/>
      <c r="S2399" s="15"/>
      <c r="T2399" s="15"/>
      <c r="U2399" s="4">
        <f t="shared" si="498"/>
        <v>757</v>
      </c>
      <c r="V2399" s="43"/>
    </row>
    <row r="2400" spans="1:22" hidden="1">
      <c r="A2400" s="69"/>
      <c r="B2400" s="53"/>
      <c r="C2400" s="56"/>
      <c r="D2400" s="57"/>
      <c r="E2400" s="9" t="s">
        <v>522</v>
      </c>
      <c r="F2400" s="10">
        <v>4269</v>
      </c>
      <c r="G2400" s="10"/>
      <c r="H2400" s="10"/>
      <c r="I2400" s="34">
        <v>360</v>
      </c>
      <c r="J2400" s="34">
        <v>860</v>
      </c>
      <c r="K2400" s="34">
        <v>1400</v>
      </c>
      <c r="L2400" s="34">
        <v>2000</v>
      </c>
      <c r="M2400" s="41">
        <f t="shared" si="495"/>
        <v>18</v>
      </c>
      <c r="N2400" s="41">
        <f t="shared" si="496"/>
        <v>43</v>
      </c>
      <c r="O2400" s="41">
        <f t="shared" si="497"/>
        <v>70</v>
      </c>
      <c r="P2400" s="15"/>
      <c r="Q2400" s="15"/>
      <c r="R2400" s="167"/>
      <c r="S2400" s="15"/>
      <c r="T2400" s="15"/>
      <c r="U2400" s="4">
        <f t="shared" si="498"/>
        <v>2000</v>
      </c>
      <c r="V2400" s="43"/>
    </row>
    <row r="2401" spans="1:191" hidden="1">
      <c r="A2401" s="69"/>
      <c r="B2401" s="53"/>
      <c r="C2401" s="56"/>
      <c r="D2401" s="57"/>
      <c r="E2401" s="9" t="s">
        <v>553</v>
      </c>
      <c r="F2401" s="10">
        <v>4823</v>
      </c>
      <c r="G2401" s="10"/>
      <c r="H2401" s="10"/>
      <c r="I2401" s="34">
        <v>90</v>
      </c>
      <c r="J2401" s="34">
        <v>90</v>
      </c>
      <c r="K2401" s="34">
        <v>90</v>
      </c>
      <c r="L2401" s="34">
        <v>90</v>
      </c>
      <c r="M2401" s="41">
        <f t="shared" si="495"/>
        <v>100</v>
      </c>
      <c r="N2401" s="41">
        <f t="shared" si="496"/>
        <v>100</v>
      </c>
      <c r="O2401" s="41">
        <f t="shared" si="497"/>
        <v>100</v>
      </c>
      <c r="P2401" s="15"/>
      <c r="Q2401" s="15"/>
      <c r="R2401" s="167"/>
      <c r="S2401" s="15"/>
      <c r="T2401" s="15"/>
      <c r="U2401" s="4">
        <f t="shared" si="498"/>
        <v>90</v>
      </c>
    </row>
    <row r="2402" spans="1:191" hidden="1">
      <c r="A2402" s="69"/>
      <c r="B2402" s="53"/>
      <c r="C2402" s="56"/>
      <c r="D2402" s="57"/>
      <c r="E2402" s="9" t="s">
        <v>560</v>
      </c>
      <c r="F2402" s="10">
        <v>5122</v>
      </c>
      <c r="G2402" s="10"/>
      <c r="H2402" s="10"/>
      <c r="I2402" s="34">
        <v>500</v>
      </c>
      <c r="J2402" s="34">
        <v>1000</v>
      </c>
      <c r="K2402" s="34">
        <v>1500</v>
      </c>
      <c r="L2402" s="34">
        <v>2000</v>
      </c>
      <c r="M2402" s="41">
        <f t="shared" si="495"/>
        <v>25</v>
      </c>
      <c r="N2402" s="41">
        <f t="shared" si="496"/>
        <v>50</v>
      </c>
      <c r="O2402" s="41">
        <f t="shared" si="497"/>
        <v>75</v>
      </c>
      <c r="P2402" s="15"/>
      <c r="Q2402" s="15"/>
      <c r="R2402" s="167"/>
      <c r="S2402" s="15"/>
      <c r="T2402" s="15"/>
      <c r="U2402" s="4">
        <f t="shared" si="498"/>
        <v>2000</v>
      </c>
    </row>
    <row r="2403" spans="1:191" s="156" customFormat="1" ht="25.5" customHeight="1">
      <c r="A2403" s="192">
        <v>10</v>
      </c>
      <c r="B2403" s="218"/>
      <c r="C2403" s="244"/>
      <c r="D2403" s="188" t="s">
        <v>392</v>
      </c>
      <c r="E2403" s="179" t="s">
        <v>235</v>
      </c>
      <c r="F2403" s="126" t="s">
        <v>398</v>
      </c>
      <c r="G2403" s="126" t="s">
        <v>398</v>
      </c>
      <c r="H2403" s="10" t="s">
        <v>394</v>
      </c>
      <c r="I2403" s="189">
        <f>SUMIF($F$2447:$F$2666,$F2403,I$2447:I$2666)</f>
        <v>18969573.099999998</v>
      </c>
      <c r="J2403" s="189">
        <f>SUMIF($F$2447:$F$2666,$F2403,J$2447:J$2666)</f>
        <v>36645496.799999997</v>
      </c>
      <c r="K2403" s="189">
        <f>SUMIF($F$2447:$F$2666,$F2403,K$2447:K$2666)</f>
        <v>54796818</v>
      </c>
      <c r="L2403" s="189">
        <f>SUMIF($F$2447:$F$2666,$F2403,L$2447:L$2666)</f>
        <v>72939879.599999994</v>
      </c>
      <c r="M2403" s="157">
        <f>SUM(I2447,I2461,I2487,I2492,I2536,I2568,I2601,I2560)</f>
        <v>18969573.100000001</v>
      </c>
      <c r="N2403" s="157">
        <f>SUM(J2447,J2461,J2487,J2492,J2536,J2568,J2601,J2560)</f>
        <v>36645496.799999997</v>
      </c>
      <c r="O2403" s="157">
        <f>SUM(K2447,K2461,K2487,K2492,K2536,K2568,K2601,K2560)</f>
        <v>54796818</v>
      </c>
      <c r="P2403" s="157">
        <f>SUM(L2447,L2461,L2487,L2492,L2536,L2568,L2601,L2560)</f>
        <v>72939879.599999994</v>
      </c>
      <c r="Q2403" s="158"/>
      <c r="R2403" s="167"/>
      <c r="S2403" s="158"/>
      <c r="T2403" s="158"/>
      <c r="U2403" s="154">
        <f t="shared" si="498"/>
        <v>72939879.599999994</v>
      </c>
      <c r="V2403" s="155">
        <v>1</v>
      </c>
      <c r="W2403" s="156" t="s">
        <v>394</v>
      </c>
      <c r="AA2403" s="190"/>
      <c r="AB2403" s="191">
        <f>SUM(I2404:I2446)-I2403</f>
        <v>0</v>
      </c>
      <c r="AC2403" s="191">
        <f>SUM(J2404:J2446)-J2403</f>
        <v>0</v>
      </c>
      <c r="AD2403" s="191">
        <f>SUM(K2404:K2446)-K2403</f>
        <v>0</v>
      </c>
      <c r="AE2403" s="191">
        <f>SUM(L2404:L2446)-L2403</f>
        <v>0</v>
      </c>
      <c r="AF2403" s="190"/>
      <c r="AG2403" s="190"/>
      <c r="AH2403" s="190"/>
      <c r="AI2403" s="190"/>
      <c r="AJ2403" s="190"/>
      <c r="AK2403" s="190"/>
      <c r="AL2403" s="190"/>
      <c r="AM2403" s="190"/>
      <c r="AN2403" s="190"/>
      <c r="AO2403" s="190"/>
      <c r="AP2403" s="190"/>
      <c r="AQ2403" s="190"/>
      <c r="AR2403" s="190"/>
      <c r="AS2403" s="190"/>
      <c r="AT2403" s="190"/>
      <c r="AU2403" s="190"/>
      <c r="AV2403" s="190"/>
      <c r="AW2403" s="190"/>
      <c r="AX2403" s="190"/>
      <c r="AY2403" s="190"/>
      <c r="AZ2403" s="190"/>
      <c r="BA2403" s="190"/>
      <c r="BB2403" s="190"/>
      <c r="BC2403" s="190"/>
      <c r="BD2403" s="190"/>
      <c r="BE2403" s="190"/>
      <c r="BF2403" s="190"/>
      <c r="BG2403" s="190"/>
      <c r="BH2403" s="190"/>
      <c r="BI2403" s="190"/>
      <c r="BJ2403" s="190"/>
      <c r="BK2403" s="190"/>
      <c r="BL2403" s="190"/>
      <c r="BM2403" s="190"/>
      <c r="BN2403" s="190"/>
      <c r="BO2403" s="190"/>
      <c r="BP2403" s="190"/>
      <c r="BQ2403" s="190"/>
      <c r="BR2403" s="190"/>
      <c r="BS2403" s="190"/>
      <c r="BT2403" s="190"/>
      <c r="BU2403" s="190"/>
      <c r="BV2403" s="190"/>
      <c r="BW2403" s="190"/>
      <c r="BX2403" s="190"/>
      <c r="BY2403" s="190"/>
      <c r="BZ2403" s="190"/>
      <c r="CA2403" s="190"/>
      <c r="CB2403" s="190"/>
      <c r="CC2403" s="190"/>
      <c r="CD2403" s="190"/>
      <c r="CE2403" s="190"/>
      <c r="CF2403" s="190"/>
      <c r="CG2403" s="190"/>
      <c r="CH2403" s="190"/>
      <c r="CI2403" s="190"/>
      <c r="CJ2403" s="190"/>
      <c r="CK2403" s="190"/>
      <c r="CL2403" s="190"/>
      <c r="CM2403" s="190"/>
      <c r="CN2403" s="190"/>
      <c r="CO2403" s="190"/>
      <c r="CP2403" s="190"/>
      <c r="CQ2403" s="190"/>
      <c r="CR2403" s="190"/>
      <c r="CS2403" s="190"/>
      <c r="CT2403" s="190"/>
      <c r="CU2403" s="190"/>
      <c r="CV2403" s="190"/>
      <c r="CW2403" s="190"/>
      <c r="CX2403" s="190"/>
      <c r="CY2403" s="190"/>
      <c r="CZ2403" s="190"/>
      <c r="DA2403" s="190"/>
      <c r="DB2403" s="190"/>
      <c r="DC2403" s="190"/>
      <c r="DD2403" s="190"/>
      <c r="DE2403" s="190"/>
      <c r="DF2403" s="190"/>
      <c r="DG2403" s="190"/>
      <c r="DH2403" s="190"/>
      <c r="DI2403" s="190"/>
      <c r="DJ2403" s="190"/>
      <c r="DK2403" s="190"/>
      <c r="DL2403" s="190"/>
      <c r="DM2403" s="190"/>
      <c r="DN2403" s="190"/>
      <c r="DO2403" s="190"/>
      <c r="DP2403" s="190"/>
      <c r="DQ2403" s="190"/>
      <c r="DR2403" s="190"/>
      <c r="DS2403" s="190"/>
      <c r="DT2403" s="190"/>
      <c r="DU2403" s="190"/>
      <c r="DV2403" s="190"/>
      <c r="DW2403" s="190"/>
      <c r="DX2403" s="190"/>
      <c r="DY2403" s="190"/>
      <c r="DZ2403" s="190"/>
      <c r="EA2403" s="190"/>
      <c r="EB2403" s="190"/>
      <c r="EC2403" s="190"/>
      <c r="ED2403" s="190"/>
      <c r="EE2403" s="190"/>
      <c r="EF2403" s="190"/>
      <c r="EG2403" s="190"/>
      <c r="EH2403" s="190"/>
      <c r="EI2403" s="190"/>
      <c r="EJ2403" s="190"/>
      <c r="EK2403" s="190"/>
      <c r="EL2403" s="190"/>
      <c r="EM2403" s="190"/>
      <c r="EN2403" s="190"/>
      <c r="EO2403" s="190"/>
      <c r="EP2403" s="190"/>
      <c r="EQ2403" s="190"/>
      <c r="ER2403" s="190"/>
      <c r="ES2403" s="190"/>
      <c r="ET2403" s="190"/>
      <c r="EU2403" s="190"/>
      <c r="EV2403" s="190"/>
      <c r="EW2403" s="190"/>
      <c r="EX2403" s="190"/>
      <c r="EY2403" s="190"/>
      <c r="EZ2403" s="190"/>
      <c r="FA2403" s="190"/>
      <c r="FB2403" s="190"/>
      <c r="FC2403" s="190"/>
      <c r="FD2403" s="190"/>
      <c r="FE2403" s="190"/>
      <c r="FF2403" s="190"/>
      <c r="FG2403" s="190"/>
      <c r="FH2403" s="190"/>
      <c r="FI2403" s="190"/>
      <c r="FJ2403" s="190"/>
      <c r="FK2403" s="190"/>
      <c r="FL2403" s="190"/>
      <c r="FM2403" s="190"/>
      <c r="FN2403" s="190"/>
      <c r="FO2403" s="190"/>
      <c r="FP2403" s="190"/>
      <c r="FQ2403" s="190"/>
      <c r="FR2403" s="190"/>
      <c r="FS2403" s="190"/>
      <c r="FT2403" s="190"/>
      <c r="FU2403" s="190"/>
      <c r="FV2403" s="190"/>
      <c r="FW2403" s="190"/>
      <c r="FX2403" s="190"/>
      <c r="FY2403" s="190"/>
      <c r="FZ2403" s="190"/>
      <c r="GA2403" s="190"/>
      <c r="GB2403" s="190"/>
      <c r="GC2403" s="190"/>
      <c r="GD2403" s="190"/>
      <c r="GE2403" s="190"/>
      <c r="GF2403" s="190"/>
      <c r="GG2403" s="190"/>
      <c r="GH2403" s="190"/>
      <c r="GI2403" s="190"/>
    </row>
    <row r="2404" spans="1:191" hidden="1">
      <c r="A2404" s="50"/>
      <c r="B2404" s="62"/>
      <c r="C2404" s="73"/>
      <c r="D2404" s="49"/>
      <c r="E2404" s="16" t="s">
        <v>431</v>
      </c>
      <c r="F2404" s="10">
        <v>4111</v>
      </c>
      <c r="G2404" s="10">
        <v>4111</v>
      </c>
      <c r="H2404" s="10"/>
      <c r="I2404" s="91">
        <f t="shared" ref="I2404:L2422" si="499">SUMIF($F$2447:$F$2666,$F2404,I$2447:I$2666)</f>
        <v>135000</v>
      </c>
      <c r="J2404" s="91">
        <f t="shared" si="499"/>
        <v>335000</v>
      </c>
      <c r="K2404" s="91">
        <f t="shared" si="499"/>
        <v>550000</v>
      </c>
      <c r="L2404" s="91">
        <f t="shared" si="499"/>
        <v>783769.29999999993</v>
      </c>
      <c r="M2404" s="41">
        <f>ROUND(I2404/L2404*100,1)</f>
        <v>17.2</v>
      </c>
      <c r="N2404" s="41">
        <f>ROUND(J2404/L2404*100,1)</f>
        <v>42.7</v>
      </c>
      <c r="O2404" s="41">
        <f>ROUND(K2404/L2404*100,1)</f>
        <v>70.2</v>
      </c>
      <c r="P2404" s="14"/>
      <c r="Q2404" s="14"/>
      <c r="R2404" s="167"/>
      <c r="S2404" s="14"/>
      <c r="T2404" s="14"/>
      <c r="U2404" s="4">
        <f t="shared" si="498"/>
        <v>783769.29999999993</v>
      </c>
    </row>
    <row r="2405" spans="1:191" ht="27" hidden="1">
      <c r="A2405" s="50"/>
      <c r="B2405" s="62"/>
      <c r="C2405" s="73"/>
      <c r="D2405" s="49"/>
      <c r="E2405" s="16" t="s">
        <v>432</v>
      </c>
      <c r="F2405" s="10">
        <v>4112</v>
      </c>
      <c r="G2405" s="10">
        <v>4112</v>
      </c>
      <c r="H2405" s="10"/>
      <c r="I2405" s="91">
        <f t="shared" si="499"/>
        <v>1000</v>
      </c>
      <c r="J2405" s="91">
        <f t="shared" si="499"/>
        <v>17000</v>
      </c>
      <c r="K2405" s="91">
        <f t="shared" si="499"/>
        <v>33000</v>
      </c>
      <c r="L2405" s="91">
        <f t="shared" si="499"/>
        <v>63051.4</v>
      </c>
      <c r="M2405" s="41">
        <f t="shared" ref="M2405:M2469" si="500">ROUND(I2405/L2405*100,1)</f>
        <v>1.6</v>
      </c>
      <c r="N2405" s="41">
        <f t="shared" ref="N2405:N2469" si="501">ROUND(J2405/L2405*100,1)</f>
        <v>27</v>
      </c>
      <c r="O2405" s="41">
        <f t="shared" ref="O2405:O2469" si="502">ROUND(K2405/L2405*100,1)</f>
        <v>52.3</v>
      </c>
      <c r="P2405" s="14"/>
      <c r="Q2405" s="14"/>
      <c r="R2405" s="167"/>
      <c r="S2405" s="14"/>
      <c r="T2405" s="14"/>
      <c r="U2405" s="4">
        <f t="shared" si="498"/>
        <v>63051.4</v>
      </c>
    </row>
    <row r="2406" spans="1:191" ht="27" hidden="1">
      <c r="A2406" s="50"/>
      <c r="B2406" s="62"/>
      <c r="C2406" s="73"/>
      <c r="D2406" s="49"/>
      <c r="E2406" s="16" t="s">
        <v>433</v>
      </c>
      <c r="F2406" s="10">
        <v>4113</v>
      </c>
      <c r="G2406" s="10">
        <v>4113</v>
      </c>
      <c r="H2406" s="10"/>
      <c r="I2406" s="91">
        <f t="shared" si="499"/>
        <v>22790</v>
      </c>
      <c r="J2406" s="91">
        <f t="shared" si="499"/>
        <v>22790</v>
      </c>
      <c r="K2406" s="91">
        <f t="shared" si="499"/>
        <v>45572</v>
      </c>
      <c r="L2406" s="91">
        <f t="shared" si="499"/>
        <v>45572.2</v>
      </c>
      <c r="M2406" s="41">
        <f t="shared" si="500"/>
        <v>50</v>
      </c>
      <c r="N2406" s="41">
        <f t="shared" si="501"/>
        <v>50</v>
      </c>
      <c r="O2406" s="41">
        <f t="shared" si="502"/>
        <v>100</v>
      </c>
      <c r="P2406" s="14"/>
      <c r="Q2406" s="14"/>
      <c r="R2406" s="167"/>
      <c r="S2406" s="14"/>
      <c r="T2406" s="14"/>
      <c r="U2406" s="4">
        <f t="shared" si="498"/>
        <v>45572.2</v>
      </c>
    </row>
    <row r="2407" spans="1:191" hidden="1">
      <c r="A2407" s="50"/>
      <c r="B2407" s="62"/>
      <c r="C2407" s="73"/>
      <c r="D2407" s="49"/>
      <c r="E2407" s="16" t="s">
        <v>436</v>
      </c>
      <c r="F2407" s="10" t="s">
        <v>264</v>
      </c>
      <c r="G2407" s="10" t="s">
        <v>264</v>
      </c>
      <c r="H2407" s="10"/>
      <c r="I2407" s="91">
        <f t="shared" si="499"/>
        <v>2400</v>
      </c>
      <c r="J2407" s="91">
        <f t="shared" si="499"/>
        <v>4900</v>
      </c>
      <c r="K2407" s="91">
        <f t="shared" si="499"/>
        <v>7400</v>
      </c>
      <c r="L2407" s="91">
        <f t="shared" si="499"/>
        <v>9500</v>
      </c>
      <c r="M2407" s="41">
        <f t="shared" si="500"/>
        <v>25.3</v>
      </c>
      <c r="N2407" s="41">
        <f t="shared" si="501"/>
        <v>51.6</v>
      </c>
      <c r="O2407" s="41">
        <f t="shared" si="502"/>
        <v>77.900000000000006</v>
      </c>
      <c r="P2407" s="14"/>
      <c r="Q2407" s="14"/>
      <c r="R2407" s="167"/>
      <c r="S2407" s="14"/>
      <c r="T2407" s="14"/>
      <c r="U2407" s="4">
        <f t="shared" si="498"/>
        <v>9500</v>
      </c>
    </row>
    <row r="2408" spans="1:191" hidden="1">
      <c r="A2408" s="50"/>
      <c r="B2408" s="62"/>
      <c r="C2408" s="73"/>
      <c r="D2408" s="49"/>
      <c r="E2408" s="16" t="s">
        <v>437</v>
      </c>
      <c r="F2408" s="10">
        <v>4212</v>
      </c>
      <c r="G2408" s="10">
        <v>4212</v>
      </c>
      <c r="H2408" s="10"/>
      <c r="I2408" s="91">
        <f t="shared" si="499"/>
        <v>5000</v>
      </c>
      <c r="J2408" s="91">
        <f t="shared" si="499"/>
        <v>6500</v>
      </c>
      <c r="K2408" s="91">
        <f t="shared" si="499"/>
        <v>8000</v>
      </c>
      <c r="L2408" s="91">
        <f t="shared" si="499"/>
        <v>12669</v>
      </c>
      <c r="M2408" s="41">
        <f t="shared" si="500"/>
        <v>39.5</v>
      </c>
      <c r="N2408" s="41">
        <f t="shared" si="501"/>
        <v>51.3</v>
      </c>
      <c r="O2408" s="41">
        <f t="shared" si="502"/>
        <v>63.1</v>
      </c>
      <c r="P2408" s="14"/>
      <c r="Q2408" s="14"/>
      <c r="R2408" s="167"/>
      <c r="S2408" s="14"/>
      <c r="T2408" s="14"/>
      <c r="U2408" s="4">
        <f t="shared" si="498"/>
        <v>12669</v>
      </c>
    </row>
    <row r="2409" spans="1:191" hidden="1">
      <c r="A2409" s="50"/>
      <c r="B2409" s="62"/>
      <c r="C2409" s="73"/>
      <c r="D2409" s="49"/>
      <c r="E2409" s="9" t="s">
        <v>438</v>
      </c>
      <c r="F2409" s="10">
        <v>4213</v>
      </c>
      <c r="G2409" s="10">
        <v>4213</v>
      </c>
      <c r="H2409" s="10"/>
      <c r="I2409" s="91">
        <f t="shared" si="499"/>
        <v>160</v>
      </c>
      <c r="J2409" s="91">
        <f t="shared" si="499"/>
        <v>300</v>
      </c>
      <c r="K2409" s="91">
        <f t="shared" si="499"/>
        <v>450</v>
      </c>
      <c r="L2409" s="91">
        <f t="shared" si="499"/>
        <v>533.5</v>
      </c>
      <c r="M2409" s="41">
        <f t="shared" si="500"/>
        <v>30</v>
      </c>
      <c r="N2409" s="41">
        <f t="shared" si="501"/>
        <v>56.2</v>
      </c>
      <c r="O2409" s="41">
        <f t="shared" si="502"/>
        <v>84.3</v>
      </c>
      <c r="P2409" s="14"/>
      <c r="Q2409" s="14"/>
      <c r="R2409" s="167"/>
      <c r="S2409" s="14"/>
      <c r="T2409" s="14"/>
      <c r="U2409" s="4">
        <f t="shared" si="498"/>
        <v>533.5</v>
      </c>
    </row>
    <row r="2410" spans="1:191" hidden="1">
      <c r="A2410" s="50"/>
      <c r="B2410" s="62"/>
      <c r="C2410" s="73"/>
      <c r="D2410" s="49"/>
      <c r="E2410" s="9" t="s">
        <v>439</v>
      </c>
      <c r="F2410" s="10">
        <v>4214</v>
      </c>
      <c r="G2410" s="10">
        <v>4214</v>
      </c>
      <c r="H2410" s="10"/>
      <c r="I2410" s="91">
        <f t="shared" si="499"/>
        <v>103588.09999999999</v>
      </c>
      <c r="J2410" s="91">
        <f t="shared" si="499"/>
        <v>186790.5</v>
      </c>
      <c r="K2410" s="91">
        <f t="shared" si="499"/>
        <v>293550.3</v>
      </c>
      <c r="L2410" s="91">
        <f t="shared" si="499"/>
        <v>386703.6</v>
      </c>
      <c r="M2410" s="41">
        <f t="shared" si="500"/>
        <v>26.8</v>
      </c>
      <c r="N2410" s="41">
        <f t="shared" si="501"/>
        <v>48.3</v>
      </c>
      <c r="O2410" s="41">
        <f t="shared" si="502"/>
        <v>75.900000000000006</v>
      </c>
      <c r="P2410" s="14"/>
      <c r="Q2410" s="14"/>
      <c r="R2410" s="167"/>
      <c r="S2410" s="14"/>
      <c r="T2410" s="14"/>
      <c r="U2410" s="4">
        <f t="shared" si="498"/>
        <v>386703.6</v>
      </c>
    </row>
    <row r="2411" spans="1:191" hidden="1">
      <c r="A2411" s="50"/>
      <c r="B2411" s="62"/>
      <c r="C2411" s="73"/>
      <c r="D2411" s="49"/>
      <c r="E2411" s="9" t="s">
        <v>440</v>
      </c>
      <c r="F2411" s="10" t="s">
        <v>415</v>
      </c>
      <c r="G2411" s="10" t="s">
        <v>415</v>
      </c>
      <c r="H2411" s="10"/>
      <c r="I2411" s="91">
        <f t="shared" si="499"/>
        <v>80</v>
      </c>
      <c r="J2411" s="91">
        <f t="shared" si="499"/>
        <v>100</v>
      </c>
      <c r="K2411" s="91">
        <f t="shared" si="499"/>
        <v>120</v>
      </c>
      <c r="L2411" s="91">
        <f t="shared" si="499"/>
        <v>200</v>
      </c>
      <c r="M2411" s="41">
        <f t="shared" si="500"/>
        <v>40</v>
      </c>
      <c r="N2411" s="41">
        <f t="shared" si="501"/>
        <v>50</v>
      </c>
      <c r="O2411" s="41">
        <f t="shared" si="502"/>
        <v>60</v>
      </c>
      <c r="P2411" s="14"/>
      <c r="Q2411" s="14"/>
      <c r="R2411" s="167"/>
      <c r="S2411" s="14"/>
      <c r="T2411" s="14"/>
      <c r="U2411" s="4"/>
    </row>
    <row r="2412" spans="1:191" hidden="1">
      <c r="A2412" s="50"/>
      <c r="B2412" s="62"/>
      <c r="C2412" s="73"/>
      <c r="D2412" s="49"/>
      <c r="E2412" s="9" t="s">
        <v>441</v>
      </c>
      <c r="F2412" s="10" t="s">
        <v>407</v>
      </c>
      <c r="G2412" s="10" t="s">
        <v>407</v>
      </c>
      <c r="H2412" s="10"/>
      <c r="I2412" s="91">
        <f t="shared" si="499"/>
        <v>1500</v>
      </c>
      <c r="J2412" s="91">
        <f t="shared" si="499"/>
        <v>3850</v>
      </c>
      <c r="K2412" s="91">
        <f t="shared" si="499"/>
        <v>5950</v>
      </c>
      <c r="L2412" s="91">
        <f t="shared" si="499"/>
        <v>8856</v>
      </c>
      <c r="M2412" s="41">
        <f t="shared" si="500"/>
        <v>16.899999999999999</v>
      </c>
      <c r="N2412" s="41">
        <f t="shared" si="501"/>
        <v>43.5</v>
      </c>
      <c r="O2412" s="41">
        <f t="shared" si="502"/>
        <v>67.2</v>
      </c>
      <c r="P2412" s="14"/>
      <c r="Q2412" s="14"/>
      <c r="R2412" s="167"/>
      <c r="S2412" s="14"/>
      <c r="T2412" s="14"/>
      <c r="U2412" s="4">
        <f>SUM(L2412-T2412)</f>
        <v>8856</v>
      </c>
    </row>
    <row r="2413" spans="1:191" hidden="1">
      <c r="A2413" s="50"/>
      <c r="B2413" s="62"/>
      <c r="C2413" s="73"/>
      <c r="D2413" s="49"/>
      <c r="E2413" s="16" t="s">
        <v>443</v>
      </c>
      <c r="F2413" s="10">
        <v>4221</v>
      </c>
      <c r="G2413" s="10">
        <v>4221</v>
      </c>
      <c r="H2413" s="10"/>
      <c r="I2413" s="91">
        <f t="shared" si="499"/>
        <v>1600</v>
      </c>
      <c r="J2413" s="91">
        <f t="shared" si="499"/>
        <v>3000</v>
      </c>
      <c r="K2413" s="91">
        <f t="shared" si="499"/>
        <v>4700</v>
      </c>
      <c r="L2413" s="91">
        <f t="shared" si="499"/>
        <v>6700</v>
      </c>
      <c r="M2413" s="41">
        <f t="shared" si="500"/>
        <v>23.9</v>
      </c>
      <c r="N2413" s="41">
        <f t="shared" si="501"/>
        <v>44.8</v>
      </c>
      <c r="O2413" s="41">
        <f t="shared" si="502"/>
        <v>70.099999999999994</v>
      </c>
      <c r="P2413" s="14"/>
      <c r="Q2413" s="14"/>
      <c r="R2413" s="167"/>
      <c r="S2413" s="14"/>
      <c r="T2413" s="14"/>
      <c r="U2413" s="4">
        <f>SUM(L2413-T2413)</f>
        <v>6700</v>
      </c>
    </row>
    <row r="2414" spans="1:191" hidden="1">
      <c r="A2414" s="50"/>
      <c r="B2414" s="62"/>
      <c r="C2414" s="73"/>
      <c r="D2414" s="49"/>
      <c r="E2414" s="16" t="s">
        <v>435</v>
      </c>
      <c r="F2414" s="10" t="s">
        <v>434</v>
      </c>
      <c r="G2414" s="10" t="s">
        <v>434</v>
      </c>
      <c r="H2414" s="10"/>
      <c r="I2414" s="91">
        <f t="shared" si="499"/>
        <v>0</v>
      </c>
      <c r="J2414" s="91">
        <f t="shared" si="499"/>
        <v>0</v>
      </c>
      <c r="K2414" s="91">
        <f t="shared" si="499"/>
        <v>0</v>
      </c>
      <c r="L2414" s="91">
        <f t="shared" si="499"/>
        <v>0</v>
      </c>
      <c r="M2414" s="41" t="e">
        <f t="shared" si="500"/>
        <v>#DIV/0!</v>
      </c>
      <c r="N2414" s="41" t="e">
        <f t="shared" si="501"/>
        <v>#DIV/0!</v>
      </c>
      <c r="O2414" s="41" t="e">
        <f t="shared" si="502"/>
        <v>#DIV/0!</v>
      </c>
      <c r="P2414" s="14"/>
      <c r="Q2414" s="14"/>
      <c r="R2414" s="167"/>
      <c r="S2414" s="14"/>
      <c r="T2414" s="14"/>
      <c r="U2414" s="4"/>
      <c r="V2414" s="43"/>
    </row>
    <row r="2415" spans="1:191" hidden="1">
      <c r="A2415" s="50"/>
      <c r="B2415" s="62"/>
      <c r="C2415" s="73"/>
      <c r="D2415" s="49"/>
      <c r="E2415" s="16" t="s">
        <v>456</v>
      </c>
      <c r="F2415" s="10">
        <v>4231</v>
      </c>
      <c r="G2415" s="10">
        <v>4231</v>
      </c>
      <c r="H2415" s="10"/>
      <c r="I2415" s="91">
        <f t="shared" si="499"/>
        <v>0</v>
      </c>
      <c r="J2415" s="91">
        <f t="shared" si="499"/>
        <v>700</v>
      </c>
      <c r="K2415" s="91">
        <f t="shared" si="499"/>
        <v>700</v>
      </c>
      <c r="L2415" s="91">
        <f t="shared" si="499"/>
        <v>700</v>
      </c>
      <c r="M2415" s="41">
        <f t="shared" si="500"/>
        <v>0</v>
      </c>
      <c r="N2415" s="41">
        <f t="shared" si="501"/>
        <v>100</v>
      </c>
      <c r="O2415" s="41">
        <f t="shared" si="502"/>
        <v>100</v>
      </c>
      <c r="P2415" s="14"/>
      <c r="Q2415" s="14"/>
      <c r="R2415" s="167"/>
      <c r="S2415" s="14"/>
      <c r="T2415" s="14"/>
      <c r="U2415" s="4">
        <f t="shared" ref="U2415:U2420" si="503">SUM(L2415-T2415)</f>
        <v>700</v>
      </c>
      <c r="V2415" s="43"/>
    </row>
    <row r="2416" spans="1:191" hidden="1">
      <c r="A2416" s="50"/>
      <c r="B2416" s="62"/>
      <c r="C2416" s="73"/>
      <c r="D2416" s="49"/>
      <c r="E2416" s="16" t="s">
        <v>457</v>
      </c>
      <c r="F2416" s="10">
        <v>4232</v>
      </c>
      <c r="G2416" s="10">
        <v>4232</v>
      </c>
      <c r="H2416" s="10"/>
      <c r="I2416" s="91">
        <f t="shared" si="499"/>
        <v>3500</v>
      </c>
      <c r="J2416" s="91">
        <f t="shared" si="499"/>
        <v>7350</v>
      </c>
      <c r="K2416" s="91">
        <f t="shared" si="499"/>
        <v>11350</v>
      </c>
      <c r="L2416" s="91">
        <f t="shared" si="499"/>
        <v>15650</v>
      </c>
      <c r="M2416" s="41">
        <f t="shared" si="500"/>
        <v>22.4</v>
      </c>
      <c r="N2416" s="41">
        <f t="shared" si="501"/>
        <v>47</v>
      </c>
      <c r="O2416" s="41">
        <f t="shared" si="502"/>
        <v>72.5</v>
      </c>
      <c r="P2416" s="14"/>
      <c r="Q2416" s="14"/>
      <c r="R2416" s="167"/>
      <c r="S2416" s="14"/>
      <c r="T2416" s="14"/>
      <c r="U2416" s="4">
        <f t="shared" si="503"/>
        <v>15650</v>
      </c>
      <c r="V2416" s="43"/>
    </row>
    <row r="2417" spans="1:22" hidden="1">
      <c r="A2417" s="50"/>
      <c r="B2417" s="62"/>
      <c r="C2417" s="73"/>
      <c r="D2417" s="49"/>
      <c r="E2417" s="16" t="s">
        <v>459</v>
      </c>
      <c r="F2417" s="10" t="s">
        <v>266</v>
      </c>
      <c r="G2417" s="10" t="s">
        <v>266</v>
      </c>
      <c r="H2417" s="10"/>
      <c r="I2417" s="91">
        <f t="shared" si="499"/>
        <v>1250</v>
      </c>
      <c r="J2417" s="91">
        <f t="shared" si="499"/>
        <v>2900</v>
      </c>
      <c r="K2417" s="91">
        <f t="shared" si="499"/>
        <v>4400</v>
      </c>
      <c r="L2417" s="91">
        <f t="shared" si="499"/>
        <v>5900</v>
      </c>
      <c r="M2417" s="41">
        <f t="shared" si="500"/>
        <v>21.2</v>
      </c>
      <c r="N2417" s="41">
        <f t="shared" si="501"/>
        <v>49.2</v>
      </c>
      <c r="O2417" s="41">
        <f t="shared" si="502"/>
        <v>74.599999999999994</v>
      </c>
      <c r="P2417" s="14"/>
      <c r="Q2417" s="14"/>
      <c r="R2417" s="167"/>
      <c r="S2417" s="14"/>
      <c r="T2417" s="14"/>
      <c r="U2417" s="4">
        <f t="shared" si="503"/>
        <v>5900</v>
      </c>
      <c r="V2417" s="43"/>
    </row>
    <row r="2418" spans="1:22" hidden="1">
      <c r="A2418" s="50"/>
      <c r="B2418" s="62"/>
      <c r="C2418" s="73"/>
      <c r="D2418" s="49"/>
      <c r="E2418" s="16" t="s">
        <v>512</v>
      </c>
      <c r="F2418" s="10">
        <v>4237</v>
      </c>
      <c r="G2418" s="10">
        <v>4237</v>
      </c>
      <c r="H2418" s="10"/>
      <c r="I2418" s="91">
        <f t="shared" si="499"/>
        <v>450</v>
      </c>
      <c r="J2418" s="91">
        <f t="shared" si="499"/>
        <v>900</v>
      </c>
      <c r="K2418" s="91">
        <f t="shared" si="499"/>
        <v>1450</v>
      </c>
      <c r="L2418" s="91">
        <f t="shared" si="499"/>
        <v>1700</v>
      </c>
      <c r="M2418" s="41">
        <f t="shared" si="500"/>
        <v>26.5</v>
      </c>
      <c r="N2418" s="41">
        <f t="shared" si="501"/>
        <v>52.9</v>
      </c>
      <c r="O2418" s="41">
        <f t="shared" si="502"/>
        <v>85.3</v>
      </c>
      <c r="P2418" s="14"/>
      <c r="Q2418" s="14"/>
      <c r="R2418" s="167"/>
      <c r="S2418" s="14"/>
      <c r="T2418" s="14"/>
      <c r="U2418" s="4">
        <f t="shared" si="503"/>
        <v>1700</v>
      </c>
      <c r="V2418" s="43"/>
    </row>
    <row r="2419" spans="1:22" hidden="1">
      <c r="A2419" s="50"/>
      <c r="B2419" s="62"/>
      <c r="C2419" s="73"/>
      <c r="D2419" s="49"/>
      <c r="E2419" s="16" t="s">
        <v>513</v>
      </c>
      <c r="F2419" s="10">
        <v>4239</v>
      </c>
      <c r="G2419" s="10">
        <v>4239</v>
      </c>
      <c r="H2419" s="10"/>
      <c r="I2419" s="91">
        <f t="shared" si="499"/>
        <v>641000</v>
      </c>
      <c r="J2419" s="91">
        <f t="shared" si="499"/>
        <v>1334000</v>
      </c>
      <c r="K2419" s="91">
        <f t="shared" si="499"/>
        <v>1989000</v>
      </c>
      <c r="L2419" s="91">
        <f t="shared" si="499"/>
        <v>2619585.2999999998</v>
      </c>
      <c r="M2419" s="41">
        <f t="shared" si="500"/>
        <v>24.5</v>
      </c>
      <c r="N2419" s="41">
        <f t="shared" si="501"/>
        <v>50.9</v>
      </c>
      <c r="O2419" s="41">
        <f t="shared" si="502"/>
        <v>75.900000000000006</v>
      </c>
      <c r="P2419" s="14"/>
      <c r="Q2419" s="14"/>
      <c r="R2419" s="167"/>
      <c r="S2419" s="14"/>
      <c r="T2419" s="14"/>
      <c r="U2419" s="4">
        <f t="shared" si="503"/>
        <v>2619585.2999999998</v>
      </c>
      <c r="V2419" s="43"/>
    </row>
    <row r="2420" spans="1:22" hidden="1">
      <c r="A2420" s="50"/>
      <c r="B2420" s="62"/>
      <c r="C2420" s="73"/>
      <c r="D2420" s="49"/>
      <c r="E2420" s="16" t="s">
        <v>514</v>
      </c>
      <c r="F2420" s="10" t="s">
        <v>410</v>
      </c>
      <c r="G2420" s="10" t="s">
        <v>410</v>
      </c>
      <c r="H2420" s="10"/>
      <c r="I2420" s="91">
        <f t="shared" si="499"/>
        <v>13536.8</v>
      </c>
      <c r="J2420" s="91">
        <f t="shared" si="499"/>
        <v>27704.5</v>
      </c>
      <c r="K2420" s="91">
        <f t="shared" si="499"/>
        <v>39881.800000000003</v>
      </c>
      <c r="L2420" s="91">
        <f t="shared" si="499"/>
        <v>51559</v>
      </c>
      <c r="M2420" s="41">
        <f t="shared" si="500"/>
        <v>26.3</v>
      </c>
      <c r="N2420" s="41">
        <f t="shared" si="501"/>
        <v>53.7</v>
      </c>
      <c r="O2420" s="41">
        <f t="shared" si="502"/>
        <v>77.400000000000006</v>
      </c>
      <c r="P2420" s="14"/>
      <c r="Q2420" s="14"/>
      <c r="R2420" s="167"/>
      <c r="S2420" s="14"/>
      <c r="T2420" s="14"/>
      <c r="U2420" s="4">
        <f t="shared" si="503"/>
        <v>51559</v>
      </c>
      <c r="V2420" s="43"/>
    </row>
    <row r="2421" spans="1:22" hidden="1">
      <c r="A2421" s="50"/>
      <c r="B2421" s="62"/>
      <c r="C2421" s="73"/>
      <c r="D2421" s="49"/>
      <c r="E2421" s="16" t="s">
        <v>515</v>
      </c>
      <c r="F2421" s="10">
        <v>4251</v>
      </c>
      <c r="G2421" s="10">
        <v>4251</v>
      </c>
      <c r="H2421" s="10"/>
      <c r="I2421" s="91">
        <f t="shared" si="499"/>
        <v>300</v>
      </c>
      <c r="J2421" s="91">
        <f t="shared" si="499"/>
        <v>50300</v>
      </c>
      <c r="K2421" s="91">
        <f t="shared" si="499"/>
        <v>50300</v>
      </c>
      <c r="L2421" s="91">
        <f t="shared" si="499"/>
        <v>50300</v>
      </c>
      <c r="M2421" s="41">
        <f t="shared" si="500"/>
        <v>0.6</v>
      </c>
      <c r="N2421" s="41">
        <f t="shared" si="501"/>
        <v>100</v>
      </c>
      <c r="O2421" s="41">
        <f t="shared" si="502"/>
        <v>100</v>
      </c>
      <c r="P2421" s="14"/>
      <c r="Q2421" s="14"/>
      <c r="R2421" s="167"/>
      <c r="S2421" s="14"/>
      <c r="T2421" s="14"/>
      <c r="U2421" s="4"/>
      <c r="V2421" s="43"/>
    </row>
    <row r="2422" spans="1:22" ht="27" hidden="1">
      <c r="A2422" s="50"/>
      <c r="B2422" s="62"/>
      <c r="C2422" s="73"/>
      <c r="D2422" s="49"/>
      <c r="E2422" s="16" t="s">
        <v>516</v>
      </c>
      <c r="F2422" s="10">
        <v>4252</v>
      </c>
      <c r="G2422" s="10">
        <v>4252</v>
      </c>
      <c r="H2422" s="10"/>
      <c r="I2422" s="91">
        <f t="shared" si="499"/>
        <v>500</v>
      </c>
      <c r="J2422" s="91">
        <f t="shared" si="499"/>
        <v>1000</v>
      </c>
      <c r="K2422" s="91">
        <f t="shared" si="499"/>
        <v>1500</v>
      </c>
      <c r="L2422" s="91">
        <f t="shared" si="499"/>
        <v>2000</v>
      </c>
      <c r="M2422" s="41">
        <f t="shared" si="500"/>
        <v>25</v>
      </c>
      <c r="N2422" s="41">
        <f t="shared" si="501"/>
        <v>50</v>
      </c>
      <c r="O2422" s="41">
        <f t="shared" si="502"/>
        <v>75</v>
      </c>
      <c r="P2422" s="14"/>
      <c r="Q2422" s="14"/>
      <c r="R2422" s="167"/>
      <c r="S2422" s="14"/>
      <c r="T2422" s="14"/>
      <c r="U2422" s="4">
        <f t="shared" ref="U2422:U2427" si="504">SUM(L2422-T2422)</f>
        <v>2000</v>
      </c>
      <c r="V2422" s="43"/>
    </row>
    <row r="2423" spans="1:22" hidden="1">
      <c r="A2423" s="50"/>
      <c r="B2423" s="62"/>
      <c r="C2423" s="73"/>
      <c r="D2423" s="49"/>
      <c r="E2423" s="16" t="s">
        <v>517</v>
      </c>
      <c r="F2423" s="10">
        <v>4261</v>
      </c>
      <c r="G2423" s="10">
        <v>4261</v>
      </c>
      <c r="H2423" s="10"/>
      <c r="I2423" s="91">
        <f t="shared" ref="I2423:L2446" si="505">SUMIF($F$2447:$F$2666,$F2423,I$2447:I$2666)</f>
        <v>1400</v>
      </c>
      <c r="J2423" s="91">
        <f t="shared" si="505"/>
        <v>2900</v>
      </c>
      <c r="K2423" s="91">
        <f t="shared" si="505"/>
        <v>4300</v>
      </c>
      <c r="L2423" s="91">
        <f t="shared" si="505"/>
        <v>5665</v>
      </c>
      <c r="M2423" s="41">
        <f t="shared" si="500"/>
        <v>24.7</v>
      </c>
      <c r="N2423" s="41">
        <f t="shared" si="501"/>
        <v>51.2</v>
      </c>
      <c r="O2423" s="41">
        <f t="shared" si="502"/>
        <v>75.900000000000006</v>
      </c>
      <c r="P2423" s="14"/>
      <c r="Q2423" s="14"/>
      <c r="R2423" s="167"/>
      <c r="S2423" s="14"/>
      <c r="T2423" s="14"/>
      <c r="U2423" s="4">
        <f t="shared" si="504"/>
        <v>5665</v>
      </c>
      <c r="V2423" s="43"/>
    </row>
    <row r="2424" spans="1:22" hidden="1">
      <c r="A2424" s="50"/>
      <c r="B2424" s="62"/>
      <c r="C2424" s="73"/>
      <c r="D2424" s="49"/>
      <c r="E2424" s="9" t="s">
        <v>519</v>
      </c>
      <c r="F2424" s="10">
        <v>4264</v>
      </c>
      <c r="G2424" s="10">
        <v>4264</v>
      </c>
      <c r="H2424" s="10"/>
      <c r="I2424" s="91">
        <f t="shared" si="505"/>
        <v>4830</v>
      </c>
      <c r="J2424" s="91">
        <f t="shared" si="505"/>
        <v>7350</v>
      </c>
      <c r="K2424" s="91">
        <f t="shared" si="505"/>
        <v>12400</v>
      </c>
      <c r="L2424" s="91">
        <f t="shared" si="505"/>
        <v>14995</v>
      </c>
      <c r="M2424" s="41">
        <f t="shared" si="500"/>
        <v>32.200000000000003</v>
      </c>
      <c r="N2424" s="41">
        <f t="shared" si="501"/>
        <v>49</v>
      </c>
      <c r="O2424" s="41">
        <f t="shared" si="502"/>
        <v>82.7</v>
      </c>
      <c r="P2424" s="14"/>
      <c r="Q2424" s="14"/>
      <c r="R2424" s="167"/>
      <c r="S2424" s="14"/>
      <c r="T2424" s="14"/>
      <c r="U2424" s="4">
        <f t="shared" si="504"/>
        <v>14995</v>
      </c>
      <c r="V2424" s="43"/>
    </row>
    <row r="2425" spans="1:22" hidden="1">
      <c r="A2425" s="50"/>
      <c r="B2425" s="62"/>
      <c r="C2425" s="73"/>
      <c r="D2425" s="49"/>
      <c r="E2425" s="9" t="s">
        <v>520</v>
      </c>
      <c r="F2425" s="10" t="s">
        <v>401</v>
      </c>
      <c r="G2425" s="10" t="s">
        <v>401</v>
      </c>
      <c r="H2425" s="10"/>
      <c r="I2425" s="91">
        <f t="shared" si="505"/>
        <v>22800</v>
      </c>
      <c r="J2425" s="91">
        <f t="shared" si="505"/>
        <v>69800</v>
      </c>
      <c r="K2425" s="91">
        <f t="shared" si="505"/>
        <v>81000</v>
      </c>
      <c r="L2425" s="91">
        <f t="shared" si="505"/>
        <v>81000</v>
      </c>
      <c r="M2425" s="41">
        <f t="shared" si="500"/>
        <v>28.1</v>
      </c>
      <c r="N2425" s="41">
        <f t="shared" si="501"/>
        <v>86.2</v>
      </c>
      <c r="O2425" s="41">
        <f t="shared" si="502"/>
        <v>100</v>
      </c>
      <c r="P2425" s="14"/>
      <c r="Q2425" s="14"/>
      <c r="R2425" s="167"/>
      <c r="S2425" s="14"/>
      <c r="T2425" s="14"/>
      <c r="U2425" s="4">
        <f t="shared" si="504"/>
        <v>81000</v>
      </c>
      <c r="V2425" s="43"/>
    </row>
    <row r="2426" spans="1:22" hidden="1">
      <c r="A2426" s="50"/>
      <c r="B2426" s="62"/>
      <c r="C2426" s="73"/>
      <c r="D2426" s="49"/>
      <c r="E2426" s="9" t="s">
        <v>521</v>
      </c>
      <c r="F2426" s="10">
        <v>4267</v>
      </c>
      <c r="G2426" s="10">
        <v>4267</v>
      </c>
      <c r="H2426" s="10"/>
      <c r="I2426" s="91">
        <f t="shared" si="505"/>
        <v>3440</v>
      </c>
      <c r="J2426" s="91">
        <f t="shared" si="505"/>
        <v>6950</v>
      </c>
      <c r="K2426" s="91">
        <f t="shared" si="505"/>
        <v>9700</v>
      </c>
      <c r="L2426" s="91">
        <f t="shared" si="505"/>
        <v>11850</v>
      </c>
      <c r="M2426" s="41">
        <f t="shared" si="500"/>
        <v>29</v>
      </c>
      <c r="N2426" s="41">
        <f t="shared" si="501"/>
        <v>58.6</v>
      </c>
      <c r="O2426" s="41">
        <f t="shared" si="502"/>
        <v>81.900000000000006</v>
      </c>
      <c r="P2426" s="14"/>
      <c r="Q2426" s="14"/>
      <c r="R2426" s="167"/>
      <c r="S2426" s="14"/>
      <c r="T2426" s="14"/>
      <c r="U2426" s="4">
        <f t="shared" si="504"/>
        <v>11850</v>
      </c>
      <c r="V2426" s="43"/>
    </row>
    <row r="2427" spans="1:22" hidden="1">
      <c r="A2427" s="50"/>
      <c r="B2427" s="62"/>
      <c r="C2427" s="73"/>
      <c r="D2427" s="49"/>
      <c r="E2427" s="9" t="s">
        <v>522</v>
      </c>
      <c r="F2427" s="10">
        <v>4269</v>
      </c>
      <c r="G2427" s="10">
        <v>4269</v>
      </c>
      <c r="H2427" s="10"/>
      <c r="I2427" s="91">
        <f t="shared" si="505"/>
        <v>100</v>
      </c>
      <c r="J2427" s="91">
        <f t="shared" si="505"/>
        <v>1300</v>
      </c>
      <c r="K2427" s="91">
        <f t="shared" si="505"/>
        <v>1350</v>
      </c>
      <c r="L2427" s="91">
        <f t="shared" si="505"/>
        <v>1450</v>
      </c>
      <c r="M2427" s="41">
        <f t="shared" si="500"/>
        <v>6.9</v>
      </c>
      <c r="N2427" s="41">
        <f t="shared" si="501"/>
        <v>89.7</v>
      </c>
      <c r="O2427" s="41">
        <f t="shared" si="502"/>
        <v>93.1</v>
      </c>
      <c r="P2427" s="14"/>
      <c r="Q2427" s="14"/>
      <c r="R2427" s="167"/>
      <c r="S2427" s="14"/>
      <c r="T2427" s="14"/>
      <c r="U2427" s="4">
        <f t="shared" si="504"/>
        <v>1450</v>
      </c>
      <c r="V2427" s="43"/>
    </row>
    <row r="2428" spans="1:22" ht="27" hidden="1">
      <c r="A2428" s="50"/>
      <c r="B2428" s="62"/>
      <c r="C2428" s="73"/>
      <c r="D2428" s="49"/>
      <c r="E2428" s="16" t="s">
        <v>524</v>
      </c>
      <c r="F2428" s="10">
        <v>4511</v>
      </c>
      <c r="G2428" s="10">
        <v>4511</v>
      </c>
      <c r="H2428" s="10"/>
      <c r="I2428" s="91">
        <f t="shared" si="505"/>
        <v>46906.2</v>
      </c>
      <c r="J2428" s="91">
        <f t="shared" si="505"/>
        <v>103243.5</v>
      </c>
      <c r="K2428" s="91">
        <f t="shared" si="505"/>
        <v>162626</v>
      </c>
      <c r="L2428" s="91">
        <f t="shared" si="505"/>
        <v>237407.2</v>
      </c>
      <c r="M2428" s="41">
        <f t="shared" si="500"/>
        <v>19.8</v>
      </c>
      <c r="N2428" s="41">
        <f t="shared" si="501"/>
        <v>43.5</v>
      </c>
      <c r="O2428" s="41">
        <f t="shared" si="502"/>
        <v>68.5</v>
      </c>
      <c r="P2428" s="14"/>
      <c r="Q2428" s="14"/>
      <c r="R2428" s="167"/>
      <c r="S2428" s="14"/>
      <c r="T2428" s="14"/>
      <c r="U2428" s="4"/>
      <c r="V2428" s="43"/>
    </row>
    <row r="2429" spans="1:22" ht="27" hidden="1">
      <c r="A2429" s="50"/>
      <c r="B2429" s="62"/>
      <c r="C2429" s="73"/>
      <c r="D2429" s="49"/>
      <c r="E2429" s="9" t="s">
        <v>538</v>
      </c>
      <c r="F2429" s="10">
        <v>4637</v>
      </c>
      <c r="G2429" s="10">
        <v>4637</v>
      </c>
      <c r="H2429" s="10"/>
      <c r="I2429" s="91">
        <f t="shared" si="505"/>
        <v>5547.3</v>
      </c>
      <c r="J2429" s="91">
        <f t="shared" si="505"/>
        <v>13389.3</v>
      </c>
      <c r="K2429" s="91">
        <f t="shared" si="505"/>
        <v>21103.7</v>
      </c>
      <c r="L2429" s="91">
        <f t="shared" si="505"/>
        <v>31498.7</v>
      </c>
      <c r="M2429" s="41">
        <f t="shared" si="500"/>
        <v>17.600000000000001</v>
      </c>
      <c r="N2429" s="41">
        <f t="shared" si="501"/>
        <v>42.5</v>
      </c>
      <c r="O2429" s="41">
        <f t="shared" si="502"/>
        <v>67</v>
      </c>
      <c r="P2429" s="14"/>
      <c r="Q2429" s="14"/>
      <c r="R2429" s="167"/>
      <c r="S2429" s="14"/>
      <c r="T2429" s="14"/>
      <c r="U2429" s="4"/>
      <c r="V2429" s="43"/>
    </row>
    <row r="2430" spans="1:22" hidden="1">
      <c r="A2430" s="50"/>
      <c r="B2430" s="62"/>
      <c r="C2430" s="73"/>
      <c r="D2430" s="49"/>
      <c r="E2430" s="9" t="s">
        <v>542</v>
      </c>
      <c r="F2430" s="10">
        <v>4639</v>
      </c>
      <c r="G2430" s="10">
        <v>4639</v>
      </c>
      <c r="H2430" s="10"/>
      <c r="I2430" s="91">
        <f t="shared" si="505"/>
        <v>0</v>
      </c>
      <c r="J2430" s="91">
        <f t="shared" si="505"/>
        <v>0</v>
      </c>
      <c r="K2430" s="91">
        <f t="shared" si="505"/>
        <v>0</v>
      </c>
      <c r="L2430" s="91">
        <f t="shared" si="505"/>
        <v>0</v>
      </c>
      <c r="M2430" s="41" t="e">
        <f t="shared" si="500"/>
        <v>#DIV/0!</v>
      </c>
      <c r="N2430" s="41" t="e">
        <f t="shared" si="501"/>
        <v>#DIV/0!</v>
      </c>
      <c r="O2430" s="41" t="e">
        <f t="shared" si="502"/>
        <v>#DIV/0!</v>
      </c>
      <c r="P2430" s="14"/>
      <c r="Q2430" s="14"/>
      <c r="R2430" s="167"/>
      <c r="S2430" s="14"/>
      <c r="T2430" s="14"/>
      <c r="U2430" s="4"/>
      <c r="V2430" s="43"/>
    </row>
    <row r="2431" spans="1:22" hidden="1">
      <c r="A2431" s="50"/>
      <c r="B2431" s="62"/>
      <c r="C2431" s="73"/>
      <c r="D2431" s="49"/>
      <c r="E2431" s="9" t="s">
        <v>543</v>
      </c>
      <c r="F2431" s="10">
        <v>4721</v>
      </c>
      <c r="G2431" s="10">
        <v>4721</v>
      </c>
      <c r="H2431" s="10"/>
      <c r="I2431" s="91">
        <f t="shared" si="505"/>
        <v>77550</v>
      </c>
      <c r="J2431" s="91">
        <f t="shared" si="505"/>
        <v>129250</v>
      </c>
      <c r="K2431" s="91">
        <f t="shared" si="505"/>
        <v>193875</v>
      </c>
      <c r="L2431" s="91">
        <f t="shared" si="505"/>
        <v>258500</v>
      </c>
      <c r="M2431" s="41">
        <f t="shared" si="500"/>
        <v>30</v>
      </c>
      <c r="N2431" s="41">
        <f t="shared" si="501"/>
        <v>50</v>
      </c>
      <c r="O2431" s="41">
        <f t="shared" si="502"/>
        <v>75</v>
      </c>
      <c r="P2431" s="14"/>
      <c r="Q2431" s="14"/>
      <c r="R2431" s="167"/>
      <c r="S2431" s="14"/>
      <c r="T2431" s="14"/>
      <c r="U2431" s="4">
        <f>SUM(L2431-T2431)</f>
        <v>258500</v>
      </c>
      <c r="V2431" s="43"/>
    </row>
    <row r="2432" spans="1:22" hidden="1">
      <c r="A2432" s="50"/>
      <c r="B2432" s="62"/>
      <c r="C2432" s="73"/>
      <c r="D2432" s="49"/>
      <c r="E2432" s="9" t="s">
        <v>544</v>
      </c>
      <c r="F2432" s="10">
        <v>4722</v>
      </c>
      <c r="G2432" s="10">
        <v>4722</v>
      </c>
      <c r="H2432" s="10"/>
      <c r="I2432" s="91">
        <f t="shared" si="505"/>
        <v>285391.2</v>
      </c>
      <c r="J2432" s="91">
        <f t="shared" si="505"/>
        <v>475652</v>
      </c>
      <c r="K2432" s="91">
        <f t="shared" si="505"/>
        <v>761043.2</v>
      </c>
      <c r="L2432" s="91">
        <f t="shared" si="505"/>
        <v>951304</v>
      </c>
      <c r="M2432" s="41">
        <f t="shared" si="500"/>
        <v>30</v>
      </c>
      <c r="N2432" s="41">
        <f t="shared" si="501"/>
        <v>50</v>
      </c>
      <c r="O2432" s="41">
        <f t="shared" si="502"/>
        <v>80</v>
      </c>
      <c r="P2432" s="14"/>
      <c r="Q2432" s="14"/>
      <c r="R2432" s="167"/>
      <c r="S2432" s="14"/>
      <c r="T2432" s="14"/>
      <c r="U2432" s="4">
        <f>SUM(L2432-T2432)</f>
        <v>951304</v>
      </c>
      <c r="V2432" s="43"/>
    </row>
    <row r="2433" spans="1:191" hidden="1">
      <c r="A2433" s="50"/>
      <c r="B2433" s="62"/>
      <c r="C2433" s="73"/>
      <c r="D2433" s="49"/>
      <c r="E2433" s="9" t="s">
        <v>236</v>
      </c>
      <c r="F2433" s="10">
        <v>4723</v>
      </c>
      <c r="G2433" s="10">
        <v>4723</v>
      </c>
      <c r="H2433" s="10"/>
      <c r="I2433" s="91">
        <f t="shared" si="505"/>
        <v>1650000</v>
      </c>
      <c r="J2433" s="91">
        <f t="shared" si="505"/>
        <v>3200000</v>
      </c>
      <c r="K2433" s="91">
        <f t="shared" si="505"/>
        <v>4477000</v>
      </c>
      <c r="L2433" s="91">
        <f t="shared" si="505"/>
        <v>5718514</v>
      </c>
      <c r="M2433" s="41">
        <f t="shared" si="500"/>
        <v>28.9</v>
      </c>
      <c r="N2433" s="41">
        <f t="shared" si="501"/>
        <v>56</v>
      </c>
      <c r="O2433" s="41">
        <f t="shared" si="502"/>
        <v>78.3</v>
      </c>
      <c r="P2433" s="14"/>
      <c r="Q2433" s="14"/>
      <c r="R2433" s="167"/>
      <c r="S2433" s="14"/>
      <c r="T2433" s="14"/>
      <c r="U2433" s="4">
        <f>SUM(L2433-T2433)</f>
        <v>5718514</v>
      </c>
      <c r="V2433" s="43"/>
    </row>
    <row r="2434" spans="1:191" hidden="1">
      <c r="A2434" s="50"/>
      <c r="B2434" s="62"/>
      <c r="C2434" s="73"/>
      <c r="D2434" s="49"/>
      <c r="E2434" s="9" t="s">
        <v>545</v>
      </c>
      <c r="F2434" s="10">
        <v>4724</v>
      </c>
      <c r="G2434" s="10">
        <v>4724</v>
      </c>
      <c r="H2434" s="10"/>
      <c r="I2434" s="91">
        <f t="shared" si="505"/>
        <v>0</v>
      </c>
      <c r="J2434" s="91">
        <f t="shared" si="505"/>
        <v>0</v>
      </c>
      <c r="K2434" s="91">
        <f t="shared" si="505"/>
        <v>0</v>
      </c>
      <c r="L2434" s="91">
        <f t="shared" si="505"/>
        <v>0</v>
      </c>
      <c r="M2434" s="41" t="e">
        <f t="shared" si="500"/>
        <v>#DIV/0!</v>
      </c>
      <c r="N2434" s="41" t="e">
        <f t="shared" si="501"/>
        <v>#DIV/0!</v>
      </c>
      <c r="O2434" s="41" t="e">
        <f t="shared" si="502"/>
        <v>#DIV/0!</v>
      </c>
      <c r="P2434" s="14"/>
      <c r="Q2434" s="14"/>
      <c r="R2434" s="167"/>
      <c r="S2434" s="14"/>
      <c r="T2434" s="14"/>
      <c r="U2434" s="4">
        <f>SUM(L2434-T2434)</f>
        <v>0</v>
      </c>
      <c r="V2434" s="43"/>
    </row>
    <row r="2435" spans="1:191" hidden="1">
      <c r="A2435" s="50"/>
      <c r="B2435" s="62"/>
      <c r="C2435" s="73"/>
      <c r="D2435" s="49"/>
      <c r="E2435" s="9" t="s">
        <v>546</v>
      </c>
      <c r="F2435" s="10">
        <v>4726</v>
      </c>
      <c r="G2435" s="10">
        <v>4726</v>
      </c>
      <c r="H2435" s="10"/>
      <c r="I2435" s="91">
        <f t="shared" si="505"/>
        <v>101000</v>
      </c>
      <c r="J2435" s="91">
        <f t="shared" si="505"/>
        <v>170000</v>
      </c>
      <c r="K2435" s="91">
        <f t="shared" si="505"/>
        <v>251000</v>
      </c>
      <c r="L2435" s="91">
        <f t="shared" si="505"/>
        <v>305000</v>
      </c>
      <c r="M2435" s="41">
        <f t="shared" si="500"/>
        <v>33.1</v>
      </c>
      <c r="N2435" s="41">
        <f t="shared" si="501"/>
        <v>55.7</v>
      </c>
      <c r="O2435" s="41">
        <f t="shared" si="502"/>
        <v>82.3</v>
      </c>
      <c r="P2435" s="14"/>
      <c r="Q2435" s="14"/>
      <c r="R2435" s="167"/>
      <c r="S2435" s="14"/>
      <c r="T2435" s="14"/>
      <c r="U2435" s="4">
        <f>SUM(L2435-T2435)</f>
        <v>305000</v>
      </c>
      <c r="V2435" s="43"/>
    </row>
    <row r="2436" spans="1:191" hidden="1">
      <c r="A2436" s="50"/>
      <c r="B2436" s="62"/>
      <c r="C2436" s="73"/>
      <c r="D2436" s="49"/>
      <c r="E2436" s="16" t="s">
        <v>547</v>
      </c>
      <c r="F2436" s="10">
        <v>4727</v>
      </c>
      <c r="G2436" s="10">
        <v>4727</v>
      </c>
      <c r="H2436" s="10"/>
      <c r="I2436" s="91">
        <f t="shared" si="505"/>
        <v>2000</v>
      </c>
      <c r="J2436" s="91">
        <f t="shared" si="505"/>
        <v>4000</v>
      </c>
      <c r="K2436" s="91">
        <f t="shared" si="505"/>
        <v>6500</v>
      </c>
      <c r="L2436" s="91">
        <f t="shared" si="505"/>
        <v>9228.7000000000007</v>
      </c>
      <c r="M2436" s="41">
        <f t="shared" si="500"/>
        <v>21.7</v>
      </c>
      <c r="N2436" s="41">
        <f t="shared" si="501"/>
        <v>43.3</v>
      </c>
      <c r="O2436" s="41">
        <f t="shared" si="502"/>
        <v>70.400000000000006</v>
      </c>
      <c r="P2436" s="14"/>
      <c r="Q2436" s="14"/>
      <c r="R2436" s="167"/>
      <c r="S2436" s="14"/>
      <c r="T2436" s="14"/>
      <c r="U2436" s="4"/>
      <c r="V2436" s="43"/>
    </row>
    <row r="2437" spans="1:191" hidden="1">
      <c r="A2437" s="50"/>
      <c r="B2437" s="62"/>
      <c r="C2437" s="73"/>
      <c r="D2437" s="49"/>
      <c r="E2437" s="9" t="s">
        <v>548</v>
      </c>
      <c r="F2437" s="10" t="s">
        <v>180</v>
      </c>
      <c r="G2437" s="10" t="s">
        <v>180</v>
      </c>
      <c r="H2437" s="10"/>
      <c r="I2437" s="91">
        <f t="shared" si="505"/>
        <v>89700</v>
      </c>
      <c r="J2437" s="91">
        <f t="shared" si="505"/>
        <v>192200</v>
      </c>
      <c r="K2437" s="91">
        <f t="shared" si="505"/>
        <v>294700</v>
      </c>
      <c r="L2437" s="91">
        <f t="shared" si="505"/>
        <v>410000</v>
      </c>
      <c r="M2437" s="41">
        <f t="shared" si="500"/>
        <v>21.9</v>
      </c>
      <c r="N2437" s="41">
        <f t="shared" si="501"/>
        <v>46.9</v>
      </c>
      <c r="O2437" s="41">
        <f t="shared" si="502"/>
        <v>71.900000000000006</v>
      </c>
      <c r="P2437" s="14"/>
      <c r="Q2437" s="14"/>
      <c r="R2437" s="167"/>
      <c r="S2437" s="14"/>
      <c r="T2437" s="14"/>
      <c r="U2437" s="4">
        <f>SUM(L2437-T2437)</f>
        <v>410000</v>
      </c>
      <c r="V2437" s="43"/>
    </row>
    <row r="2438" spans="1:191" hidden="1">
      <c r="A2438" s="50"/>
      <c r="B2438" s="62"/>
      <c r="C2438" s="73"/>
      <c r="D2438" s="49"/>
      <c r="E2438" s="9" t="s">
        <v>549</v>
      </c>
      <c r="F2438" s="10">
        <v>4729</v>
      </c>
      <c r="G2438" s="10">
        <v>4729</v>
      </c>
      <c r="H2438" s="10"/>
      <c r="I2438" s="91">
        <f>SUMIF($F$2447:$F$2666,$F2438,I$2447:I$2666)</f>
        <v>6962180.5</v>
      </c>
      <c r="J2438" s="91">
        <f t="shared" si="505"/>
        <v>14520214</v>
      </c>
      <c r="K2438" s="91">
        <f t="shared" si="505"/>
        <v>21477461</v>
      </c>
      <c r="L2438" s="91">
        <f t="shared" si="505"/>
        <v>27866781.300000001</v>
      </c>
      <c r="M2438" s="41">
        <f t="shared" si="500"/>
        <v>25</v>
      </c>
      <c r="N2438" s="41">
        <f t="shared" si="501"/>
        <v>52.1</v>
      </c>
      <c r="O2438" s="41">
        <f t="shared" si="502"/>
        <v>77.099999999999994</v>
      </c>
      <c r="P2438" s="14"/>
      <c r="Q2438" s="14"/>
      <c r="R2438" s="167"/>
      <c r="S2438" s="14"/>
      <c r="T2438" s="14"/>
      <c r="U2438" s="4">
        <f>SUM(L2438-T2438)</f>
        <v>27866781.300000001</v>
      </c>
      <c r="V2438" s="43"/>
    </row>
    <row r="2439" spans="1:191" hidden="1">
      <c r="A2439" s="50"/>
      <c r="B2439" s="62"/>
      <c r="C2439" s="73"/>
      <c r="D2439" s="49"/>
      <c r="E2439" s="16" t="s">
        <v>550</v>
      </c>
      <c r="F2439" s="10">
        <v>4741</v>
      </c>
      <c r="G2439" s="10">
        <v>4741</v>
      </c>
      <c r="H2439" s="10"/>
      <c r="I2439" s="91">
        <f t="shared" si="505"/>
        <v>6892282</v>
      </c>
      <c r="J2439" s="91">
        <f t="shared" si="505"/>
        <v>11891303</v>
      </c>
      <c r="K2439" s="91">
        <f t="shared" si="505"/>
        <v>17836955</v>
      </c>
      <c r="L2439" s="91">
        <f t="shared" si="505"/>
        <v>23782606.399999999</v>
      </c>
      <c r="M2439" s="41">
        <f t="shared" si="500"/>
        <v>29</v>
      </c>
      <c r="N2439" s="41">
        <f t="shared" si="501"/>
        <v>50</v>
      </c>
      <c r="O2439" s="41">
        <f t="shared" si="502"/>
        <v>75</v>
      </c>
      <c r="P2439" s="14"/>
      <c r="Q2439" s="14"/>
      <c r="R2439" s="167"/>
      <c r="S2439" s="14"/>
      <c r="T2439" s="14"/>
      <c r="U2439" s="4">
        <f>SUM(L2439-T2439)</f>
        <v>23782606.399999999</v>
      </c>
      <c r="V2439" s="43"/>
    </row>
    <row r="2440" spans="1:191" hidden="1">
      <c r="A2440" s="50"/>
      <c r="B2440" s="62"/>
      <c r="C2440" s="73"/>
      <c r="D2440" s="49"/>
      <c r="E2440" s="9" t="s">
        <v>552</v>
      </c>
      <c r="F2440" s="10" t="s">
        <v>418</v>
      </c>
      <c r="G2440" s="10" t="s">
        <v>418</v>
      </c>
      <c r="H2440" s="10"/>
      <c r="I2440" s="91">
        <f t="shared" si="505"/>
        <v>7000</v>
      </c>
      <c r="J2440" s="91">
        <f t="shared" si="505"/>
        <v>7000</v>
      </c>
      <c r="K2440" s="91">
        <f t="shared" si="505"/>
        <v>7000</v>
      </c>
      <c r="L2440" s="91">
        <f t="shared" si="505"/>
        <v>7000</v>
      </c>
      <c r="M2440" s="41">
        <f t="shared" si="500"/>
        <v>100</v>
      </c>
      <c r="N2440" s="41">
        <f t="shared" si="501"/>
        <v>100</v>
      </c>
      <c r="O2440" s="41">
        <f t="shared" si="502"/>
        <v>100</v>
      </c>
      <c r="P2440" s="14"/>
      <c r="Q2440" s="14"/>
      <c r="R2440" s="167"/>
      <c r="S2440" s="14"/>
      <c r="T2440" s="14"/>
      <c r="U2440" s="4"/>
      <c r="V2440" s="43"/>
    </row>
    <row r="2441" spans="1:191" hidden="1">
      <c r="A2441" s="50"/>
      <c r="B2441" s="62"/>
      <c r="C2441" s="73"/>
      <c r="D2441" s="49"/>
      <c r="E2441" s="9" t="s">
        <v>553</v>
      </c>
      <c r="F2441" s="10">
        <v>4823</v>
      </c>
      <c r="G2441" s="10">
        <v>4823</v>
      </c>
      <c r="H2441" s="10"/>
      <c r="I2441" s="91">
        <f t="shared" si="505"/>
        <v>80</v>
      </c>
      <c r="J2441" s="91">
        <f t="shared" si="505"/>
        <v>160</v>
      </c>
      <c r="K2441" s="91">
        <f t="shared" si="505"/>
        <v>300</v>
      </c>
      <c r="L2441" s="91">
        <f t="shared" si="505"/>
        <v>430</v>
      </c>
      <c r="M2441" s="41">
        <f t="shared" si="500"/>
        <v>18.600000000000001</v>
      </c>
      <c r="N2441" s="41">
        <f t="shared" si="501"/>
        <v>37.200000000000003</v>
      </c>
      <c r="O2441" s="41">
        <f t="shared" si="502"/>
        <v>69.8</v>
      </c>
      <c r="P2441" s="14"/>
      <c r="Q2441" s="14"/>
      <c r="R2441" s="167"/>
      <c r="S2441" s="14"/>
      <c r="T2441" s="14"/>
      <c r="U2441" s="4">
        <f>SUM(L2441-T2441)</f>
        <v>430</v>
      </c>
      <c r="V2441" s="43"/>
    </row>
    <row r="2442" spans="1:191" hidden="1">
      <c r="A2442" s="50"/>
      <c r="B2442" s="62"/>
      <c r="C2442" s="73"/>
      <c r="D2442" s="49"/>
      <c r="E2442" s="9" t="s">
        <v>554</v>
      </c>
      <c r="F2442" s="10">
        <v>4861</v>
      </c>
      <c r="G2442" s="10">
        <v>4861</v>
      </c>
      <c r="H2442" s="10"/>
      <c r="I2442" s="91">
        <f t="shared" si="505"/>
        <v>3050</v>
      </c>
      <c r="J2442" s="91">
        <f t="shared" si="505"/>
        <v>5100</v>
      </c>
      <c r="K2442" s="91">
        <f t="shared" si="505"/>
        <v>6180</v>
      </c>
      <c r="L2442" s="91">
        <f t="shared" si="505"/>
        <v>8180</v>
      </c>
      <c r="M2442" s="41">
        <f t="shared" si="500"/>
        <v>37.299999999999997</v>
      </c>
      <c r="N2442" s="41">
        <f t="shared" si="501"/>
        <v>62.3</v>
      </c>
      <c r="O2442" s="41">
        <f t="shared" si="502"/>
        <v>75.599999999999994</v>
      </c>
      <c r="P2442" s="14"/>
      <c r="Q2442" s="14"/>
      <c r="R2442" s="167"/>
      <c r="S2442" s="14"/>
      <c r="T2442" s="14"/>
      <c r="U2442" s="4">
        <f>SUM(L2442-T2442)</f>
        <v>8180</v>
      </c>
      <c r="V2442" s="43"/>
    </row>
    <row r="2443" spans="1:191" hidden="1">
      <c r="A2443" s="50"/>
      <c r="B2443" s="62"/>
      <c r="C2443" s="73"/>
      <c r="D2443" s="49"/>
      <c r="E2443" s="9" t="s">
        <v>556</v>
      </c>
      <c r="F2443" s="10" t="s">
        <v>419</v>
      </c>
      <c r="G2443" s="10" t="s">
        <v>419</v>
      </c>
      <c r="H2443" s="10"/>
      <c r="I2443" s="91">
        <f t="shared" si="505"/>
        <v>1540061</v>
      </c>
      <c r="J2443" s="91">
        <f t="shared" si="505"/>
        <v>3000000</v>
      </c>
      <c r="K2443" s="91">
        <f t="shared" si="505"/>
        <v>4802000</v>
      </c>
      <c r="L2443" s="91">
        <f t="shared" si="505"/>
        <v>7169520</v>
      </c>
      <c r="M2443" s="41"/>
      <c r="N2443" s="41"/>
      <c r="O2443" s="41"/>
      <c r="P2443" s="14"/>
      <c r="Q2443" s="14"/>
      <c r="R2443" s="167"/>
      <c r="S2443" s="14"/>
      <c r="T2443" s="14"/>
      <c r="U2443" s="4"/>
      <c r="V2443" s="43"/>
    </row>
    <row r="2444" spans="1:191" hidden="1">
      <c r="A2444" s="50"/>
      <c r="B2444" s="62"/>
      <c r="C2444" s="73"/>
      <c r="D2444" s="49"/>
      <c r="E2444" s="9" t="s">
        <v>557</v>
      </c>
      <c r="F2444" s="10" t="s">
        <v>397</v>
      </c>
      <c r="G2444" s="10" t="s">
        <v>397</v>
      </c>
      <c r="H2444" s="10"/>
      <c r="I2444" s="91">
        <f t="shared" si="505"/>
        <v>0</v>
      </c>
      <c r="J2444" s="91">
        <f t="shared" si="505"/>
        <v>0</v>
      </c>
      <c r="K2444" s="91">
        <f t="shared" si="505"/>
        <v>0</v>
      </c>
      <c r="L2444" s="91">
        <f t="shared" si="505"/>
        <v>0</v>
      </c>
      <c r="M2444" s="41" t="e">
        <f t="shared" si="500"/>
        <v>#DIV/0!</v>
      </c>
      <c r="N2444" s="41" t="e">
        <f t="shared" si="501"/>
        <v>#DIV/0!</v>
      </c>
      <c r="O2444" s="41" t="e">
        <f t="shared" si="502"/>
        <v>#DIV/0!</v>
      </c>
      <c r="P2444" s="14"/>
      <c r="Q2444" s="14"/>
      <c r="R2444" s="167"/>
      <c r="S2444" s="14"/>
      <c r="T2444" s="14"/>
      <c r="U2444" s="4"/>
      <c r="V2444" s="43"/>
    </row>
    <row r="2445" spans="1:191" hidden="1">
      <c r="A2445" s="50"/>
      <c r="B2445" s="62"/>
      <c r="C2445" s="73"/>
      <c r="D2445" s="49"/>
      <c r="E2445" s="9" t="s">
        <v>560</v>
      </c>
      <c r="F2445" s="10">
        <v>5122</v>
      </c>
      <c r="G2445" s="10">
        <v>5122</v>
      </c>
      <c r="H2445" s="10"/>
      <c r="I2445" s="91">
        <f t="shared" si="505"/>
        <v>340600</v>
      </c>
      <c r="J2445" s="91">
        <f t="shared" si="505"/>
        <v>840600</v>
      </c>
      <c r="K2445" s="91">
        <f t="shared" si="505"/>
        <v>1343000</v>
      </c>
      <c r="L2445" s="91">
        <f t="shared" si="505"/>
        <v>2004000</v>
      </c>
      <c r="M2445" s="41">
        <f t="shared" si="500"/>
        <v>17</v>
      </c>
      <c r="N2445" s="41">
        <f t="shared" si="501"/>
        <v>41.9</v>
      </c>
      <c r="O2445" s="41">
        <f t="shared" si="502"/>
        <v>67</v>
      </c>
      <c r="P2445" s="14"/>
      <c r="Q2445" s="14"/>
      <c r="R2445" s="167"/>
      <c r="S2445" s="14"/>
      <c r="T2445" s="14"/>
      <c r="U2445" s="4">
        <f t="shared" ref="U2445:U2456" si="506">SUM(L2445-T2445)</f>
        <v>2004000</v>
      </c>
      <c r="V2445" s="43"/>
    </row>
    <row r="2446" spans="1:191" hidden="1">
      <c r="A2446" s="50"/>
      <c r="B2446" s="62"/>
      <c r="C2446" s="73"/>
      <c r="D2446" s="49"/>
      <c r="E2446" s="9" t="s">
        <v>561</v>
      </c>
      <c r="F2446" s="10">
        <v>5129</v>
      </c>
      <c r="G2446" s="10">
        <v>5129</v>
      </c>
      <c r="H2446" s="10"/>
      <c r="I2446" s="91">
        <f t="shared" si="505"/>
        <v>0</v>
      </c>
      <c r="J2446" s="91">
        <f t="shared" si="505"/>
        <v>0</v>
      </c>
      <c r="K2446" s="91">
        <f t="shared" si="505"/>
        <v>0</v>
      </c>
      <c r="L2446" s="91">
        <f t="shared" si="505"/>
        <v>0</v>
      </c>
      <c r="M2446" s="41" t="e">
        <f t="shared" si="500"/>
        <v>#DIV/0!</v>
      </c>
      <c r="N2446" s="41" t="e">
        <f t="shared" si="501"/>
        <v>#DIV/0!</v>
      </c>
      <c r="O2446" s="41" t="e">
        <f t="shared" si="502"/>
        <v>#DIV/0!</v>
      </c>
      <c r="P2446" s="14"/>
      <c r="Q2446" s="14"/>
      <c r="R2446" s="167"/>
      <c r="S2446" s="14"/>
      <c r="T2446" s="14"/>
      <c r="U2446" s="4">
        <f t="shared" si="506"/>
        <v>0</v>
      </c>
      <c r="V2446" s="43"/>
    </row>
    <row r="2447" spans="1:191">
      <c r="A2447" s="245"/>
      <c r="B2447" s="193" t="s">
        <v>525</v>
      </c>
      <c r="C2447" s="200"/>
      <c r="D2447" s="219">
        <v>1010</v>
      </c>
      <c r="E2447" s="194" t="s">
        <v>237</v>
      </c>
      <c r="F2447" s="89"/>
      <c r="G2447" s="89"/>
      <c r="H2447" s="10" t="s">
        <v>394</v>
      </c>
      <c r="I2447" s="202">
        <f>SUM(I2448,I2452)</f>
        <v>40047.300000000003</v>
      </c>
      <c r="J2447" s="202">
        <f>SUM(J2448,J2452)</f>
        <v>99689.3</v>
      </c>
      <c r="K2447" s="202">
        <f>SUM(K2448,K2452)</f>
        <v>122103.7</v>
      </c>
      <c r="L2447" s="203">
        <f>SUM(L2448,L2452)</f>
        <v>134555.70000000001</v>
      </c>
      <c r="M2447" s="41">
        <f t="shared" si="500"/>
        <v>29.8</v>
      </c>
      <c r="N2447" s="41">
        <f t="shared" si="501"/>
        <v>74.099999999999994</v>
      </c>
      <c r="O2447" s="41">
        <f t="shared" si="502"/>
        <v>90.7</v>
      </c>
      <c r="P2447" s="120"/>
      <c r="Q2447" s="120"/>
      <c r="R2447" s="167"/>
      <c r="S2447" s="120"/>
      <c r="T2447" s="120"/>
      <c r="U2447" s="4">
        <f t="shared" si="506"/>
        <v>134555.70000000001</v>
      </c>
      <c r="W2447" s="43" t="s">
        <v>394</v>
      </c>
      <c r="AA2447" s="209"/>
      <c r="AB2447" s="209"/>
      <c r="AC2447" s="209"/>
      <c r="AD2447" s="209"/>
      <c r="AE2447" s="209"/>
      <c r="AF2447" s="209"/>
      <c r="AG2447" s="209"/>
      <c r="AH2447" s="209"/>
      <c r="AI2447" s="209"/>
      <c r="AJ2447" s="209"/>
      <c r="AK2447" s="209"/>
      <c r="AL2447" s="209"/>
      <c r="AM2447" s="209"/>
      <c r="AN2447" s="209"/>
      <c r="AO2447" s="209"/>
      <c r="AP2447" s="209"/>
      <c r="AQ2447" s="209"/>
      <c r="AR2447" s="209"/>
      <c r="AS2447" s="209"/>
      <c r="AT2447" s="209"/>
      <c r="AU2447" s="209"/>
      <c r="AV2447" s="209"/>
      <c r="AW2447" s="209"/>
      <c r="AX2447" s="209"/>
      <c r="AY2447" s="209"/>
      <c r="AZ2447" s="209"/>
      <c r="BA2447" s="209"/>
      <c r="BB2447" s="209"/>
      <c r="BC2447" s="209"/>
      <c r="BD2447" s="209"/>
      <c r="BE2447" s="209"/>
      <c r="BF2447" s="209"/>
      <c r="BG2447" s="209"/>
      <c r="BH2447" s="209"/>
      <c r="BI2447" s="209"/>
      <c r="BJ2447" s="209"/>
      <c r="BK2447" s="209"/>
      <c r="BL2447" s="209"/>
      <c r="BM2447" s="209"/>
      <c r="BN2447" s="209"/>
      <c r="BO2447" s="209"/>
      <c r="BP2447" s="209"/>
      <c r="BQ2447" s="209"/>
      <c r="BR2447" s="209"/>
      <c r="BS2447" s="209"/>
      <c r="BT2447" s="209"/>
      <c r="BU2447" s="209"/>
      <c r="BV2447" s="209"/>
      <c r="BW2447" s="209"/>
      <c r="BX2447" s="209"/>
      <c r="BY2447" s="209"/>
      <c r="BZ2447" s="209"/>
      <c r="CA2447" s="209"/>
      <c r="CB2447" s="209"/>
      <c r="CC2447" s="209"/>
      <c r="CD2447" s="209"/>
      <c r="CE2447" s="209"/>
      <c r="CF2447" s="209"/>
      <c r="CG2447" s="209"/>
      <c r="CH2447" s="209"/>
      <c r="CI2447" s="209"/>
      <c r="CJ2447" s="209"/>
      <c r="CK2447" s="209"/>
      <c r="CL2447" s="209"/>
      <c r="CM2447" s="209"/>
      <c r="CN2447" s="209"/>
      <c r="CO2447" s="209"/>
      <c r="CP2447" s="209"/>
      <c r="CQ2447" s="209"/>
      <c r="CR2447" s="209"/>
      <c r="CS2447" s="209"/>
      <c r="CT2447" s="209"/>
      <c r="CU2447" s="209"/>
      <c r="CV2447" s="209"/>
      <c r="CW2447" s="209"/>
      <c r="CX2447" s="209"/>
      <c r="CY2447" s="209"/>
      <c r="CZ2447" s="209"/>
      <c r="DA2447" s="209"/>
      <c r="DB2447" s="209"/>
      <c r="DC2447" s="209"/>
      <c r="DD2447" s="209"/>
      <c r="DE2447" s="209"/>
      <c r="DF2447" s="209"/>
      <c r="DG2447" s="209"/>
      <c r="DH2447" s="209"/>
      <c r="DI2447" s="209"/>
      <c r="DJ2447" s="209"/>
      <c r="DK2447" s="209"/>
      <c r="DL2447" s="209"/>
      <c r="DM2447" s="209"/>
      <c r="DN2447" s="209"/>
      <c r="DO2447" s="209"/>
      <c r="DP2447" s="209"/>
      <c r="DQ2447" s="209"/>
      <c r="DR2447" s="209"/>
      <c r="DS2447" s="209"/>
      <c r="DT2447" s="209"/>
      <c r="DU2447" s="209"/>
      <c r="DV2447" s="209"/>
      <c r="DW2447" s="209"/>
      <c r="DX2447" s="209"/>
      <c r="DY2447" s="209"/>
      <c r="DZ2447" s="209"/>
      <c r="EA2447" s="209"/>
      <c r="EB2447" s="209"/>
      <c r="EC2447" s="209"/>
      <c r="ED2447" s="209"/>
      <c r="EE2447" s="209"/>
      <c r="EF2447" s="209"/>
      <c r="EG2447" s="209"/>
      <c r="EH2447" s="209"/>
      <c r="EI2447" s="209"/>
      <c r="EJ2447" s="209"/>
      <c r="EK2447" s="209"/>
      <c r="EL2447" s="209"/>
      <c r="EM2447" s="209"/>
      <c r="EN2447" s="209"/>
      <c r="EO2447" s="209"/>
      <c r="EP2447" s="209"/>
      <c r="EQ2447" s="209"/>
      <c r="ER2447" s="209"/>
      <c r="ES2447" s="209"/>
      <c r="ET2447" s="209"/>
      <c r="EU2447" s="209"/>
      <c r="EV2447" s="209"/>
      <c r="EW2447" s="209"/>
      <c r="EX2447" s="209"/>
      <c r="EY2447" s="209"/>
      <c r="EZ2447" s="209"/>
      <c r="FA2447" s="209"/>
      <c r="FB2447" s="209"/>
      <c r="FC2447" s="209"/>
      <c r="FD2447" s="209"/>
      <c r="FE2447" s="209"/>
      <c r="FF2447" s="209"/>
      <c r="FG2447" s="209"/>
      <c r="FH2447" s="209"/>
      <c r="FI2447" s="209"/>
      <c r="FJ2447" s="209"/>
      <c r="FK2447" s="209"/>
      <c r="FL2447" s="209"/>
      <c r="FM2447" s="209"/>
      <c r="FN2447" s="209"/>
      <c r="FO2447" s="209"/>
      <c r="FP2447" s="209"/>
      <c r="FQ2447" s="209"/>
      <c r="FR2447" s="209"/>
      <c r="FS2447" s="209"/>
      <c r="FT2447" s="209"/>
      <c r="FU2447" s="209"/>
      <c r="FV2447" s="209"/>
      <c r="FW2447" s="209"/>
      <c r="FX2447" s="209"/>
      <c r="FY2447" s="209"/>
      <c r="FZ2447" s="209"/>
      <c r="GA2447" s="209"/>
      <c r="GB2447" s="209"/>
      <c r="GC2447" s="209"/>
      <c r="GD2447" s="209"/>
      <c r="GE2447" s="209"/>
      <c r="GF2447" s="209"/>
      <c r="GG2447" s="209"/>
      <c r="GH2447" s="209"/>
      <c r="GI2447" s="209"/>
    </row>
    <row r="2448" spans="1:191">
      <c r="A2448" s="246"/>
      <c r="B2448" s="196"/>
      <c r="C2448" s="197" t="s">
        <v>525</v>
      </c>
      <c r="D2448" s="247">
        <v>1011</v>
      </c>
      <c r="E2448" s="199" t="s">
        <v>238</v>
      </c>
      <c r="F2448" s="13"/>
      <c r="G2448" s="13"/>
      <c r="H2448" s="10" t="s">
        <v>394</v>
      </c>
      <c r="I2448" s="204">
        <f t="shared" ref="I2448:L2449" si="507">SUM(I2449)</f>
        <v>4000</v>
      </c>
      <c r="J2448" s="204">
        <f t="shared" si="507"/>
        <v>7500</v>
      </c>
      <c r="K2448" s="204">
        <f t="shared" si="507"/>
        <v>11000</v>
      </c>
      <c r="L2448" s="205">
        <f t="shared" si="507"/>
        <v>13057</v>
      </c>
      <c r="M2448" s="41">
        <f t="shared" si="500"/>
        <v>30.6</v>
      </c>
      <c r="N2448" s="41">
        <f t="shared" si="501"/>
        <v>57.4</v>
      </c>
      <c r="O2448" s="41">
        <f t="shared" si="502"/>
        <v>84.2</v>
      </c>
      <c r="P2448" s="14"/>
      <c r="Q2448" s="14"/>
      <c r="R2448" s="167"/>
      <c r="S2448" s="14"/>
      <c r="T2448" s="14"/>
      <c r="U2448" s="4">
        <f t="shared" si="506"/>
        <v>13057</v>
      </c>
      <c r="AA2448" s="209"/>
      <c r="AB2448" s="209"/>
      <c r="AC2448" s="209"/>
      <c r="AD2448" s="209"/>
      <c r="AE2448" s="209"/>
      <c r="AF2448" s="209"/>
      <c r="AG2448" s="209"/>
      <c r="AH2448" s="209"/>
      <c r="AI2448" s="209"/>
      <c r="AJ2448" s="209"/>
      <c r="AK2448" s="209"/>
      <c r="AL2448" s="209"/>
      <c r="AM2448" s="209"/>
      <c r="AN2448" s="209"/>
      <c r="AO2448" s="209"/>
      <c r="AP2448" s="209"/>
      <c r="AQ2448" s="209"/>
      <c r="AR2448" s="209"/>
      <c r="AS2448" s="209"/>
      <c r="AT2448" s="209"/>
      <c r="AU2448" s="209"/>
      <c r="AV2448" s="209"/>
      <c r="AW2448" s="209"/>
      <c r="AX2448" s="209"/>
      <c r="AY2448" s="209"/>
      <c r="AZ2448" s="209"/>
      <c r="BA2448" s="209"/>
      <c r="BB2448" s="209"/>
      <c r="BC2448" s="209"/>
      <c r="BD2448" s="209"/>
      <c r="BE2448" s="209"/>
      <c r="BF2448" s="209"/>
      <c r="BG2448" s="209"/>
      <c r="BH2448" s="209"/>
      <c r="BI2448" s="209"/>
      <c r="BJ2448" s="209"/>
      <c r="BK2448" s="209"/>
      <c r="BL2448" s="209"/>
      <c r="BM2448" s="209"/>
      <c r="BN2448" s="209"/>
      <c r="BO2448" s="209"/>
      <c r="BP2448" s="209"/>
      <c r="BQ2448" s="209"/>
      <c r="BR2448" s="209"/>
      <c r="BS2448" s="209"/>
      <c r="BT2448" s="209"/>
      <c r="BU2448" s="209"/>
      <c r="BV2448" s="209"/>
      <c r="BW2448" s="209"/>
      <c r="BX2448" s="209"/>
      <c r="BY2448" s="209"/>
      <c r="BZ2448" s="209"/>
      <c r="CA2448" s="209"/>
      <c r="CB2448" s="209"/>
      <c r="CC2448" s="209"/>
      <c r="CD2448" s="209"/>
      <c r="CE2448" s="209"/>
      <c r="CF2448" s="209"/>
      <c r="CG2448" s="209"/>
      <c r="CH2448" s="209"/>
      <c r="CI2448" s="209"/>
      <c r="CJ2448" s="209"/>
      <c r="CK2448" s="209"/>
      <c r="CL2448" s="209"/>
      <c r="CM2448" s="209"/>
      <c r="CN2448" s="209"/>
      <c r="CO2448" s="209"/>
      <c r="CP2448" s="209"/>
      <c r="CQ2448" s="209"/>
      <c r="CR2448" s="209"/>
      <c r="CS2448" s="209"/>
      <c r="CT2448" s="209"/>
      <c r="CU2448" s="209"/>
      <c r="CV2448" s="209"/>
      <c r="CW2448" s="209"/>
      <c r="CX2448" s="209"/>
      <c r="CY2448" s="209"/>
      <c r="CZ2448" s="209"/>
      <c r="DA2448" s="209"/>
      <c r="DB2448" s="209"/>
      <c r="DC2448" s="209"/>
      <c r="DD2448" s="209"/>
      <c r="DE2448" s="209"/>
      <c r="DF2448" s="209"/>
      <c r="DG2448" s="209"/>
      <c r="DH2448" s="209"/>
      <c r="DI2448" s="209"/>
      <c r="DJ2448" s="209"/>
      <c r="DK2448" s="209"/>
      <c r="DL2448" s="209"/>
      <c r="DM2448" s="209"/>
      <c r="DN2448" s="209"/>
      <c r="DO2448" s="209"/>
      <c r="DP2448" s="209"/>
      <c r="DQ2448" s="209"/>
      <c r="DR2448" s="209"/>
      <c r="DS2448" s="209"/>
      <c r="DT2448" s="209"/>
      <c r="DU2448" s="209"/>
      <c r="DV2448" s="209"/>
      <c r="DW2448" s="209"/>
      <c r="DX2448" s="209"/>
      <c r="DY2448" s="209"/>
      <c r="DZ2448" s="209"/>
      <c r="EA2448" s="209"/>
      <c r="EB2448" s="209"/>
      <c r="EC2448" s="209"/>
      <c r="ED2448" s="209"/>
      <c r="EE2448" s="209"/>
      <c r="EF2448" s="209"/>
      <c r="EG2448" s="209"/>
      <c r="EH2448" s="209"/>
      <c r="EI2448" s="209"/>
      <c r="EJ2448" s="209"/>
      <c r="EK2448" s="209"/>
      <c r="EL2448" s="209"/>
      <c r="EM2448" s="209"/>
      <c r="EN2448" s="209"/>
      <c r="EO2448" s="209"/>
      <c r="EP2448" s="209"/>
      <c r="EQ2448" s="209"/>
      <c r="ER2448" s="209"/>
      <c r="ES2448" s="209"/>
      <c r="ET2448" s="209"/>
      <c r="EU2448" s="209"/>
      <c r="EV2448" s="209"/>
      <c r="EW2448" s="209"/>
      <c r="EX2448" s="209"/>
      <c r="EY2448" s="209"/>
      <c r="EZ2448" s="209"/>
      <c r="FA2448" s="209"/>
      <c r="FB2448" s="209"/>
      <c r="FC2448" s="209"/>
      <c r="FD2448" s="209"/>
      <c r="FE2448" s="209"/>
      <c r="FF2448" s="209"/>
      <c r="FG2448" s="209"/>
      <c r="FH2448" s="209"/>
      <c r="FI2448" s="209"/>
      <c r="FJ2448" s="209"/>
      <c r="FK2448" s="209"/>
      <c r="FL2448" s="209"/>
      <c r="FM2448" s="209"/>
      <c r="FN2448" s="209"/>
      <c r="FO2448" s="209"/>
      <c r="FP2448" s="209"/>
      <c r="FQ2448" s="209"/>
      <c r="FR2448" s="209"/>
      <c r="FS2448" s="209"/>
      <c r="FT2448" s="209"/>
      <c r="FU2448" s="209"/>
      <c r="FV2448" s="209"/>
      <c r="FW2448" s="209"/>
      <c r="FX2448" s="209"/>
      <c r="FY2448" s="209"/>
      <c r="FZ2448" s="209"/>
      <c r="GA2448" s="209"/>
      <c r="GB2448" s="209"/>
      <c r="GC2448" s="209"/>
      <c r="GD2448" s="209"/>
      <c r="GE2448" s="209"/>
      <c r="GF2448" s="209"/>
      <c r="GG2448" s="209"/>
      <c r="GH2448" s="209"/>
      <c r="GI2448" s="209"/>
    </row>
    <row r="2449" spans="1:191" ht="82.5">
      <c r="A2449" s="246"/>
      <c r="B2449" s="196"/>
      <c r="C2449" s="200"/>
      <c r="D2449" s="212" t="s">
        <v>280</v>
      </c>
      <c r="E2449" s="226" t="s">
        <v>449</v>
      </c>
      <c r="F2449" s="19"/>
      <c r="G2449" s="19"/>
      <c r="H2449" s="10" t="s">
        <v>394</v>
      </c>
      <c r="I2449" s="205">
        <f t="shared" si="507"/>
        <v>4000</v>
      </c>
      <c r="J2449" s="205">
        <f t="shared" si="507"/>
        <v>7500</v>
      </c>
      <c r="K2449" s="205">
        <f t="shared" si="507"/>
        <v>11000</v>
      </c>
      <c r="L2449" s="205">
        <f t="shared" si="507"/>
        <v>13057</v>
      </c>
      <c r="M2449" s="41">
        <f t="shared" si="500"/>
        <v>30.6</v>
      </c>
      <c r="N2449" s="41">
        <f t="shared" si="501"/>
        <v>57.4</v>
      </c>
      <c r="O2449" s="41">
        <f t="shared" si="502"/>
        <v>84.2</v>
      </c>
      <c r="P2449" s="14"/>
      <c r="Q2449" s="14"/>
      <c r="R2449" s="167"/>
      <c r="S2449" s="14"/>
      <c r="T2449" s="14"/>
      <c r="U2449" s="4">
        <f t="shared" si="506"/>
        <v>13057</v>
      </c>
      <c r="W2449" s="43" t="s">
        <v>394</v>
      </c>
      <c r="AA2449" s="209"/>
      <c r="AB2449" s="209"/>
      <c r="AC2449" s="209"/>
      <c r="AD2449" s="209"/>
      <c r="AE2449" s="209"/>
      <c r="AF2449" s="209"/>
      <c r="AG2449" s="209"/>
      <c r="AH2449" s="209"/>
      <c r="AI2449" s="209"/>
      <c r="AJ2449" s="209"/>
      <c r="AK2449" s="209"/>
      <c r="AL2449" s="209"/>
      <c r="AM2449" s="209"/>
      <c r="AN2449" s="209"/>
      <c r="AO2449" s="209"/>
      <c r="AP2449" s="209"/>
      <c r="AQ2449" s="209"/>
      <c r="AR2449" s="209"/>
      <c r="AS2449" s="209"/>
      <c r="AT2449" s="209"/>
      <c r="AU2449" s="209"/>
      <c r="AV2449" s="209"/>
      <c r="AW2449" s="209"/>
      <c r="AX2449" s="209"/>
      <c r="AY2449" s="209"/>
      <c r="AZ2449" s="209"/>
      <c r="BA2449" s="209"/>
      <c r="BB2449" s="209"/>
      <c r="BC2449" s="209"/>
      <c r="BD2449" s="209"/>
      <c r="BE2449" s="209"/>
      <c r="BF2449" s="209"/>
      <c r="BG2449" s="209"/>
      <c r="BH2449" s="209"/>
      <c r="BI2449" s="209"/>
      <c r="BJ2449" s="209"/>
      <c r="BK2449" s="209"/>
      <c r="BL2449" s="209"/>
      <c r="BM2449" s="209"/>
      <c r="BN2449" s="209"/>
      <c r="BO2449" s="209"/>
      <c r="BP2449" s="209"/>
      <c r="BQ2449" s="209"/>
      <c r="BR2449" s="209"/>
      <c r="BS2449" s="209"/>
      <c r="BT2449" s="209"/>
      <c r="BU2449" s="209"/>
      <c r="BV2449" s="209"/>
      <c r="BW2449" s="209"/>
      <c r="BX2449" s="209"/>
      <c r="BY2449" s="209"/>
      <c r="BZ2449" s="209"/>
      <c r="CA2449" s="209"/>
      <c r="CB2449" s="209"/>
      <c r="CC2449" s="209"/>
      <c r="CD2449" s="209"/>
      <c r="CE2449" s="209"/>
      <c r="CF2449" s="209"/>
      <c r="CG2449" s="209"/>
      <c r="CH2449" s="209"/>
      <c r="CI2449" s="209"/>
      <c r="CJ2449" s="209"/>
      <c r="CK2449" s="209"/>
      <c r="CL2449" s="209"/>
      <c r="CM2449" s="209"/>
      <c r="CN2449" s="209"/>
      <c r="CO2449" s="209"/>
      <c r="CP2449" s="209"/>
      <c r="CQ2449" s="209"/>
      <c r="CR2449" s="209"/>
      <c r="CS2449" s="209"/>
      <c r="CT2449" s="209"/>
      <c r="CU2449" s="209"/>
      <c r="CV2449" s="209"/>
      <c r="CW2449" s="209"/>
      <c r="CX2449" s="209"/>
      <c r="CY2449" s="209"/>
      <c r="CZ2449" s="209"/>
      <c r="DA2449" s="209"/>
      <c r="DB2449" s="209"/>
      <c r="DC2449" s="209"/>
      <c r="DD2449" s="209"/>
      <c r="DE2449" s="209"/>
      <c r="DF2449" s="209"/>
      <c r="DG2449" s="209"/>
      <c r="DH2449" s="209"/>
      <c r="DI2449" s="209"/>
      <c r="DJ2449" s="209"/>
      <c r="DK2449" s="209"/>
      <c r="DL2449" s="209"/>
      <c r="DM2449" s="209"/>
      <c r="DN2449" s="209"/>
      <c r="DO2449" s="209"/>
      <c r="DP2449" s="209"/>
      <c r="DQ2449" s="209"/>
      <c r="DR2449" s="209"/>
      <c r="DS2449" s="209"/>
      <c r="DT2449" s="209"/>
      <c r="DU2449" s="209"/>
      <c r="DV2449" s="209"/>
      <c r="DW2449" s="209"/>
      <c r="DX2449" s="209"/>
      <c r="DY2449" s="209"/>
      <c r="DZ2449" s="209"/>
      <c r="EA2449" s="209"/>
      <c r="EB2449" s="209"/>
      <c r="EC2449" s="209"/>
      <c r="ED2449" s="209"/>
      <c r="EE2449" s="209"/>
      <c r="EF2449" s="209"/>
      <c r="EG2449" s="209"/>
      <c r="EH2449" s="209"/>
      <c r="EI2449" s="209"/>
      <c r="EJ2449" s="209"/>
      <c r="EK2449" s="209"/>
      <c r="EL2449" s="209"/>
      <c r="EM2449" s="209"/>
      <c r="EN2449" s="209"/>
      <c r="EO2449" s="209"/>
      <c r="EP2449" s="209"/>
      <c r="EQ2449" s="209"/>
      <c r="ER2449" s="209"/>
      <c r="ES2449" s="209"/>
      <c r="ET2449" s="209"/>
      <c r="EU2449" s="209"/>
      <c r="EV2449" s="209"/>
      <c r="EW2449" s="209"/>
      <c r="EX2449" s="209"/>
      <c r="EY2449" s="209"/>
      <c r="EZ2449" s="209"/>
      <c r="FA2449" s="209"/>
      <c r="FB2449" s="209"/>
      <c r="FC2449" s="209"/>
      <c r="FD2449" s="209"/>
      <c r="FE2449" s="209"/>
      <c r="FF2449" s="209"/>
      <c r="FG2449" s="209"/>
      <c r="FH2449" s="209"/>
      <c r="FI2449" s="209"/>
      <c r="FJ2449" s="209"/>
      <c r="FK2449" s="209"/>
      <c r="FL2449" s="209"/>
      <c r="FM2449" s="209"/>
      <c r="FN2449" s="209"/>
      <c r="FO2449" s="209"/>
      <c r="FP2449" s="209"/>
      <c r="FQ2449" s="209"/>
      <c r="FR2449" s="209"/>
      <c r="FS2449" s="209"/>
      <c r="FT2449" s="209"/>
      <c r="FU2449" s="209"/>
      <c r="FV2449" s="209"/>
      <c r="FW2449" s="209"/>
      <c r="FX2449" s="209"/>
      <c r="FY2449" s="209"/>
      <c r="FZ2449" s="209"/>
      <c r="GA2449" s="209"/>
      <c r="GB2449" s="209"/>
      <c r="GC2449" s="209"/>
      <c r="GD2449" s="209"/>
      <c r="GE2449" s="209"/>
      <c r="GF2449" s="209"/>
      <c r="GG2449" s="209"/>
      <c r="GH2449" s="209"/>
      <c r="GI2449" s="209"/>
    </row>
    <row r="2450" spans="1:191" ht="35.25" customHeight="1">
      <c r="A2450" s="246"/>
      <c r="B2450" s="196"/>
      <c r="C2450" s="200"/>
      <c r="D2450" s="247"/>
      <c r="E2450" s="80" t="s">
        <v>655</v>
      </c>
      <c r="F2450" s="18" t="s">
        <v>398</v>
      </c>
      <c r="G2450" s="18"/>
      <c r="H2450" s="10" t="s">
        <v>394</v>
      </c>
      <c r="I2450" s="248">
        <f>SUM(I2451:I2451)</f>
        <v>4000</v>
      </c>
      <c r="J2450" s="248">
        <f>SUM(J2451:J2451)</f>
        <v>7500</v>
      </c>
      <c r="K2450" s="248">
        <f>SUM(K2451:K2451)</f>
        <v>11000</v>
      </c>
      <c r="L2450" s="249">
        <f>SUM(L2451:L2451)</f>
        <v>13057</v>
      </c>
      <c r="M2450" s="41">
        <f t="shared" si="500"/>
        <v>30.6</v>
      </c>
      <c r="N2450" s="41">
        <f t="shared" si="501"/>
        <v>57.4</v>
      </c>
      <c r="O2450" s="41">
        <f t="shared" si="502"/>
        <v>84.2</v>
      </c>
      <c r="P2450" s="28"/>
      <c r="Q2450" s="28"/>
      <c r="R2450" s="167"/>
      <c r="S2450" s="28"/>
      <c r="T2450" s="28"/>
      <c r="U2450" s="4">
        <f t="shared" si="506"/>
        <v>13057</v>
      </c>
      <c r="AA2450" s="209"/>
      <c r="AB2450" s="209"/>
      <c r="AC2450" s="209"/>
      <c r="AD2450" s="209"/>
      <c r="AE2450" s="209"/>
      <c r="AF2450" s="209"/>
      <c r="AG2450" s="209"/>
      <c r="AH2450" s="209"/>
      <c r="AI2450" s="209"/>
      <c r="AJ2450" s="209"/>
      <c r="AK2450" s="209"/>
      <c r="AL2450" s="209"/>
      <c r="AM2450" s="209"/>
      <c r="AN2450" s="209"/>
      <c r="AO2450" s="209"/>
      <c r="AP2450" s="209"/>
      <c r="AQ2450" s="209"/>
      <c r="AR2450" s="209"/>
      <c r="AS2450" s="209"/>
      <c r="AT2450" s="209"/>
      <c r="AU2450" s="209"/>
      <c r="AV2450" s="209"/>
      <c r="AW2450" s="209"/>
      <c r="AX2450" s="209"/>
      <c r="AY2450" s="209"/>
      <c r="AZ2450" s="209"/>
      <c r="BA2450" s="209"/>
      <c r="BB2450" s="209"/>
      <c r="BC2450" s="209"/>
      <c r="BD2450" s="209"/>
      <c r="BE2450" s="209"/>
      <c r="BF2450" s="209"/>
      <c r="BG2450" s="209"/>
      <c r="BH2450" s="209"/>
      <c r="BI2450" s="209"/>
      <c r="BJ2450" s="209"/>
      <c r="BK2450" s="209"/>
      <c r="BL2450" s="209"/>
      <c r="BM2450" s="209"/>
      <c r="BN2450" s="209"/>
      <c r="BO2450" s="209"/>
      <c r="BP2450" s="209"/>
      <c r="BQ2450" s="209"/>
      <c r="BR2450" s="209"/>
      <c r="BS2450" s="209"/>
      <c r="BT2450" s="209"/>
      <c r="BU2450" s="209"/>
      <c r="BV2450" s="209"/>
      <c r="BW2450" s="209"/>
      <c r="BX2450" s="209"/>
      <c r="BY2450" s="209"/>
      <c r="BZ2450" s="209"/>
      <c r="CA2450" s="209"/>
      <c r="CB2450" s="209"/>
      <c r="CC2450" s="209"/>
      <c r="CD2450" s="209"/>
      <c r="CE2450" s="209"/>
      <c r="CF2450" s="209"/>
      <c r="CG2450" s="209"/>
      <c r="CH2450" s="209"/>
      <c r="CI2450" s="209"/>
      <c r="CJ2450" s="209"/>
      <c r="CK2450" s="209"/>
      <c r="CL2450" s="209"/>
      <c r="CM2450" s="209"/>
      <c r="CN2450" s="209"/>
      <c r="CO2450" s="209"/>
      <c r="CP2450" s="209"/>
      <c r="CQ2450" s="209"/>
      <c r="CR2450" s="209"/>
      <c r="CS2450" s="209"/>
      <c r="CT2450" s="209"/>
      <c r="CU2450" s="209"/>
      <c r="CV2450" s="209"/>
      <c r="CW2450" s="209"/>
      <c r="CX2450" s="209"/>
      <c r="CY2450" s="209"/>
      <c r="CZ2450" s="209"/>
      <c r="DA2450" s="209"/>
      <c r="DB2450" s="209"/>
      <c r="DC2450" s="209"/>
      <c r="DD2450" s="209"/>
      <c r="DE2450" s="209"/>
      <c r="DF2450" s="209"/>
      <c r="DG2450" s="209"/>
      <c r="DH2450" s="209"/>
      <c r="DI2450" s="209"/>
      <c r="DJ2450" s="209"/>
      <c r="DK2450" s="209"/>
      <c r="DL2450" s="209"/>
      <c r="DM2450" s="209"/>
      <c r="DN2450" s="209"/>
      <c r="DO2450" s="209"/>
      <c r="DP2450" s="209"/>
      <c r="DQ2450" s="209"/>
      <c r="DR2450" s="209"/>
      <c r="DS2450" s="209"/>
      <c r="DT2450" s="209"/>
      <c r="DU2450" s="209"/>
      <c r="DV2450" s="209"/>
      <c r="DW2450" s="209"/>
      <c r="DX2450" s="209"/>
      <c r="DY2450" s="209"/>
      <c r="DZ2450" s="209"/>
      <c r="EA2450" s="209"/>
      <c r="EB2450" s="209"/>
      <c r="EC2450" s="209"/>
      <c r="ED2450" s="209"/>
      <c r="EE2450" s="209"/>
      <c r="EF2450" s="209"/>
      <c r="EG2450" s="209"/>
      <c r="EH2450" s="209"/>
      <c r="EI2450" s="209"/>
      <c r="EJ2450" s="209"/>
      <c r="EK2450" s="209"/>
      <c r="EL2450" s="209"/>
      <c r="EM2450" s="209"/>
      <c r="EN2450" s="209"/>
      <c r="EO2450" s="209"/>
      <c r="EP2450" s="209"/>
      <c r="EQ2450" s="209"/>
      <c r="ER2450" s="209"/>
      <c r="ES2450" s="209"/>
      <c r="ET2450" s="209"/>
      <c r="EU2450" s="209"/>
      <c r="EV2450" s="209"/>
      <c r="EW2450" s="209"/>
      <c r="EX2450" s="209"/>
      <c r="EY2450" s="209"/>
      <c r="EZ2450" s="209"/>
      <c r="FA2450" s="209"/>
      <c r="FB2450" s="209"/>
      <c r="FC2450" s="209"/>
      <c r="FD2450" s="209"/>
      <c r="FE2450" s="209"/>
      <c r="FF2450" s="209"/>
      <c r="FG2450" s="209"/>
      <c r="FH2450" s="209"/>
      <c r="FI2450" s="209"/>
      <c r="FJ2450" s="209"/>
      <c r="FK2450" s="209"/>
      <c r="FL2450" s="209"/>
      <c r="FM2450" s="209"/>
      <c r="FN2450" s="209"/>
      <c r="FO2450" s="209"/>
      <c r="FP2450" s="209"/>
      <c r="FQ2450" s="209"/>
      <c r="FR2450" s="209"/>
      <c r="FS2450" s="209"/>
      <c r="FT2450" s="209"/>
      <c r="FU2450" s="209"/>
      <c r="FV2450" s="209"/>
      <c r="FW2450" s="209"/>
      <c r="FX2450" s="209"/>
      <c r="FY2450" s="209"/>
      <c r="FZ2450" s="209"/>
      <c r="GA2450" s="209"/>
      <c r="GB2450" s="209"/>
      <c r="GC2450" s="209"/>
      <c r="GD2450" s="209"/>
      <c r="GE2450" s="209"/>
      <c r="GF2450" s="209"/>
      <c r="GG2450" s="209"/>
      <c r="GH2450" s="209"/>
      <c r="GI2450" s="209"/>
    </row>
    <row r="2451" spans="1:191" hidden="1">
      <c r="A2451" s="74"/>
      <c r="B2451" s="53"/>
      <c r="C2451" s="56"/>
      <c r="D2451" s="75"/>
      <c r="E2451" s="9" t="s">
        <v>549</v>
      </c>
      <c r="F2451" s="10">
        <v>4729</v>
      </c>
      <c r="G2451" s="10"/>
      <c r="H2451" s="10"/>
      <c r="I2451" s="34">
        <v>4000</v>
      </c>
      <c r="J2451" s="34">
        <v>7500</v>
      </c>
      <c r="K2451" s="34">
        <v>11000</v>
      </c>
      <c r="L2451" s="40">
        <v>13057</v>
      </c>
      <c r="M2451" s="41">
        <f t="shared" si="500"/>
        <v>30.6</v>
      </c>
      <c r="N2451" s="41">
        <f t="shared" si="501"/>
        <v>57.4</v>
      </c>
      <c r="O2451" s="41">
        <f t="shared" si="502"/>
        <v>84.2</v>
      </c>
      <c r="P2451" s="28"/>
      <c r="Q2451" s="28"/>
      <c r="R2451" s="167"/>
      <c r="S2451" s="28"/>
      <c r="T2451" s="28"/>
      <c r="U2451" s="4">
        <f t="shared" si="506"/>
        <v>13057</v>
      </c>
    </row>
    <row r="2452" spans="1:191">
      <c r="A2452" s="246"/>
      <c r="B2452" s="196"/>
      <c r="C2452" s="197" t="s">
        <v>526</v>
      </c>
      <c r="D2452" s="247">
        <v>1012</v>
      </c>
      <c r="E2452" s="199" t="s">
        <v>239</v>
      </c>
      <c r="F2452" s="13"/>
      <c r="G2452" s="13"/>
      <c r="H2452" s="10" t="s">
        <v>394</v>
      </c>
      <c r="I2452" s="204">
        <f>SUM(I2453,I2458)</f>
        <v>36047.300000000003</v>
      </c>
      <c r="J2452" s="204">
        <f>SUM(J2453,J2458)</f>
        <v>92189.3</v>
      </c>
      <c r="K2452" s="204">
        <f>SUM(K2453,K2458)</f>
        <v>111103.7</v>
      </c>
      <c r="L2452" s="205">
        <f>SUM(L2453,L2458)</f>
        <v>121498.7</v>
      </c>
      <c r="M2452" s="41">
        <f t="shared" si="500"/>
        <v>29.7</v>
      </c>
      <c r="N2452" s="41">
        <f t="shared" si="501"/>
        <v>75.900000000000006</v>
      </c>
      <c r="O2452" s="41">
        <f t="shared" si="502"/>
        <v>91.4</v>
      </c>
      <c r="P2452" s="14"/>
      <c r="Q2452" s="14"/>
      <c r="R2452" s="167"/>
      <c r="S2452" s="14"/>
      <c r="T2452" s="14"/>
      <c r="U2452" s="4">
        <f t="shared" si="506"/>
        <v>121498.7</v>
      </c>
      <c r="AA2452" s="209"/>
      <c r="AB2452" s="209"/>
      <c r="AC2452" s="209"/>
      <c r="AD2452" s="209"/>
      <c r="AE2452" s="209"/>
      <c r="AF2452" s="209"/>
      <c r="AG2452" s="209"/>
      <c r="AH2452" s="209"/>
      <c r="AI2452" s="209"/>
      <c r="AJ2452" s="209"/>
      <c r="AK2452" s="209"/>
      <c r="AL2452" s="209"/>
      <c r="AM2452" s="209"/>
      <c r="AN2452" s="209"/>
      <c r="AO2452" s="209"/>
      <c r="AP2452" s="209"/>
      <c r="AQ2452" s="209"/>
      <c r="AR2452" s="209"/>
      <c r="AS2452" s="209"/>
      <c r="AT2452" s="209"/>
      <c r="AU2452" s="209"/>
      <c r="AV2452" s="209"/>
      <c r="AW2452" s="209"/>
      <c r="AX2452" s="209"/>
      <c r="AY2452" s="209"/>
      <c r="AZ2452" s="209"/>
      <c r="BA2452" s="209"/>
      <c r="BB2452" s="209"/>
      <c r="BC2452" s="209"/>
      <c r="BD2452" s="209"/>
      <c r="BE2452" s="209"/>
      <c r="BF2452" s="209"/>
      <c r="BG2452" s="209"/>
      <c r="BH2452" s="209"/>
      <c r="BI2452" s="209"/>
      <c r="BJ2452" s="209"/>
      <c r="BK2452" s="209"/>
      <c r="BL2452" s="209"/>
      <c r="BM2452" s="209"/>
      <c r="BN2452" s="209"/>
      <c r="BO2452" s="209"/>
      <c r="BP2452" s="209"/>
      <c r="BQ2452" s="209"/>
      <c r="BR2452" s="209"/>
      <c r="BS2452" s="209"/>
      <c r="BT2452" s="209"/>
      <c r="BU2452" s="209"/>
      <c r="BV2452" s="209"/>
      <c r="BW2452" s="209"/>
      <c r="BX2452" s="209"/>
      <c r="BY2452" s="209"/>
      <c r="BZ2452" s="209"/>
      <c r="CA2452" s="209"/>
      <c r="CB2452" s="209"/>
      <c r="CC2452" s="209"/>
      <c r="CD2452" s="209"/>
      <c r="CE2452" s="209"/>
      <c r="CF2452" s="209"/>
      <c r="CG2452" s="209"/>
      <c r="CH2452" s="209"/>
      <c r="CI2452" s="209"/>
      <c r="CJ2452" s="209"/>
      <c r="CK2452" s="209"/>
      <c r="CL2452" s="209"/>
      <c r="CM2452" s="209"/>
      <c r="CN2452" s="209"/>
      <c r="CO2452" s="209"/>
      <c r="CP2452" s="209"/>
      <c r="CQ2452" s="209"/>
      <c r="CR2452" s="209"/>
      <c r="CS2452" s="209"/>
      <c r="CT2452" s="209"/>
      <c r="CU2452" s="209"/>
      <c r="CV2452" s="209"/>
      <c r="CW2452" s="209"/>
      <c r="CX2452" s="209"/>
      <c r="CY2452" s="209"/>
      <c r="CZ2452" s="209"/>
      <c r="DA2452" s="209"/>
      <c r="DB2452" s="209"/>
      <c r="DC2452" s="209"/>
      <c r="DD2452" s="209"/>
      <c r="DE2452" s="209"/>
      <c r="DF2452" s="209"/>
      <c r="DG2452" s="209"/>
      <c r="DH2452" s="209"/>
      <c r="DI2452" s="209"/>
      <c r="DJ2452" s="209"/>
      <c r="DK2452" s="209"/>
      <c r="DL2452" s="209"/>
      <c r="DM2452" s="209"/>
      <c r="DN2452" s="209"/>
      <c r="DO2452" s="209"/>
      <c r="DP2452" s="209"/>
      <c r="DQ2452" s="209"/>
      <c r="DR2452" s="209"/>
      <c r="DS2452" s="209"/>
      <c r="DT2452" s="209"/>
      <c r="DU2452" s="209"/>
      <c r="DV2452" s="209"/>
      <c r="DW2452" s="209"/>
      <c r="DX2452" s="209"/>
      <c r="DY2452" s="209"/>
      <c r="DZ2452" s="209"/>
      <c r="EA2452" s="209"/>
      <c r="EB2452" s="209"/>
      <c r="EC2452" s="209"/>
      <c r="ED2452" s="209"/>
      <c r="EE2452" s="209"/>
      <c r="EF2452" s="209"/>
      <c r="EG2452" s="209"/>
      <c r="EH2452" s="209"/>
      <c r="EI2452" s="209"/>
      <c r="EJ2452" s="209"/>
      <c r="EK2452" s="209"/>
      <c r="EL2452" s="209"/>
      <c r="EM2452" s="209"/>
      <c r="EN2452" s="209"/>
      <c r="EO2452" s="209"/>
      <c r="EP2452" s="209"/>
      <c r="EQ2452" s="209"/>
      <c r="ER2452" s="209"/>
      <c r="ES2452" s="209"/>
      <c r="ET2452" s="209"/>
      <c r="EU2452" s="209"/>
      <c r="EV2452" s="209"/>
      <c r="EW2452" s="209"/>
      <c r="EX2452" s="209"/>
      <c r="EY2452" s="209"/>
      <c r="EZ2452" s="209"/>
      <c r="FA2452" s="209"/>
      <c r="FB2452" s="209"/>
      <c r="FC2452" s="209"/>
      <c r="FD2452" s="209"/>
      <c r="FE2452" s="209"/>
      <c r="FF2452" s="209"/>
      <c r="FG2452" s="209"/>
      <c r="FH2452" s="209"/>
      <c r="FI2452" s="209"/>
      <c r="FJ2452" s="209"/>
      <c r="FK2452" s="209"/>
      <c r="FL2452" s="209"/>
      <c r="FM2452" s="209"/>
      <c r="FN2452" s="209"/>
      <c r="FO2452" s="209"/>
      <c r="FP2452" s="209"/>
      <c r="FQ2452" s="209"/>
      <c r="FR2452" s="209"/>
      <c r="FS2452" s="209"/>
      <c r="FT2452" s="209"/>
      <c r="FU2452" s="209"/>
      <c r="FV2452" s="209"/>
      <c r="FW2452" s="209"/>
      <c r="FX2452" s="209"/>
      <c r="FY2452" s="209"/>
      <c r="FZ2452" s="209"/>
      <c r="GA2452" s="209"/>
      <c r="GB2452" s="209"/>
      <c r="GC2452" s="209"/>
      <c r="GD2452" s="209"/>
      <c r="GE2452" s="209"/>
      <c r="GF2452" s="209"/>
      <c r="GG2452" s="209"/>
      <c r="GH2452" s="209"/>
      <c r="GI2452" s="209"/>
    </row>
    <row r="2453" spans="1:191" ht="33">
      <c r="A2453" s="246"/>
      <c r="B2453" s="196"/>
      <c r="C2453" s="197"/>
      <c r="D2453" s="212" t="s">
        <v>280</v>
      </c>
      <c r="E2453" s="81" t="s">
        <v>240</v>
      </c>
      <c r="F2453" s="19"/>
      <c r="G2453" s="19"/>
      <c r="H2453" s="10" t="s">
        <v>394</v>
      </c>
      <c r="I2453" s="205">
        <f>SUM(I2454)</f>
        <v>30500</v>
      </c>
      <c r="J2453" s="205">
        <f>SUM(J2454)</f>
        <v>78800</v>
      </c>
      <c r="K2453" s="205">
        <f>SUM(K2454)</f>
        <v>90000</v>
      </c>
      <c r="L2453" s="205">
        <f>SUM(L2454)</f>
        <v>90000</v>
      </c>
      <c r="M2453" s="41">
        <f t="shared" si="500"/>
        <v>33.9</v>
      </c>
      <c r="N2453" s="41">
        <f t="shared" si="501"/>
        <v>87.6</v>
      </c>
      <c r="O2453" s="41">
        <f t="shared" si="502"/>
        <v>100</v>
      </c>
      <c r="P2453" s="14"/>
      <c r="Q2453" s="14"/>
      <c r="R2453" s="167"/>
      <c r="S2453" s="14"/>
      <c r="T2453" s="14"/>
      <c r="U2453" s="4">
        <f t="shared" si="506"/>
        <v>90000</v>
      </c>
      <c r="W2453" s="43" t="s">
        <v>394</v>
      </c>
      <c r="AA2453" s="209"/>
      <c r="AB2453" s="209"/>
      <c r="AC2453" s="209"/>
      <c r="AD2453" s="209"/>
      <c r="AE2453" s="209"/>
      <c r="AF2453" s="209"/>
      <c r="AG2453" s="209"/>
      <c r="AH2453" s="209"/>
      <c r="AI2453" s="209"/>
      <c r="AJ2453" s="209"/>
      <c r="AK2453" s="209"/>
      <c r="AL2453" s="209"/>
      <c r="AM2453" s="209"/>
      <c r="AN2453" s="209"/>
      <c r="AO2453" s="209"/>
      <c r="AP2453" s="209"/>
      <c r="AQ2453" s="209"/>
      <c r="AR2453" s="209"/>
      <c r="AS2453" s="209"/>
      <c r="AT2453" s="209"/>
      <c r="AU2453" s="209"/>
      <c r="AV2453" s="209"/>
      <c r="AW2453" s="209"/>
      <c r="AX2453" s="209"/>
      <c r="AY2453" s="209"/>
      <c r="AZ2453" s="209"/>
      <c r="BA2453" s="209"/>
      <c r="BB2453" s="209"/>
      <c r="BC2453" s="209"/>
      <c r="BD2453" s="209"/>
      <c r="BE2453" s="209"/>
      <c r="BF2453" s="209"/>
      <c r="BG2453" s="209"/>
      <c r="BH2453" s="209"/>
      <c r="BI2453" s="209"/>
      <c r="BJ2453" s="209"/>
      <c r="BK2453" s="209"/>
      <c r="BL2453" s="209"/>
      <c r="BM2453" s="209"/>
      <c r="BN2453" s="209"/>
      <c r="BO2453" s="209"/>
      <c r="BP2453" s="209"/>
      <c r="BQ2453" s="209"/>
      <c r="BR2453" s="209"/>
      <c r="BS2453" s="209"/>
      <c r="BT2453" s="209"/>
      <c r="BU2453" s="209"/>
      <c r="BV2453" s="209"/>
      <c r="BW2453" s="209"/>
      <c r="BX2453" s="209"/>
      <c r="BY2453" s="209"/>
      <c r="BZ2453" s="209"/>
      <c r="CA2453" s="209"/>
      <c r="CB2453" s="209"/>
      <c r="CC2453" s="209"/>
      <c r="CD2453" s="209"/>
      <c r="CE2453" s="209"/>
      <c r="CF2453" s="209"/>
      <c r="CG2453" s="209"/>
      <c r="CH2453" s="209"/>
      <c r="CI2453" s="209"/>
      <c r="CJ2453" s="209"/>
      <c r="CK2453" s="209"/>
      <c r="CL2453" s="209"/>
      <c r="CM2453" s="209"/>
      <c r="CN2453" s="209"/>
      <c r="CO2453" s="209"/>
      <c r="CP2453" s="209"/>
      <c r="CQ2453" s="209"/>
      <c r="CR2453" s="209"/>
      <c r="CS2453" s="209"/>
      <c r="CT2453" s="209"/>
      <c r="CU2453" s="209"/>
      <c r="CV2453" s="209"/>
      <c r="CW2453" s="209"/>
      <c r="CX2453" s="209"/>
      <c r="CY2453" s="209"/>
      <c r="CZ2453" s="209"/>
      <c r="DA2453" s="209"/>
      <c r="DB2453" s="209"/>
      <c r="DC2453" s="209"/>
      <c r="DD2453" s="209"/>
      <c r="DE2453" s="209"/>
      <c r="DF2453" s="209"/>
      <c r="DG2453" s="209"/>
      <c r="DH2453" s="209"/>
      <c r="DI2453" s="209"/>
      <c r="DJ2453" s="209"/>
      <c r="DK2453" s="209"/>
      <c r="DL2453" s="209"/>
      <c r="DM2453" s="209"/>
      <c r="DN2453" s="209"/>
      <c r="DO2453" s="209"/>
      <c r="DP2453" s="209"/>
      <c r="DQ2453" s="209"/>
      <c r="DR2453" s="209"/>
      <c r="DS2453" s="209"/>
      <c r="DT2453" s="209"/>
      <c r="DU2453" s="209"/>
      <c r="DV2453" s="209"/>
      <c r="DW2453" s="209"/>
      <c r="DX2453" s="209"/>
      <c r="DY2453" s="209"/>
      <c r="DZ2453" s="209"/>
      <c r="EA2453" s="209"/>
      <c r="EB2453" s="209"/>
      <c r="EC2453" s="209"/>
      <c r="ED2453" s="209"/>
      <c r="EE2453" s="209"/>
      <c r="EF2453" s="209"/>
      <c r="EG2453" s="209"/>
      <c r="EH2453" s="209"/>
      <c r="EI2453" s="209"/>
      <c r="EJ2453" s="209"/>
      <c r="EK2453" s="209"/>
      <c r="EL2453" s="209"/>
      <c r="EM2453" s="209"/>
      <c r="EN2453" s="209"/>
      <c r="EO2453" s="209"/>
      <c r="EP2453" s="209"/>
      <c r="EQ2453" s="209"/>
      <c r="ER2453" s="209"/>
      <c r="ES2453" s="209"/>
      <c r="ET2453" s="209"/>
      <c r="EU2453" s="209"/>
      <c r="EV2453" s="209"/>
      <c r="EW2453" s="209"/>
      <c r="EX2453" s="209"/>
      <c r="EY2453" s="209"/>
      <c r="EZ2453" s="209"/>
      <c r="FA2453" s="209"/>
      <c r="FB2453" s="209"/>
      <c r="FC2453" s="209"/>
      <c r="FD2453" s="209"/>
      <c r="FE2453" s="209"/>
      <c r="FF2453" s="209"/>
      <c r="FG2453" s="209"/>
      <c r="FH2453" s="209"/>
      <c r="FI2453" s="209"/>
      <c r="FJ2453" s="209"/>
      <c r="FK2453" s="209"/>
      <c r="FL2453" s="209"/>
      <c r="FM2453" s="209"/>
      <c r="FN2453" s="209"/>
      <c r="FO2453" s="209"/>
      <c r="FP2453" s="209"/>
      <c r="FQ2453" s="209"/>
      <c r="FR2453" s="209"/>
      <c r="FS2453" s="209"/>
      <c r="FT2453" s="209"/>
      <c r="FU2453" s="209"/>
      <c r="FV2453" s="209"/>
      <c r="FW2453" s="209"/>
      <c r="FX2453" s="209"/>
      <c r="FY2453" s="209"/>
      <c r="FZ2453" s="209"/>
      <c r="GA2453" s="209"/>
      <c r="GB2453" s="209"/>
      <c r="GC2453" s="209"/>
      <c r="GD2453" s="209"/>
      <c r="GE2453" s="209"/>
      <c r="GF2453" s="209"/>
      <c r="GG2453" s="209"/>
      <c r="GH2453" s="209"/>
      <c r="GI2453" s="209"/>
    </row>
    <row r="2454" spans="1:191" ht="31.5" customHeight="1">
      <c r="A2454" s="246"/>
      <c r="B2454" s="196"/>
      <c r="C2454" s="197"/>
      <c r="D2454" s="247"/>
      <c r="E2454" s="80" t="s">
        <v>655</v>
      </c>
      <c r="F2454" s="18" t="s">
        <v>398</v>
      </c>
      <c r="G2454" s="18"/>
      <c r="H2454" s="10" t="s">
        <v>394</v>
      </c>
      <c r="I2454" s="248">
        <f>SUM(I2455:I2457)</f>
        <v>30500</v>
      </c>
      <c r="J2454" s="248">
        <f>SUM(J2455:J2457)</f>
        <v>78800</v>
      </c>
      <c r="K2454" s="248">
        <f>SUM(K2455:K2457)</f>
        <v>90000</v>
      </c>
      <c r="L2454" s="249">
        <f>SUM(L2455:L2457)</f>
        <v>90000</v>
      </c>
      <c r="M2454" s="41">
        <f t="shared" si="500"/>
        <v>33.9</v>
      </c>
      <c r="N2454" s="41">
        <f t="shared" si="501"/>
        <v>87.6</v>
      </c>
      <c r="O2454" s="41">
        <f t="shared" si="502"/>
        <v>100</v>
      </c>
      <c r="P2454" s="28"/>
      <c r="Q2454" s="28"/>
      <c r="R2454" s="167"/>
      <c r="S2454" s="28"/>
      <c r="T2454" s="28"/>
      <c r="U2454" s="4">
        <f t="shared" si="506"/>
        <v>90000</v>
      </c>
      <c r="AA2454" s="209"/>
      <c r="AB2454" s="209"/>
      <c r="AC2454" s="209"/>
      <c r="AD2454" s="209"/>
      <c r="AE2454" s="209"/>
      <c r="AF2454" s="209"/>
      <c r="AG2454" s="209"/>
      <c r="AH2454" s="209"/>
      <c r="AI2454" s="209"/>
      <c r="AJ2454" s="209"/>
      <c r="AK2454" s="209"/>
      <c r="AL2454" s="209"/>
      <c r="AM2454" s="209"/>
      <c r="AN2454" s="209"/>
      <c r="AO2454" s="209"/>
      <c r="AP2454" s="209"/>
      <c r="AQ2454" s="209"/>
      <c r="AR2454" s="209"/>
      <c r="AS2454" s="209"/>
      <c r="AT2454" s="209"/>
      <c r="AU2454" s="209"/>
      <c r="AV2454" s="209"/>
      <c r="AW2454" s="209"/>
      <c r="AX2454" s="209"/>
      <c r="AY2454" s="209"/>
      <c r="AZ2454" s="209"/>
      <c r="BA2454" s="209"/>
      <c r="BB2454" s="209"/>
      <c r="BC2454" s="209"/>
      <c r="BD2454" s="209"/>
      <c r="BE2454" s="209"/>
      <c r="BF2454" s="209"/>
      <c r="BG2454" s="209"/>
      <c r="BH2454" s="209"/>
      <c r="BI2454" s="209"/>
      <c r="BJ2454" s="209"/>
      <c r="BK2454" s="209"/>
      <c r="BL2454" s="209"/>
      <c r="BM2454" s="209"/>
      <c r="BN2454" s="209"/>
      <c r="BO2454" s="209"/>
      <c r="BP2454" s="209"/>
      <c r="BQ2454" s="209"/>
      <c r="BR2454" s="209"/>
      <c r="BS2454" s="209"/>
      <c r="BT2454" s="209"/>
      <c r="BU2454" s="209"/>
      <c r="BV2454" s="209"/>
      <c r="BW2454" s="209"/>
      <c r="BX2454" s="209"/>
      <c r="BY2454" s="209"/>
      <c r="BZ2454" s="209"/>
      <c r="CA2454" s="209"/>
      <c r="CB2454" s="209"/>
      <c r="CC2454" s="209"/>
      <c r="CD2454" s="209"/>
      <c r="CE2454" s="209"/>
      <c r="CF2454" s="209"/>
      <c r="CG2454" s="209"/>
      <c r="CH2454" s="209"/>
      <c r="CI2454" s="209"/>
      <c r="CJ2454" s="209"/>
      <c r="CK2454" s="209"/>
      <c r="CL2454" s="209"/>
      <c r="CM2454" s="209"/>
      <c r="CN2454" s="209"/>
      <c r="CO2454" s="209"/>
      <c r="CP2454" s="209"/>
      <c r="CQ2454" s="209"/>
      <c r="CR2454" s="209"/>
      <c r="CS2454" s="209"/>
      <c r="CT2454" s="209"/>
      <c r="CU2454" s="209"/>
      <c r="CV2454" s="209"/>
      <c r="CW2454" s="209"/>
      <c r="CX2454" s="209"/>
      <c r="CY2454" s="209"/>
      <c r="CZ2454" s="209"/>
      <c r="DA2454" s="209"/>
      <c r="DB2454" s="209"/>
      <c r="DC2454" s="209"/>
      <c r="DD2454" s="209"/>
      <c r="DE2454" s="209"/>
      <c r="DF2454" s="209"/>
      <c r="DG2454" s="209"/>
      <c r="DH2454" s="209"/>
      <c r="DI2454" s="209"/>
      <c r="DJ2454" s="209"/>
      <c r="DK2454" s="209"/>
      <c r="DL2454" s="209"/>
      <c r="DM2454" s="209"/>
      <c r="DN2454" s="209"/>
      <c r="DO2454" s="209"/>
      <c r="DP2454" s="209"/>
      <c r="DQ2454" s="209"/>
      <c r="DR2454" s="209"/>
      <c r="DS2454" s="209"/>
      <c r="DT2454" s="209"/>
      <c r="DU2454" s="209"/>
      <c r="DV2454" s="209"/>
      <c r="DW2454" s="209"/>
      <c r="DX2454" s="209"/>
      <c r="DY2454" s="209"/>
      <c r="DZ2454" s="209"/>
      <c r="EA2454" s="209"/>
      <c r="EB2454" s="209"/>
      <c r="EC2454" s="209"/>
      <c r="ED2454" s="209"/>
      <c r="EE2454" s="209"/>
      <c r="EF2454" s="209"/>
      <c r="EG2454" s="209"/>
      <c r="EH2454" s="209"/>
      <c r="EI2454" s="209"/>
      <c r="EJ2454" s="209"/>
      <c r="EK2454" s="209"/>
      <c r="EL2454" s="209"/>
      <c r="EM2454" s="209"/>
      <c r="EN2454" s="209"/>
      <c r="EO2454" s="209"/>
      <c r="EP2454" s="209"/>
      <c r="EQ2454" s="209"/>
      <c r="ER2454" s="209"/>
      <c r="ES2454" s="209"/>
      <c r="ET2454" s="209"/>
      <c r="EU2454" s="209"/>
      <c r="EV2454" s="209"/>
      <c r="EW2454" s="209"/>
      <c r="EX2454" s="209"/>
      <c r="EY2454" s="209"/>
      <c r="EZ2454" s="209"/>
      <c r="FA2454" s="209"/>
      <c r="FB2454" s="209"/>
      <c r="FC2454" s="209"/>
      <c r="FD2454" s="209"/>
      <c r="FE2454" s="209"/>
      <c r="FF2454" s="209"/>
      <c r="FG2454" s="209"/>
      <c r="FH2454" s="209"/>
      <c r="FI2454" s="209"/>
      <c r="FJ2454" s="209"/>
      <c r="FK2454" s="209"/>
      <c r="FL2454" s="209"/>
      <c r="FM2454" s="209"/>
      <c r="FN2454" s="209"/>
      <c r="FO2454" s="209"/>
      <c r="FP2454" s="209"/>
      <c r="FQ2454" s="209"/>
      <c r="FR2454" s="209"/>
      <c r="FS2454" s="209"/>
      <c r="FT2454" s="209"/>
      <c r="FU2454" s="209"/>
      <c r="FV2454" s="209"/>
      <c r="FW2454" s="209"/>
      <c r="FX2454" s="209"/>
      <c r="FY2454" s="209"/>
      <c r="FZ2454" s="209"/>
      <c r="GA2454" s="209"/>
      <c r="GB2454" s="209"/>
      <c r="GC2454" s="209"/>
      <c r="GD2454" s="209"/>
      <c r="GE2454" s="209"/>
      <c r="GF2454" s="209"/>
      <c r="GG2454" s="209"/>
      <c r="GH2454" s="209"/>
      <c r="GI2454" s="209"/>
    </row>
    <row r="2455" spans="1:191" hidden="1">
      <c r="A2455" s="74"/>
      <c r="B2455" s="53"/>
      <c r="C2455" s="54"/>
      <c r="D2455" s="75"/>
      <c r="E2455" s="16" t="s">
        <v>514</v>
      </c>
      <c r="F2455" s="10" t="s">
        <v>410</v>
      </c>
      <c r="G2455" s="10"/>
      <c r="H2455" s="10"/>
      <c r="I2455" s="34">
        <v>700</v>
      </c>
      <c r="J2455" s="34">
        <v>2100</v>
      </c>
      <c r="K2455" s="34">
        <v>2100</v>
      </c>
      <c r="L2455" s="40">
        <f>2940-840</f>
        <v>2100</v>
      </c>
      <c r="M2455" s="41">
        <f t="shared" si="500"/>
        <v>33.299999999999997</v>
      </c>
      <c r="N2455" s="41">
        <f t="shared" si="501"/>
        <v>100</v>
      </c>
      <c r="O2455" s="41">
        <f t="shared" si="502"/>
        <v>100</v>
      </c>
      <c r="P2455" s="28"/>
      <c r="Q2455" s="28"/>
      <c r="R2455" s="167"/>
      <c r="S2455" s="28"/>
      <c r="T2455" s="28"/>
      <c r="U2455" s="4">
        <f t="shared" si="506"/>
        <v>2100</v>
      </c>
    </row>
    <row r="2456" spans="1:191" hidden="1">
      <c r="A2456" s="74"/>
      <c r="B2456" s="53"/>
      <c r="C2456" s="54"/>
      <c r="D2456" s="75"/>
      <c r="E2456" s="9" t="s">
        <v>520</v>
      </c>
      <c r="F2456" s="10" t="s">
        <v>401</v>
      </c>
      <c r="G2456" s="10"/>
      <c r="H2456" s="10"/>
      <c r="I2456" s="34">
        <v>22800</v>
      </c>
      <c r="J2456" s="34">
        <v>69700</v>
      </c>
      <c r="K2456" s="34">
        <v>80900</v>
      </c>
      <c r="L2456" s="40">
        <f>80060+840</f>
        <v>80900</v>
      </c>
      <c r="M2456" s="41">
        <f t="shared" si="500"/>
        <v>28.2</v>
      </c>
      <c r="N2456" s="41">
        <f t="shared" si="501"/>
        <v>86.2</v>
      </c>
      <c r="O2456" s="41">
        <f t="shared" si="502"/>
        <v>100</v>
      </c>
      <c r="P2456" s="28"/>
      <c r="Q2456" s="28"/>
      <c r="R2456" s="167"/>
      <c r="S2456" s="28"/>
      <c r="T2456" s="28"/>
      <c r="U2456" s="4">
        <f t="shared" si="506"/>
        <v>80900</v>
      </c>
    </row>
    <row r="2457" spans="1:191" hidden="1">
      <c r="A2457" s="74"/>
      <c r="B2457" s="53"/>
      <c r="C2457" s="54"/>
      <c r="D2457" s="75"/>
      <c r="E2457" s="9" t="s">
        <v>552</v>
      </c>
      <c r="F2457" s="10" t="s">
        <v>418</v>
      </c>
      <c r="G2457" s="10"/>
      <c r="H2457" s="10"/>
      <c r="I2457" s="34">
        <v>7000</v>
      </c>
      <c r="J2457" s="34">
        <v>7000</v>
      </c>
      <c r="K2457" s="34">
        <v>7000</v>
      </c>
      <c r="L2457" s="40">
        <v>7000</v>
      </c>
      <c r="M2457" s="41">
        <f t="shared" si="500"/>
        <v>100</v>
      </c>
      <c r="N2457" s="41">
        <f t="shared" si="501"/>
        <v>100</v>
      </c>
      <c r="O2457" s="41">
        <f t="shared" si="502"/>
        <v>100</v>
      </c>
      <c r="P2457" s="28"/>
      <c r="Q2457" s="28"/>
      <c r="R2457" s="167"/>
      <c r="S2457" s="28"/>
      <c r="T2457" s="28"/>
      <c r="U2457" s="4"/>
    </row>
    <row r="2458" spans="1:191" ht="51" customHeight="1">
      <c r="A2458" s="246"/>
      <c r="B2458" s="196"/>
      <c r="C2458" s="197"/>
      <c r="D2458" s="212" t="s">
        <v>284</v>
      </c>
      <c r="E2458" s="81" t="s">
        <v>509</v>
      </c>
      <c r="F2458" s="19"/>
      <c r="G2458" s="19"/>
      <c r="H2458" s="10" t="s">
        <v>394</v>
      </c>
      <c r="I2458" s="204">
        <f t="shared" ref="I2458:L2459" si="508">SUM(I2459)</f>
        <v>5547.3</v>
      </c>
      <c r="J2458" s="204">
        <f t="shared" si="508"/>
        <v>13389.3</v>
      </c>
      <c r="K2458" s="204">
        <f t="shared" si="508"/>
        <v>21103.7</v>
      </c>
      <c r="L2458" s="205">
        <f t="shared" si="508"/>
        <v>31498.7</v>
      </c>
      <c r="M2458" s="41">
        <f t="shared" si="500"/>
        <v>17.600000000000001</v>
      </c>
      <c r="N2458" s="41">
        <f t="shared" si="501"/>
        <v>42.5</v>
      </c>
      <c r="O2458" s="41">
        <f t="shared" si="502"/>
        <v>67</v>
      </c>
      <c r="P2458" s="14"/>
      <c r="Q2458" s="14"/>
      <c r="R2458" s="167"/>
      <c r="S2458" s="14"/>
      <c r="T2458" s="14"/>
      <c r="U2458" s="4">
        <f t="shared" ref="U2458:U2504" si="509">SUM(L2458-T2458)</f>
        <v>31498.7</v>
      </c>
      <c r="W2458" s="43" t="s">
        <v>394</v>
      </c>
      <c r="AA2458" s="209"/>
      <c r="AB2458" s="209"/>
      <c r="AC2458" s="209"/>
      <c r="AD2458" s="209"/>
      <c r="AE2458" s="209"/>
      <c r="AF2458" s="209"/>
      <c r="AG2458" s="209"/>
      <c r="AH2458" s="209"/>
      <c r="AI2458" s="209"/>
      <c r="AJ2458" s="209"/>
      <c r="AK2458" s="209"/>
      <c r="AL2458" s="209"/>
      <c r="AM2458" s="209"/>
      <c r="AN2458" s="209"/>
      <c r="AO2458" s="209"/>
      <c r="AP2458" s="209"/>
      <c r="AQ2458" s="209"/>
      <c r="AR2458" s="209"/>
      <c r="AS2458" s="209"/>
      <c r="AT2458" s="209"/>
      <c r="AU2458" s="209"/>
      <c r="AV2458" s="209"/>
      <c r="AW2458" s="209"/>
      <c r="AX2458" s="209"/>
      <c r="AY2458" s="209"/>
      <c r="AZ2458" s="209"/>
      <c r="BA2458" s="209"/>
      <c r="BB2458" s="209"/>
      <c r="BC2458" s="209"/>
      <c r="BD2458" s="209"/>
      <c r="BE2458" s="209"/>
      <c r="BF2458" s="209"/>
      <c r="BG2458" s="209"/>
      <c r="BH2458" s="209"/>
      <c r="BI2458" s="209"/>
      <c r="BJ2458" s="209"/>
      <c r="BK2458" s="209"/>
      <c r="BL2458" s="209"/>
      <c r="BM2458" s="209"/>
      <c r="BN2458" s="209"/>
      <c r="BO2458" s="209"/>
      <c r="BP2458" s="209"/>
      <c r="BQ2458" s="209"/>
      <c r="BR2458" s="209"/>
      <c r="BS2458" s="209"/>
      <c r="BT2458" s="209"/>
      <c r="BU2458" s="209"/>
      <c r="BV2458" s="209"/>
      <c r="BW2458" s="209"/>
      <c r="BX2458" s="209"/>
      <c r="BY2458" s="209"/>
      <c r="BZ2458" s="209"/>
      <c r="CA2458" s="209"/>
      <c r="CB2458" s="209"/>
      <c r="CC2458" s="209"/>
      <c r="CD2458" s="209"/>
      <c r="CE2458" s="209"/>
      <c r="CF2458" s="209"/>
      <c r="CG2458" s="209"/>
      <c r="CH2458" s="209"/>
      <c r="CI2458" s="209"/>
      <c r="CJ2458" s="209"/>
      <c r="CK2458" s="209"/>
      <c r="CL2458" s="209"/>
      <c r="CM2458" s="209"/>
      <c r="CN2458" s="209"/>
      <c r="CO2458" s="209"/>
      <c r="CP2458" s="209"/>
      <c r="CQ2458" s="209"/>
      <c r="CR2458" s="209"/>
      <c r="CS2458" s="209"/>
      <c r="CT2458" s="209"/>
      <c r="CU2458" s="209"/>
      <c r="CV2458" s="209"/>
      <c r="CW2458" s="209"/>
      <c r="CX2458" s="209"/>
      <c r="CY2458" s="209"/>
      <c r="CZ2458" s="209"/>
      <c r="DA2458" s="209"/>
      <c r="DB2458" s="209"/>
      <c r="DC2458" s="209"/>
      <c r="DD2458" s="209"/>
      <c r="DE2458" s="209"/>
      <c r="DF2458" s="209"/>
      <c r="DG2458" s="209"/>
      <c r="DH2458" s="209"/>
      <c r="DI2458" s="209"/>
      <c r="DJ2458" s="209"/>
      <c r="DK2458" s="209"/>
      <c r="DL2458" s="209"/>
      <c r="DM2458" s="209"/>
      <c r="DN2458" s="209"/>
      <c r="DO2458" s="209"/>
      <c r="DP2458" s="209"/>
      <c r="DQ2458" s="209"/>
      <c r="DR2458" s="209"/>
      <c r="DS2458" s="209"/>
      <c r="DT2458" s="209"/>
      <c r="DU2458" s="209"/>
      <c r="DV2458" s="209"/>
      <c r="DW2458" s="209"/>
      <c r="DX2458" s="209"/>
      <c r="DY2458" s="209"/>
      <c r="DZ2458" s="209"/>
      <c r="EA2458" s="209"/>
      <c r="EB2458" s="209"/>
      <c r="EC2458" s="209"/>
      <c r="ED2458" s="209"/>
      <c r="EE2458" s="209"/>
      <c r="EF2458" s="209"/>
      <c r="EG2458" s="209"/>
      <c r="EH2458" s="209"/>
      <c r="EI2458" s="209"/>
      <c r="EJ2458" s="209"/>
      <c r="EK2458" s="209"/>
      <c r="EL2458" s="209"/>
      <c r="EM2458" s="209"/>
      <c r="EN2458" s="209"/>
      <c r="EO2458" s="209"/>
      <c r="EP2458" s="209"/>
      <c r="EQ2458" s="209"/>
      <c r="ER2458" s="209"/>
      <c r="ES2458" s="209"/>
      <c r="ET2458" s="209"/>
      <c r="EU2458" s="209"/>
      <c r="EV2458" s="209"/>
      <c r="EW2458" s="209"/>
      <c r="EX2458" s="209"/>
      <c r="EY2458" s="209"/>
      <c r="EZ2458" s="209"/>
      <c r="FA2458" s="209"/>
      <c r="FB2458" s="209"/>
      <c r="FC2458" s="209"/>
      <c r="FD2458" s="209"/>
      <c r="FE2458" s="209"/>
      <c r="FF2458" s="209"/>
      <c r="FG2458" s="209"/>
      <c r="FH2458" s="209"/>
      <c r="FI2458" s="209"/>
      <c r="FJ2458" s="209"/>
      <c r="FK2458" s="209"/>
      <c r="FL2458" s="209"/>
      <c r="FM2458" s="209"/>
      <c r="FN2458" s="209"/>
      <c r="FO2458" s="209"/>
      <c r="FP2458" s="209"/>
      <c r="FQ2458" s="209"/>
      <c r="FR2458" s="209"/>
      <c r="FS2458" s="209"/>
      <c r="FT2458" s="209"/>
      <c r="FU2458" s="209"/>
      <c r="FV2458" s="209"/>
      <c r="FW2458" s="209"/>
      <c r="FX2458" s="209"/>
      <c r="FY2458" s="209"/>
      <c r="FZ2458" s="209"/>
      <c r="GA2458" s="209"/>
      <c r="GB2458" s="209"/>
      <c r="GC2458" s="209"/>
      <c r="GD2458" s="209"/>
      <c r="GE2458" s="209"/>
      <c r="GF2458" s="209"/>
      <c r="GG2458" s="209"/>
      <c r="GH2458" s="209"/>
      <c r="GI2458" s="209"/>
    </row>
    <row r="2459" spans="1:191" ht="30.75" customHeight="1">
      <c r="A2459" s="246"/>
      <c r="B2459" s="196"/>
      <c r="C2459" s="197"/>
      <c r="D2459" s="201"/>
      <c r="E2459" s="80" t="s">
        <v>655</v>
      </c>
      <c r="F2459" s="18" t="s">
        <v>398</v>
      </c>
      <c r="G2459" s="18"/>
      <c r="H2459" s="10" t="s">
        <v>394</v>
      </c>
      <c r="I2459" s="248">
        <f t="shared" si="508"/>
        <v>5547.3</v>
      </c>
      <c r="J2459" s="248">
        <f t="shared" si="508"/>
        <v>13389.3</v>
      </c>
      <c r="K2459" s="248">
        <f t="shared" si="508"/>
        <v>21103.7</v>
      </c>
      <c r="L2459" s="249">
        <f t="shared" si="508"/>
        <v>31498.7</v>
      </c>
      <c r="M2459" s="41">
        <f t="shared" si="500"/>
        <v>17.600000000000001</v>
      </c>
      <c r="N2459" s="41">
        <f t="shared" si="501"/>
        <v>42.5</v>
      </c>
      <c r="O2459" s="41">
        <f t="shared" si="502"/>
        <v>67</v>
      </c>
      <c r="P2459" s="28"/>
      <c r="Q2459" s="28"/>
      <c r="R2459" s="167"/>
      <c r="S2459" s="28"/>
      <c r="T2459" s="28"/>
      <c r="U2459" s="4">
        <f t="shared" si="509"/>
        <v>31498.7</v>
      </c>
      <c r="AA2459" s="209"/>
      <c r="AB2459" s="209"/>
      <c r="AC2459" s="209"/>
      <c r="AD2459" s="209"/>
      <c r="AE2459" s="209"/>
      <c r="AF2459" s="209"/>
      <c r="AG2459" s="209"/>
      <c r="AH2459" s="209"/>
      <c r="AI2459" s="209"/>
      <c r="AJ2459" s="209"/>
      <c r="AK2459" s="209"/>
      <c r="AL2459" s="209"/>
      <c r="AM2459" s="209"/>
      <c r="AN2459" s="209"/>
      <c r="AO2459" s="209"/>
      <c r="AP2459" s="209"/>
      <c r="AQ2459" s="209"/>
      <c r="AR2459" s="209"/>
      <c r="AS2459" s="209"/>
      <c r="AT2459" s="209"/>
      <c r="AU2459" s="209"/>
      <c r="AV2459" s="209"/>
      <c r="AW2459" s="209"/>
      <c r="AX2459" s="209"/>
      <c r="AY2459" s="209"/>
      <c r="AZ2459" s="209"/>
      <c r="BA2459" s="209"/>
      <c r="BB2459" s="209"/>
      <c r="BC2459" s="209"/>
      <c r="BD2459" s="209"/>
      <c r="BE2459" s="209"/>
      <c r="BF2459" s="209"/>
      <c r="BG2459" s="209"/>
      <c r="BH2459" s="209"/>
      <c r="BI2459" s="209"/>
      <c r="BJ2459" s="209"/>
      <c r="BK2459" s="209"/>
      <c r="BL2459" s="209"/>
      <c r="BM2459" s="209"/>
      <c r="BN2459" s="209"/>
      <c r="BO2459" s="209"/>
      <c r="BP2459" s="209"/>
      <c r="BQ2459" s="209"/>
      <c r="BR2459" s="209"/>
      <c r="BS2459" s="209"/>
      <c r="BT2459" s="209"/>
      <c r="BU2459" s="209"/>
      <c r="BV2459" s="209"/>
      <c r="BW2459" s="209"/>
      <c r="BX2459" s="209"/>
      <c r="BY2459" s="209"/>
      <c r="BZ2459" s="209"/>
      <c r="CA2459" s="209"/>
      <c r="CB2459" s="209"/>
      <c r="CC2459" s="209"/>
      <c r="CD2459" s="209"/>
      <c r="CE2459" s="209"/>
      <c r="CF2459" s="209"/>
      <c r="CG2459" s="209"/>
      <c r="CH2459" s="209"/>
      <c r="CI2459" s="209"/>
      <c r="CJ2459" s="209"/>
      <c r="CK2459" s="209"/>
      <c r="CL2459" s="209"/>
      <c r="CM2459" s="209"/>
      <c r="CN2459" s="209"/>
      <c r="CO2459" s="209"/>
      <c r="CP2459" s="209"/>
      <c r="CQ2459" s="209"/>
      <c r="CR2459" s="209"/>
      <c r="CS2459" s="209"/>
      <c r="CT2459" s="209"/>
      <c r="CU2459" s="209"/>
      <c r="CV2459" s="209"/>
      <c r="CW2459" s="209"/>
      <c r="CX2459" s="209"/>
      <c r="CY2459" s="209"/>
      <c r="CZ2459" s="209"/>
      <c r="DA2459" s="209"/>
      <c r="DB2459" s="209"/>
      <c r="DC2459" s="209"/>
      <c r="DD2459" s="209"/>
      <c r="DE2459" s="209"/>
      <c r="DF2459" s="209"/>
      <c r="DG2459" s="209"/>
      <c r="DH2459" s="209"/>
      <c r="DI2459" s="209"/>
      <c r="DJ2459" s="209"/>
      <c r="DK2459" s="209"/>
      <c r="DL2459" s="209"/>
      <c r="DM2459" s="209"/>
      <c r="DN2459" s="209"/>
      <c r="DO2459" s="209"/>
      <c r="DP2459" s="209"/>
      <c r="DQ2459" s="209"/>
      <c r="DR2459" s="209"/>
      <c r="DS2459" s="209"/>
      <c r="DT2459" s="209"/>
      <c r="DU2459" s="209"/>
      <c r="DV2459" s="209"/>
      <c r="DW2459" s="209"/>
      <c r="DX2459" s="209"/>
      <c r="DY2459" s="209"/>
      <c r="DZ2459" s="209"/>
      <c r="EA2459" s="209"/>
      <c r="EB2459" s="209"/>
      <c r="EC2459" s="209"/>
      <c r="ED2459" s="209"/>
      <c r="EE2459" s="209"/>
      <c r="EF2459" s="209"/>
      <c r="EG2459" s="209"/>
      <c r="EH2459" s="209"/>
      <c r="EI2459" s="209"/>
      <c r="EJ2459" s="209"/>
      <c r="EK2459" s="209"/>
      <c r="EL2459" s="209"/>
      <c r="EM2459" s="209"/>
      <c r="EN2459" s="209"/>
      <c r="EO2459" s="209"/>
      <c r="EP2459" s="209"/>
      <c r="EQ2459" s="209"/>
      <c r="ER2459" s="209"/>
      <c r="ES2459" s="209"/>
      <c r="ET2459" s="209"/>
      <c r="EU2459" s="209"/>
      <c r="EV2459" s="209"/>
      <c r="EW2459" s="209"/>
      <c r="EX2459" s="209"/>
      <c r="EY2459" s="209"/>
      <c r="EZ2459" s="209"/>
      <c r="FA2459" s="209"/>
      <c r="FB2459" s="209"/>
      <c r="FC2459" s="209"/>
      <c r="FD2459" s="209"/>
      <c r="FE2459" s="209"/>
      <c r="FF2459" s="209"/>
      <c r="FG2459" s="209"/>
      <c r="FH2459" s="209"/>
      <c r="FI2459" s="209"/>
      <c r="FJ2459" s="209"/>
      <c r="FK2459" s="209"/>
      <c r="FL2459" s="209"/>
      <c r="FM2459" s="209"/>
      <c r="FN2459" s="209"/>
      <c r="FO2459" s="209"/>
      <c r="FP2459" s="209"/>
      <c r="FQ2459" s="209"/>
      <c r="FR2459" s="209"/>
      <c r="FS2459" s="209"/>
      <c r="FT2459" s="209"/>
      <c r="FU2459" s="209"/>
      <c r="FV2459" s="209"/>
      <c r="FW2459" s="209"/>
      <c r="FX2459" s="209"/>
      <c r="FY2459" s="209"/>
      <c r="FZ2459" s="209"/>
      <c r="GA2459" s="209"/>
      <c r="GB2459" s="209"/>
      <c r="GC2459" s="209"/>
      <c r="GD2459" s="209"/>
      <c r="GE2459" s="209"/>
      <c r="GF2459" s="209"/>
      <c r="GG2459" s="209"/>
      <c r="GH2459" s="209"/>
      <c r="GI2459" s="209"/>
    </row>
    <row r="2460" spans="1:191" ht="27" hidden="1">
      <c r="A2460" s="74"/>
      <c r="B2460" s="53"/>
      <c r="C2460" s="54"/>
      <c r="D2460" s="57"/>
      <c r="E2460" s="9" t="s">
        <v>538</v>
      </c>
      <c r="F2460" s="10">
        <v>4637</v>
      </c>
      <c r="G2460" s="10"/>
      <c r="H2460" s="10"/>
      <c r="I2460" s="34">
        <v>5547.3</v>
      </c>
      <c r="J2460" s="34">
        <v>13389.3</v>
      </c>
      <c r="K2460" s="34">
        <v>21103.7</v>
      </c>
      <c r="L2460" s="40">
        <v>31498.7</v>
      </c>
      <c r="M2460" s="41">
        <f t="shared" si="500"/>
        <v>17.600000000000001</v>
      </c>
      <c r="N2460" s="41">
        <f t="shared" si="501"/>
        <v>42.5</v>
      </c>
      <c r="O2460" s="41">
        <f t="shared" si="502"/>
        <v>67</v>
      </c>
      <c r="P2460" s="28"/>
      <c r="Q2460" s="28"/>
      <c r="R2460" s="167"/>
      <c r="S2460" s="28"/>
      <c r="T2460" s="28"/>
      <c r="U2460" s="4">
        <f t="shared" si="509"/>
        <v>31498.7</v>
      </c>
    </row>
    <row r="2461" spans="1:191">
      <c r="A2461" s="245"/>
      <c r="B2461" s="193" t="s">
        <v>526</v>
      </c>
      <c r="C2461" s="200"/>
      <c r="D2461" s="219">
        <v>1020</v>
      </c>
      <c r="E2461" s="194" t="s">
        <v>241</v>
      </c>
      <c r="F2461" s="89"/>
      <c r="G2461" s="89"/>
      <c r="H2461" s="10" t="s">
        <v>394</v>
      </c>
      <c r="I2461" s="202">
        <f>SUM(I2462)</f>
        <v>6925814</v>
      </c>
      <c r="J2461" s="202">
        <f>SUM(J2462)</f>
        <v>11964933.1</v>
      </c>
      <c r="K2461" s="202">
        <f>SUM(K2462)</f>
        <v>17952790.199999999</v>
      </c>
      <c r="L2461" s="203">
        <f>SUM(L2462)</f>
        <v>23951394</v>
      </c>
      <c r="M2461" s="41">
        <f t="shared" si="500"/>
        <v>28.9</v>
      </c>
      <c r="N2461" s="41">
        <f t="shared" si="501"/>
        <v>50</v>
      </c>
      <c r="O2461" s="41">
        <f t="shared" si="502"/>
        <v>75</v>
      </c>
      <c r="P2461" s="120"/>
      <c r="Q2461" s="120"/>
      <c r="R2461" s="167"/>
      <c r="S2461" s="120"/>
      <c r="T2461" s="120"/>
      <c r="U2461" s="4">
        <f t="shared" si="509"/>
        <v>23951394</v>
      </c>
      <c r="W2461" s="43" t="s">
        <v>394</v>
      </c>
      <c r="AA2461" s="209"/>
      <c r="AB2461" s="209"/>
      <c r="AC2461" s="209"/>
      <c r="AD2461" s="209"/>
      <c r="AE2461" s="209"/>
      <c r="AF2461" s="209"/>
      <c r="AG2461" s="209"/>
      <c r="AH2461" s="209"/>
      <c r="AI2461" s="209"/>
      <c r="AJ2461" s="209"/>
      <c r="AK2461" s="209"/>
      <c r="AL2461" s="209"/>
      <c r="AM2461" s="209"/>
      <c r="AN2461" s="209"/>
      <c r="AO2461" s="209"/>
      <c r="AP2461" s="209"/>
      <c r="AQ2461" s="209"/>
      <c r="AR2461" s="209"/>
      <c r="AS2461" s="209"/>
      <c r="AT2461" s="209"/>
      <c r="AU2461" s="209"/>
      <c r="AV2461" s="209"/>
      <c r="AW2461" s="209"/>
      <c r="AX2461" s="209"/>
      <c r="AY2461" s="209"/>
      <c r="AZ2461" s="209"/>
      <c r="BA2461" s="209"/>
      <c r="BB2461" s="209"/>
      <c r="BC2461" s="209"/>
      <c r="BD2461" s="209"/>
      <c r="BE2461" s="209"/>
      <c r="BF2461" s="209"/>
      <c r="BG2461" s="209"/>
      <c r="BH2461" s="209"/>
      <c r="BI2461" s="209"/>
      <c r="BJ2461" s="209"/>
      <c r="BK2461" s="209"/>
      <c r="BL2461" s="209"/>
      <c r="BM2461" s="209"/>
      <c r="BN2461" s="209"/>
      <c r="BO2461" s="209"/>
      <c r="BP2461" s="209"/>
      <c r="BQ2461" s="209"/>
      <c r="BR2461" s="209"/>
      <c r="BS2461" s="209"/>
      <c r="BT2461" s="209"/>
      <c r="BU2461" s="209"/>
      <c r="BV2461" s="209"/>
      <c r="BW2461" s="209"/>
      <c r="BX2461" s="209"/>
      <c r="BY2461" s="209"/>
      <c r="BZ2461" s="209"/>
      <c r="CA2461" s="209"/>
      <c r="CB2461" s="209"/>
      <c r="CC2461" s="209"/>
      <c r="CD2461" s="209"/>
      <c r="CE2461" s="209"/>
      <c r="CF2461" s="209"/>
      <c r="CG2461" s="209"/>
      <c r="CH2461" s="209"/>
      <c r="CI2461" s="209"/>
      <c r="CJ2461" s="209"/>
      <c r="CK2461" s="209"/>
      <c r="CL2461" s="209"/>
      <c r="CM2461" s="209"/>
      <c r="CN2461" s="209"/>
      <c r="CO2461" s="209"/>
      <c r="CP2461" s="209"/>
      <c r="CQ2461" s="209"/>
      <c r="CR2461" s="209"/>
      <c r="CS2461" s="209"/>
      <c r="CT2461" s="209"/>
      <c r="CU2461" s="209"/>
      <c r="CV2461" s="209"/>
      <c r="CW2461" s="209"/>
      <c r="CX2461" s="209"/>
      <c r="CY2461" s="209"/>
      <c r="CZ2461" s="209"/>
      <c r="DA2461" s="209"/>
      <c r="DB2461" s="209"/>
      <c r="DC2461" s="209"/>
      <c r="DD2461" s="209"/>
      <c r="DE2461" s="209"/>
      <c r="DF2461" s="209"/>
      <c r="DG2461" s="209"/>
      <c r="DH2461" s="209"/>
      <c r="DI2461" s="209"/>
      <c r="DJ2461" s="209"/>
      <c r="DK2461" s="209"/>
      <c r="DL2461" s="209"/>
      <c r="DM2461" s="209"/>
      <c r="DN2461" s="209"/>
      <c r="DO2461" s="209"/>
      <c r="DP2461" s="209"/>
      <c r="DQ2461" s="209"/>
      <c r="DR2461" s="209"/>
      <c r="DS2461" s="209"/>
      <c r="DT2461" s="209"/>
      <c r="DU2461" s="209"/>
      <c r="DV2461" s="209"/>
      <c r="DW2461" s="209"/>
      <c r="DX2461" s="209"/>
      <c r="DY2461" s="209"/>
      <c r="DZ2461" s="209"/>
      <c r="EA2461" s="209"/>
      <c r="EB2461" s="209"/>
      <c r="EC2461" s="209"/>
      <c r="ED2461" s="209"/>
      <c r="EE2461" s="209"/>
      <c r="EF2461" s="209"/>
      <c r="EG2461" s="209"/>
      <c r="EH2461" s="209"/>
      <c r="EI2461" s="209"/>
      <c r="EJ2461" s="209"/>
      <c r="EK2461" s="209"/>
      <c r="EL2461" s="209"/>
      <c r="EM2461" s="209"/>
      <c r="EN2461" s="209"/>
      <c r="EO2461" s="209"/>
      <c r="EP2461" s="209"/>
      <c r="EQ2461" s="209"/>
      <c r="ER2461" s="209"/>
      <c r="ES2461" s="209"/>
      <c r="ET2461" s="209"/>
      <c r="EU2461" s="209"/>
      <c r="EV2461" s="209"/>
      <c r="EW2461" s="209"/>
      <c r="EX2461" s="209"/>
      <c r="EY2461" s="209"/>
      <c r="EZ2461" s="209"/>
      <c r="FA2461" s="209"/>
      <c r="FB2461" s="209"/>
      <c r="FC2461" s="209"/>
      <c r="FD2461" s="209"/>
      <c r="FE2461" s="209"/>
      <c r="FF2461" s="209"/>
      <c r="FG2461" s="209"/>
      <c r="FH2461" s="209"/>
      <c r="FI2461" s="209"/>
      <c r="FJ2461" s="209"/>
      <c r="FK2461" s="209"/>
      <c r="FL2461" s="209"/>
      <c r="FM2461" s="209"/>
      <c r="FN2461" s="209"/>
      <c r="FO2461" s="209"/>
      <c r="FP2461" s="209"/>
      <c r="FQ2461" s="209"/>
      <c r="FR2461" s="209"/>
      <c r="FS2461" s="209"/>
      <c r="FT2461" s="209"/>
      <c r="FU2461" s="209"/>
      <c r="FV2461" s="209"/>
      <c r="FW2461" s="209"/>
      <c r="FX2461" s="209"/>
      <c r="FY2461" s="209"/>
      <c r="FZ2461" s="209"/>
      <c r="GA2461" s="209"/>
      <c r="GB2461" s="209"/>
      <c r="GC2461" s="209"/>
      <c r="GD2461" s="209"/>
      <c r="GE2461" s="209"/>
      <c r="GF2461" s="209"/>
      <c r="GG2461" s="209"/>
      <c r="GH2461" s="209"/>
      <c r="GI2461" s="209"/>
    </row>
    <row r="2462" spans="1:191">
      <c r="A2462" s="246"/>
      <c r="B2462" s="193"/>
      <c r="C2462" s="197" t="s">
        <v>525</v>
      </c>
      <c r="D2462" s="247">
        <v>1021</v>
      </c>
      <c r="E2462" s="199" t="s">
        <v>241</v>
      </c>
      <c r="F2462" s="13"/>
      <c r="G2462" s="13"/>
      <c r="H2462" s="10" t="s">
        <v>394</v>
      </c>
      <c r="I2462" s="205">
        <f>SUM(I2463,I2466,I2469,I2472,I2475,I2478,I2481,I2484)</f>
        <v>6925814</v>
      </c>
      <c r="J2462" s="205">
        <f>SUM(J2463,J2466,J2469,J2472,J2475,J2478,J2481,J2484)</f>
        <v>11964933.1</v>
      </c>
      <c r="K2462" s="205">
        <f>SUM(K2463,K2466,K2469,K2472,K2475,K2478,K2481,K2484)</f>
        <v>17952790.199999999</v>
      </c>
      <c r="L2462" s="205">
        <f>SUM(L2463,L2466,L2469,L2472,L2475,L2478,L2481,L2484)</f>
        <v>23951394</v>
      </c>
      <c r="M2462" s="41">
        <f t="shared" si="500"/>
        <v>28.9</v>
      </c>
      <c r="N2462" s="41">
        <f t="shared" si="501"/>
        <v>50</v>
      </c>
      <c r="O2462" s="41">
        <f t="shared" si="502"/>
        <v>75</v>
      </c>
      <c r="P2462" s="14"/>
      <c r="Q2462" s="14"/>
      <c r="R2462" s="167"/>
      <c r="S2462" s="14"/>
      <c r="T2462" s="14"/>
      <c r="U2462" s="4">
        <f t="shared" si="509"/>
        <v>23951394</v>
      </c>
      <c r="AA2462" s="209"/>
      <c r="AB2462" s="209"/>
      <c r="AC2462" s="209"/>
      <c r="AD2462" s="209"/>
      <c r="AE2462" s="209"/>
      <c r="AF2462" s="209"/>
      <c r="AG2462" s="209"/>
      <c r="AH2462" s="209"/>
      <c r="AI2462" s="209"/>
      <c r="AJ2462" s="209"/>
      <c r="AK2462" s="209"/>
      <c r="AL2462" s="209"/>
      <c r="AM2462" s="209"/>
      <c r="AN2462" s="209"/>
      <c r="AO2462" s="209"/>
      <c r="AP2462" s="209"/>
      <c r="AQ2462" s="209"/>
      <c r="AR2462" s="209"/>
      <c r="AS2462" s="209"/>
      <c r="AT2462" s="209"/>
      <c r="AU2462" s="209"/>
      <c r="AV2462" s="209"/>
      <c r="AW2462" s="209"/>
      <c r="AX2462" s="209"/>
      <c r="AY2462" s="209"/>
      <c r="AZ2462" s="209"/>
      <c r="BA2462" s="209"/>
      <c r="BB2462" s="209"/>
      <c r="BC2462" s="209"/>
      <c r="BD2462" s="209"/>
      <c r="BE2462" s="209"/>
      <c r="BF2462" s="209"/>
      <c r="BG2462" s="209"/>
      <c r="BH2462" s="209"/>
      <c r="BI2462" s="209"/>
      <c r="BJ2462" s="209"/>
      <c r="BK2462" s="209"/>
      <c r="BL2462" s="209"/>
      <c r="BM2462" s="209"/>
      <c r="BN2462" s="209"/>
      <c r="BO2462" s="209"/>
      <c r="BP2462" s="209"/>
      <c r="BQ2462" s="209"/>
      <c r="BR2462" s="209"/>
      <c r="BS2462" s="209"/>
      <c r="BT2462" s="209"/>
      <c r="BU2462" s="209"/>
      <c r="BV2462" s="209"/>
      <c r="BW2462" s="209"/>
      <c r="BX2462" s="209"/>
      <c r="BY2462" s="209"/>
      <c r="BZ2462" s="209"/>
      <c r="CA2462" s="209"/>
      <c r="CB2462" s="209"/>
      <c r="CC2462" s="209"/>
      <c r="CD2462" s="209"/>
      <c r="CE2462" s="209"/>
      <c r="CF2462" s="209"/>
      <c r="CG2462" s="209"/>
      <c r="CH2462" s="209"/>
      <c r="CI2462" s="209"/>
      <c r="CJ2462" s="209"/>
      <c r="CK2462" s="209"/>
      <c r="CL2462" s="209"/>
      <c r="CM2462" s="209"/>
      <c r="CN2462" s="209"/>
      <c r="CO2462" s="209"/>
      <c r="CP2462" s="209"/>
      <c r="CQ2462" s="209"/>
      <c r="CR2462" s="209"/>
      <c r="CS2462" s="209"/>
      <c r="CT2462" s="209"/>
      <c r="CU2462" s="209"/>
      <c r="CV2462" s="209"/>
      <c r="CW2462" s="209"/>
      <c r="CX2462" s="209"/>
      <c r="CY2462" s="209"/>
      <c r="CZ2462" s="209"/>
      <c r="DA2462" s="209"/>
      <c r="DB2462" s="209"/>
      <c r="DC2462" s="209"/>
      <c r="DD2462" s="209"/>
      <c r="DE2462" s="209"/>
      <c r="DF2462" s="209"/>
      <c r="DG2462" s="209"/>
      <c r="DH2462" s="209"/>
      <c r="DI2462" s="209"/>
      <c r="DJ2462" s="209"/>
      <c r="DK2462" s="209"/>
      <c r="DL2462" s="209"/>
      <c r="DM2462" s="209"/>
      <c r="DN2462" s="209"/>
      <c r="DO2462" s="209"/>
      <c r="DP2462" s="209"/>
      <c r="DQ2462" s="209"/>
      <c r="DR2462" s="209"/>
      <c r="DS2462" s="209"/>
      <c r="DT2462" s="209"/>
      <c r="DU2462" s="209"/>
      <c r="DV2462" s="209"/>
      <c r="DW2462" s="209"/>
      <c r="DX2462" s="209"/>
      <c r="DY2462" s="209"/>
      <c r="DZ2462" s="209"/>
      <c r="EA2462" s="209"/>
      <c r="EB2462" s="209"/>
      <c r="EC2462" s="209"/>
      <c r="ED2462" s="209"/>
      <c r="EE2462" s="209"/>
      <c r="EF2462" s="209"/>
      <c r="EG2462" s="209"/>
      <c r="EH2462" s="209"/>
      <c r="EI2462" s="209"/>
      <c r="EJ2462" s="209"/>
      <c r="EK2462" s="209"/>
      <c r="EL2462" s="209"/>
      <c r="EM2462" s="209"/>
      <c r="EN2462" s="209"/>
      <c r="EO2462" s="209"/>
      <c r="EP2462" s="209"/>
      <c r="EQ2462" s="209"/>
      <c r="ER2462" s="209"/>
      <c r="ES2462" s="209"/>
      <c r="ET2462" s="209"/>
      <c r="EU2462" s="209"/>
      <c r="EV2462" s="209"/>
      <c r="EW2462" s="209"/>
      <c r="EX2462" s="209"/>
      <c r="EY2462" s="209"/>
      <c r="EZ2462" s="209"/>
      <c r="FA2462" s="209"/>
      <c r="FB2462" s="209"/>
      <c r="FC2462" s="209"/>
      <c r="FD2462" s="209"/>
      <c r="FE2462" s="209"/>
      <c r="FF2462" s="209"/>
      <c r="FG2462" s="209"/>
      <c r="FH2462" s="209"/>
      <c r="FI2462" s="209"/>
      <c r="FJ2462" s="209"/>
      <c r="FK2462" s="209"/>
      <c r="FL2462" s="209"/>
      <c r="FM2462" s="209"/>
      <c r="FN2462" s="209"/>
      <c r="FO2462" s="209"/>
      <c r="FP2462" s="209"/>
      <c r="FQ2462" s="209"/>
      <c r="FR2462" s="209"/>
      <c r="FS2462" s="209"/>
      <c r="FT2462" s="209"/>
      <c r="FU2462" s="209"/>
      <c r="FV2462" s="209"/>
      <c r="FW2462" s="209"/>
      <c r="FX2462" s="209"/>
      <c r="FY2462" s="209"/>
      <c r="FZ2462" s="209"/>
      <c r="GA2462" s="209"/>
      <c r="GB2462" s="209"/>
      <c r="GC2462" s="209"/>
      <c r="GD2462" s="209"/>
      <c r="GE2462" s="209"/>
      <c r="GF2462" s="209"/>
      <c r="GG2462" s="209"/>
      <c r="GH2462" s="209"/>
      <c r="GI2462" s="209"/>
    </row>
    <row r="2463" spans="1:191" ht="33">
      <c r="A2463" s="246"/>
      <c r="B2463" s="196"/>
      <c r="C2463" s="200"/>
      <c r="D2463" s="201" t="s">
        <v>280</v>
      </c>
      <c r="E2463" s="81" t="s">
        <v>602</v>
      </c>
      <c r="F2463" s="19"/>
      <c r="G2463" s="19"/>
      <c r="H2463" s="10" t="s">
        <v>394</v>
      </c>
      <c r="I2463" s="205">
        <f>SUM(I2464)</f>
        <v>468864</v>
      </c>
      <c r="J2463" s="205">
        <f>SUM(J2464)</f>
        <v>781440</v>
      </c>
      <c r="K2463" s="205">
        <f>SUM(K2464)</f>
        <v>1172160</v>
      </c>
      <c r="L2463" s="205">
        <f>SUM(L2464)</f>
        <v>1562880</v>
      </c>
      <c r="M2463" s="41">
        <f t="shared" si="500"/>
        <v>30</v>
      </c>
      <c r="N2463" s="41">
        <f t="shared" si="501"/>
        <v>50</v>
      </c>
      <c r="O2463" s="41">
        <f t="shared" si="502"/>
        <v>75</v>
      </c>
      <c r="P2463" s="14"/>
      <c r="Q2463" s="14"/>
      <c r="R2463" s="167"/>
      <c r="S2463" s="14"/>
      <c r="T2463" s="14"/>
      <c r="U2463" s="4">
        <f t="shared" si="509"/>
        <v>1562880</v>
      </c>
      <c r="W2463" s="43" t="s">
        <v>394</v>
      </c>
      <c r="AA2463" s="209"/>
      <c r="AB2463" s="209"/>
      <c r="AC2463" s="209"/>
      <c r="AD2463" s="209"/>
      <c r="AE2463" s="209"/>
      <c r="AF2463" s="209"/>
      <c r="AG2463" s="209"/>
      <c r="AH2463" s="209"/>
      <c r="AI2463" s="209"/>
      <c r="AJ2463" s="209"/>
      <c r="AK2463" s="209"/>
      <c r="AL2463" s="209"/>
      <c r="AM2463" s="209"/>
      <c r="AN2463" s="209"/>
      <c r="AO2463" s="209"/>
      <c r="AP2463" s="209"/>
      <c r="AQ2463" s="209"/>
      <c r="AR2463" s="209"/>
      <c r="AS2463" s="209"/>
      <c r="AT2463" s="209"/>
      <c r="AU2463" s="209"/>
      <c r="AV2463" s="209"/>
      <c r="AW2463" s="209"/>
      <c r="AX2463" s="209"/>
      <c r="AY2463" s="209"/>
      <c r="AZ2463" s="209"/>
      <c r="BA2463" s="209"/>
      <c r="BB2463" s="209"/>
      <c r="BC2463" s="209"/>
      <c r="BD2463" s="209"/>
      <c r="BE2463" s="209"/>
      <c r="BF2463" s="209"/>
      <c r="BG2463" s="209"/>
      <c r="BH2463" s="209"/>
      <c r="BI2463" s="209"/>
      <c r="BJ2463" s="209"/>
      <c r="BK2463" s="209"/>
      <c r="BL2463" s="209"/>
      <c r="BM2463" s="209"/>
      <c r="BN2463" s="209"/>
      <c r="BO2463" s="209"/>
      <c r="BP2463" s="209"/>
      <c r="BQ2463" s="209"/>
      <c r="BR2463" s="209"/>
      <c r="BS2463" s="209"/>
      <c r="BT2463" s="209"/>
      <c r="BU2463" s="209"/>
      <c r="BV2463" s="209"/>
      <c r="BW2463" s="209"/>
      <c r="BX2463" s="209"/>
      <c r="BY2463" s="209"/>
      <c r="BZ2463" s="209"/>
      <c r="CA2463" s="209"/>
      <c r="CB2463" s="209"/>
      <c r="CC2463" s="209"/>
      <c r="CD2463" s="209"/>
      <c r="CE2463" s="209"/>
      <c r="CF2463" s="209"/>
      <c r="CG2463" s="209"/>
      <c r="CH2463" s="209"/>
      <c r="CI2463" s="209"/>
      <c r="CJ2463" s="209"/>
      <c r="CK2463" s="209"/>
      <c r="CL2463" s="209"/>
      <c r="CM2463" s="209"/>
      <c r="CN2463" s="209"/>
      <c r="CO2463" s="209"/>
      <c r="CP2463" s="209"/>
      <c r="CQ2463" s="209"/>
      <c r="CR2463" s="209"/>
      <c r="CS2463" s="209"/>
      <c r="CT2463" s="209"/>
      <c r="CU2463" s="209"/>
      <c r="CV2463" s="209"/>
      <c r="CW2463" s="209"/>
      <c r="CX2463" s="209"/>
      <c r="CY2463" s="209"/>
      <c r="CZ2463" s="209"/>
      <c r="DA2463" s="209"/>
      <c r="DB2463" s="209"/>
      <c r="DC2463" s="209"/>
      <c r="DD2463" s="209"/>
      <c r="DE2463" s="209"/>
      <c r="DF2463" s="209"/>
      <c r="DG2463" s="209"/>
      <c r="DH2463" s="209"/>
      <c r="DI2463" s="209"/>
      <c r="DJ2463" s="209"/>
      <c r="DK2463" s="209"/>
      <c r="DL2463" s="209"/>
      <c r="DM2463" s="209"/>
      <c r="DN2463" s="209"/>
      <c r="DO2463" s="209"/>
      <c r="DP2463" s="209"/>
      <c r="DQ2463" s="209"/>
      <c r="DR2463" s="209"/>
      <c r="DS2463" s="209"/>
      <c r="DT2463" s="209"/>
      <c r="DU2463" s="209"/>
      <c r="DV2463" s="209"/>
      <c r="DW2463" s="209"/>
      <c r="DX2463" s="209"/>
      <c r="DY2463" s="209"/>
      <c r="DZ2463" s="209"/>
      <c r="EA2463" s="209"/>
      <c r="EB2463" s="209"/>
      <c r="EC2463" s="209"/>
      <c r="ED2463" s="209"/>
      <c r="EE2463" s="209"/>
      <c r="EF2463" s="209"/>
      <c r="EG2463" s="209"/>
      <c r="EH2463" s="209"/>
      <c r="EI2463" s="209"/>
      <c r="EJ2463" s="209"/>
      <c r="EK2463" s="209"/>
      <c r="EL2463" s="209"/>
      <c r="EM2463" s="209"/>
      <c r="EN2463" s="209"/>
      <c r="EO2463" s="209"/>
      <c r="EP2463" s="209"/>
      <c r="EQ2463" s="209"/>
      <c r="ER2463" s="209"/>
      <c r="ES2463" s="209"/>
      <c r="ET2463" s="209"/>
      <c r="EU2463" s="209"/>
      <c r="EV2463" s="209"/>
      <c r="EW2463" s="209"/>
      <c r="EX2463" s="209"/>
      <c r="EY2463" s="209"/>
      <c r="EZ2463" s="209"/>
      <c r="FA2463" s="209"/>
      <c r="FB2463" s="209"/>
      <c r="FC2463" s="209"/>
      <c r="FD2463" s="209"/>
      <c r="FE2463" s="209"/>
      <c r="FF2463" s="209"/>
      <c r="FG2463" s="209"/>
      <c r="FH2463" s="209"/>
      <c r="FI2463" s="209"/>
      <c r="FJ2463" s="209"/>
      <c r="FK2463" s="209"/>
      <c r="FL2463" s="209"/>
      <c r="FM2463" s="209"/>
      <c r="FN2463" s="209"/>
      <c r="FO2463" s="209"/>
      <c r="FP2463" s="209"/>
      <c r="FQ2463" s="209"/>
      <c r="FR2463" s="209"/>
      <c r="FS2463" s="209"/>
      <c r="FT2463" s="209"/>
      <c r="FU2463" s="209"/>
      <c r="FV2463" s="209"/>
      <c r="FW2463" s="209"/>
      <c r="FX2463" s="209"/>
      <c r="FY2463" s="209"/>
      <c r="FZ2463" s="209"/>
      <c r="GA2463" s="209"/>
      <c r="GB2463" s="209"/>
      <c r="GC2463" s="209"/>
      <c r="GD2463" s="209"/>
      <c r="GE2463" s="209"/>
      <c r="GF2463" s="209"/>
      <c r="GG2463" s="209"/>
      <c r="GH2463" s="209"/>
      <c r="GI2463" s="209"/>
    </row>
    <row r="2464" spans="1:191" ht="35.25" customHeight="1">
      <c r="A2464" s="246"/>
      <c r="B2464" s="196"/>
      <c r="C2464" s="200"/>
      <c r="D2464" s="250"/>
      <c r="E2464" s="80" t="s">
        <v>655</v>
      </c>
      <c r="F2464" s="18" t="s">
        <v>398</v>
      </c>
      <c r="G2464" s="18"/>
      <c r="H2464" s="10" t="s">
        <v>394</v>
      </c>
      <c r="I2464" s="248">
        <f>SUM(I2465:I2465)</f>
        <v>468864</v>
      </c>
      <c r="J2464" s="248">
        <f>SUM(J2465:J2465)</f>
        <v>781440</v>
      </c>
      <c r="K2464" s="248">
        <f>SUM(K2465:K2465)</f>
        <v>1172160</v>
      </c>
      <c r="L2464" s="249">
        <f>SUM(L2465:L2465)</f>
        <v>1562880</v>
      </c>
      <c r="M2464" s="41">
        <f t="shared" si="500"/>
        <v>30</v>
      </c>
      <c r="N2464" s="41">
        <f t="shared" si="501"/>
        <v>50</v>
      </c>
      <c r="O2464" s="41">
        <f t="shared" si="502"/>
        <v>75</v>
      </c>
      <c r="P2464" s="15"/>
      <c r="Q2464" s="15"/>
      <c r="R2464" s="167"/>
      <c r="S2464" s="15"/>
      <c r="T2464" s="15"/>
      <c r="U2464" s="4">
        <f t="shared" si="509"/>
        <v>1562880</v>
      </c>
      <c r="AA2464" s="209"/>
      <c r="AB2464" s="209"/>
      <c r="AC2464" s="209"/>
      <c r="AD2464" s="209"/>
      <c r="AE2464" s="209"/>
      <c r="AF2464" s="209"/>
      <c r="AG2464" s="209"/>
      <c r="AH2464" s="209"/>
      <c r="AI2464" s="209"/>
      <c r="AJ2464" s="209"/>
      <c r="AK2464" s="209"/>
      <c r="AL2464" s="209"/>
      <c r="AM2464" s="209"/>
      <c r="AN2464" s="209"/>
      <c r="AO2464" s="209"/>
      <c r="AP2464" s="209"/>
      <c r="AQ2464" s="209"/>
      <c r="AR2464" s="209"/>
      <c r="AS2464" s="209"/>
      <c r="AT2464" s="209"/>
      <c r="AU2464" s="209"/>
      <c r="AV2464" s="209"/>
      <c r="AW2464" s="209"/>
      <c r="AX2464" s="209"/>
      <c r="AY2464" s="209"/>
      <c r="AZ2464" s="209"/>
      <c r="BA2464" s="209"/>
      <c r="BB2464" s="209"/>
      <c r="BC2464" s="209"/>
      <c r="BD2464" s="209"/>
      <c r="BE2464" s="209"/>
      <c r="BF2464" s="209"/>
      <c r="BG2464" s="209"/>
      <c r="BH2464" s="209"/>
      <c r="BI2464" s="209"/>
      <c r="BJ2464" s="209"/>
      <c r="BK2464" s="209"/>
      <c r="BL2464" s="209"/>
      <c r="BM2464" s="209"/>
      <c r="BN2464" s="209"/>
      <c r="BO2464" s="209"/>
      <c r="BP2464" s="209"/>
      <c r="BQ2464" s="209"/>
      <c r="BR2464" s="209"/>
      <c r="BS2464" s="209"/>
      <c r="BT2464" s="209"/>
      <c r="BU2464" s="209"/>
      <c r="BV2464" s="209"/>
      <c r="BW2464" s="209"/>
      <c r="BX2464" s="209"/>
      <c r="BY2464" s="209"/>
      <c r="BZ2464" s="209"/>
      <c r="CA2464" s="209"/>
      <c r="CB2464" s="209"/>
      <c r="CC2464" s="209"/>
      <c r="CD2464" s="209"/>
      <c r="CE2464" s="209"/>
      <c r="CF2464" s="209"/>
      <c r="CG2464" s="209"/>
      <c r="CH2464" s="209"/>
      <c r="CI2464" s="209"/>
      <c r="CJ2464" s="209"/>
      <c r="CK2464" s="209"/>
      <c r="CL2464" s="209"/>
      <c r="CM2464" s="209"/>
      <c r="CN2464" s="209"/>
      <c r="CO2464" s="209"/>
      <c r="CP2464" s="209"/>
      <c r="CQ2464" s="209"/>
      <c r="CR2464" s="209"/>
      <c r="CS2464" s="209"/>
      <c r="CT2464" s="209"/>
      <c r="CU2464" s="209"/>
      <c r="CV2464" s="209"/>
      <c r="CW2464" s="209"/>
      <c r="CX2464" s="209"/>
      <c r="CY2464" s="209"/>
      <c r="CZ2464" s="209"/>
      <c r="DA2464" s="209"/>
      <c r="DB2464" s="209"/>
      <c r="DC2464" s="209"/>
      <c r="DD2464" s="209"/>
      <c r="DE2464" s="209"/>
      <c r="DF2464" s="209"/>
      <c r="DG2464" s="209"/>
      <c r="DH2464" s="209"/>
      <c r="DI2464" s="209"/>
      <c r="DJ2464" s="209"/>
      <c r="DK2464" s="209"/>
      <c r="DL2464" s="209"/>
      <c r="DM2464" s="209"/>
      <c r="DN2464" s="209"/>
      <c r="DO2464" s="209"/>
      <c r="DP2464" s="209"/>
      <c r="DQ2464" s="209"/>
      <c r="DR2464" s="209"/>
      <c r="DS2464" s="209"/>
      <c r="DT2464" s="209"/>
      <c r="DU2464" s="209"/>
      <c r="DV2464" s="209"/>
      <c r="DW2464" s="209"/>
      <c r="DX2464" s="209"/>
      <c r="DY2464" s="209"/>
      <c r="DZ2464" s="209"/>
      <c r="EA2464" s="209"/>
      <c r="EB2464" s="209"/>
      <c r="EC2464" s="209"/>
      <c r="ED2464" s="209"/>
      <c r="EE2464" s="209"/>
      <c r="EF2464" s="209"/>
      <c r="EG2464" s="209"/>
      <c r="EH2464" s="209"/>
      <c r="EI2464" s="209"/>
      <c r="EJ2464" s="209"/>
      <c r="EK2464" s="209"/>
      <c r="EL2464" s="209"/>
      <c r="EM2464" s="209"/>
      <c r="EN2464" s="209"/>
      <c r="EO2464" s="209"/>
      <c r="EP2464" s="209"/>
      <c r="EQ2464" s="209"/>
      <c r="ER2464" s="209"/>
      <c r="ES2464" s="209"/>
      <c r="ET2464" s="209"/>
      <c r="EU2464" s="209"/>
      <c r="EV2464" s="209"/>
      <c r="EW2464" s="209"/>
      <c r="EX2464" s="209"/>
      <c r="EY2464" s="209"/>
      <c r="EZ2464" s="209"/>
      <c r="FA2464" s="209"/>
      <c r="FB2464" s="209"/>
      <c r="FC2464" s="209"/>
      <c r="FD2464" s="209"/>
      <c r="FE2464" s="209"/>
      <c r="FF2464" s="209"/>
      <c r="FG2464" s="209"/>
      <c r="FH2464" s="209"/>
      <c r="FI2464" s="209"/>
      <c r="FJ2464" s="209"/>
      <c r="FK2464" s="209"/>
      <c r="FL2464" s="209"/>
      <c r="FM2464" s="209"/>
      <c r="FN2464" s="209"/>
      <c r="FO2464" s="209"/>
      <c r="FP2464" s="209"/>
      <c r="FQ2464" s="209"/>
      <c r="FR2464" s="209"/>
      <c r="FS2464" s="209"/>
      <c r="FT2464" s="209"/>
      <c r="FU2464" s="209"/>
      <c r="FV2464" s="209"/>
      <c r="FW2464" s="209"/>
      <c r="FX2464" s="209"/>
      <c r="FY2464" s="209"/>
      <c r="FZ2464" s="209"/>
      <c r="GA2464" s="209"/>
      <c r="GB2464" s="209"/>
      <c r="GC2464" s="209"/>
      <c r="GD2464" s="209"/>
      <c r="GE2464" s="209"/>
      <c r="GF2464" s="209"/>
      <c r="GG2464" s="209"/>
      <c r="GH2464" s="209"/>
      <c r="GI2464" s="209"/>
    </row>
    <row r="2465" spans="1:191" hidden="1">
      <c r="A2465" s="74"/>
      <c r="B2465" s="53"/>
      <c r="C2465" s="56"/>
      <c r="D2465" s="76"/>
      <c r="E2465" s="16" t="s">
        <v>550</v>
      </c>
      <c r="F2465" s="10">
        <v>4741</v>
      </c>
      <c r="G2465" s="10"/>
      <c r="H2465" s="10"/>
      <c r="I2465" s="34">
        <v>468864</v>
      </c>
      <c r="J2465" s="34">
        <v>781440</v>
      </c>
      <c r="K2465" s="34">
        <v>1172160</v>
      </c>
      <c r="L2465" s="7">
        <v>1562880</v>
      </c>
      <c r="M2465" s="41">
        <f t="shared" si="500"/>
        <v>30</v>
      </c>
      <c r="N2465" s="41">
        <f t="shared" si="501"/>
        <v>50</v>
      </c>
      <c r="O2465" s="41">
        <f t="shared" si="502"/>
        <v>75</v>
      </c>
      <c r="P2465" s="15"/>
      <c r="Q2465" s="15"/>
      <c r="R2465" s="167"/>
      <c r="S2465" s="15"/>
      <c r="T2465" s="15"/>
      <c r="U2465" s="4">
        <f t="shared" si="509"/>
        <v>1562880</v>
      </c>
    </row>
    <row r="2466" spans="1:191" ht="40.5" customHeight="1">
      <c r="A2466" s="246"/>
      <c r="B2466" s="196"/>
      <c r="C2466" s="200"/>
      <c r="D2466" s="201" t="s">
        <v>284</v>
      </c>
      <c r="E2466" s="81" t="s">
        <v>242</v>
      </c>
      <c r="F2466" s="19"/>
      <c r="G2466" s="19"/>
      <c r="H2466" s="10" t="s">
        <v>394</v>
      </c>
      <c r="I2466" s="205">
        <f>SUM(I2467)</f>
        <v>11762</v>
      </c>
      <c r="J2466" s="205">
        <f>SUM(J2467)</f>
        <v>19603</v>
      </c>
      <c r="K2466" s="205">
        <f>SUM(K2467)</f>
        <v>29405</v>
      </c>
      <c r="L2466" s="205">
        <f>SUM(L2467)</f>
        <v>39206.400000000001</v>
      </c>
      <c r="M2466" s="41">
        <f t="shared" si="500"/>
        <v>30</v>
      </c>
      <c r="N2466" s="41">
        <f t="shared" si="501"/>
        <v>50</v>
      </c>
      <c r="O2466" s="41">
        <f t="shared" si="502"/>
        <v>75</v>
      </c>
      <c r="P2466" s="14"/>
      <c r="Q2466" s="14"/>
      <c r="R2466" s="167"/>
      <c r="S2466" s="14"/>
      <c r="T2466" s="14"/>
      <c r="U2466" s="4">
        <f t="shared" si="509"/>
        <v>39206.400000000001</v>
      </c>
      <c r="W2466" s="43" t="s">
        <v>394</v>
      </c>
      <c r="AA2466" s="209"/>
      <c r="AB2466" s="209"/>
      <c r="AC2466" s="209"/>
      <c r="AD2466" s="209"/>
      <c r="AE2466" s="209"/>
      <c r="AF2466" s="209"/>
      <c r="AG2466" s="209"/>
      <c r="AH2466" s="209"/>
      <c r="AI2466" s="209"/>
      <c r="AJ2466" s="209"/>
      <c r="AK2466" s="209"/>
      <c r="AL2466" s="209"/>
      <c r="AM2466" s="209"/>
      <c r="AN2466" s="209"/>
      <c r="AO2466" s="209"/>
      <c r="AP2466" s="209"/>
      <c r="AQ2466" s="209"/>
      <c r="AR2466" s="209"/>
      <c r="AS2466" s="209"/>
      <c r="AT2466" s="209"/>
      <c r="AU2466" s="209"/>
      <c r="AV2466" s="209"/>
      <c r="AW2466" s="209"/>
      <c r="AX2466" s="209"/>
      <c r="AY2466" s="209"/>
      <c r="AZ2466" s="209"/>
      <c r="BA2466" s="209"/>
      <c r="BB2466" s="209"/>
      <c r="BC2466" s="209"/>
      <c r="BD2466" s="209"/>
      <c r="BE2466" s="209"/>
      <c r="BF2466" s="209"/>
      <c r="BG2466" s="209"/>
      <c r="BH2466" s="209"/>
      <c r="BI2466" s="209"/>
      <c r="BJ2466" s="209"/>
      <c r="BK2466" s="209"/>
      <c r="BL2466" s="209"/>
      <c r="BM2466" s="209"/>
      <c r="BN2466" s="209"/>
      <c r="BO2466" s="209"/>
      <c r="BP2466" s="209"/>
      <c r="BQ2466" s="209"/>
      <c r="BR2466" s="209"/>
      <c r="BS2466" s="209"/>
      <c r="BT2466" s="209"/>
      <c r="BU2466" s="209"/>
      <c r="BV2466" s="209"/>
      <c r="BW2466" s="209"/>
      <c r="BX2466" s="209"/>
      <c r="BY2466" s="209"/>
      <c r="BZ2466" s="209"/>
      <c r="CA2466" s="209"/>
      <c r="CB2466" s="209"/>
      <c r="CC2466" s="209"/>
      <c r="CD2466" s="209"/>
      <c r="CE2466" s="209"/>
      <c r="CF2466" s="209"/>
      <c r="CG2466" s="209"/>
      <c r="CH2466" s="209"/>
      <c r="CI2466" s="209"/>
      <c r="CJ2466" s="209"/>
      <c r="CK2466" s="209"/>
      <c r="CL2466" s="209"/>
      <c r="CM2466" s="209"/>
      <c r="CN2466" s="209"/>
      <c r="CO2466" s="209"/>
      <c r="CP2466" s="209"/>
      <c r="CQ2466" s="209"/>
      <c r="CR2466" s="209"/>
      <c r="CS2466" s="209"/>
      <c r="CT2466" s="209"/>
      <c r="CU2466" s="209"/>
      <c r="CV2466" s="209"/>
      <c r="CW2466" s="209"/>
      <c r="CX2466" s="209"/>
      <c r="CY2466" s="209"/>
      <c r="CZ2466" s="209"/>
      <c r="DA2466" s="209"/>
      <c r="DB2466" s="209"/>
      <c r="DC2466" s="209"/>
      <c r="DD2466" s="209"/>
      <c r="DE2466" s="209"/>
      <c r="DF2466" s="209"/>
      <c r="DG2466" s="209"/>
      <c r="DH2466" s="209"/>
      <c r="DI2466" s="209"/>
      <c r="DJ2466" s="209"/>
      <c r="DK2466" s="209"/>
      <c r="DL2466" s="209"/>
      <c r="DM2466" s="209"/>
      <c r="DN2466" s="209"/>
      <c r="DO2466" s="209"/>
      <c r="DP2466" s="209"/>
      <c r="DQ2466" s="209"/>
      <c r="DR2466" s="209"/>
      <c r="DS2466" s="209"/>
      <c r="DT2466" s="209"/>
      <c r="DU2466" s="209"/>
      <c r="DV2466" s="209"/>
      <c r="DW2466" s="209"/>
      <c r="DX2466" s="209"/>
      <c r="DY2466" s="209"/>
      <c r="DZ2466" s="209"/>
      <c r="EA2466" s="209"/>
      <c r="EB2466" s="209"/>
      <c r="EC2466" s="209"/>
      <c r="ED2466" s="209"/>
      <c r="EE2466" s="209"/>
      <c r="EF2466" s="209"/>
      <c r="EG2466" s="209"/>
      <c r="EH2466" s="209"/>
      <c r="EI2466" s="209"/>
      <c r="EJ2466" s="209"/>
      <c r="EK2466" s="209"/>
      <c r="EL2466" s="209"/>
      <c r="EM2466" s="209"/>
      <c r="EN2466" s="209"/>
      <c r="EO2466" s="209"/>
      <c r="EP2466" s="209"/>
      <c r="EQ2466" s="209"/>
      <c r="ER2466" s="209"/>
      <c r="ES2466" s="209"/>
      <c r="ET2466" s="209"/>
      <c r="EU2466" s="209"/>
      <c r="EV2466" s="209"/>
      <c r="EW2466" s="209"/>
      <c r="EX2466" s="209"/>
      <c r="EY2466" s="209"/>
      <c r="EZ2466" s="209"/>
      <c r="FA2466" s="209"/>
      <c r="FB2466" s="209"/>
      <c r="FC2466" s="209"/>
      <c r="FD2466" s="209"/>
      <c r="FE2466" s="209"/>
      <c r="FF2466" s="209"/>
      <c r="FG2466" s="209"/>
      <c r="FH2466" s="209"/>
      <c r="FI2466" s="209"/>
      <c r="FJ2466" s="209"/>
      <c r="FK2466" s="209"/>
      <c r="FL2466" s="209"/>
      <c r="FM2466" s="209"/>
      <c r="FN2466" s="209"/>
      <c r="FO2466" s="209"/>
      <c r="FP2466" s="209"/>
      <c r="FQ2466" s="209"/>
      <c r="FR2466" s="209"/>
      <c r="FS2466" s="209"/>
      <c r="FT2466" s="209"/>
      <c r="FU2466" s="209"/>
      <c r="FV2466" s="209"/>
      <c r="FW2466" s="209"/>
      <c r="FX2466" s="209"/>
      <c r="FY2466" s="209"/>
      <c r="FZ2466" s="209"/>
      <c r="GA2466" s="209"/>
      <c r="GB2466" s="209"/>
      <c r="GC2466" s="209"/>
      <c r="GD2466" s="209"/>
      <c r="GE2466" s="209"/>
      <c r="GF2466" s="209"/>
      <c r="GG2466" s="209"/>
      <c r="GH2466" s="209"/>
      <c r="GI2466" s="209"/>
    </row>
    <row r="2467" spans="1:191" ht="30.75" customHeight="1">
      <c r="A2467" s="246"/>
      <c r="B2467" s="196"/>
      <c r="C2467" s="200"/>
      <c r="D2467" s="250"/>
      <c r="E2467" s="80" t="s">
        <v>655</v>
      </c>
      <c r="F2467" s="18" t="s">
        <v>398</v>
      </c>
      <c r="G2467" s="18"/>
      <c r="H2467" s="10" t="s">
        <v>394</v>
      </c>
      <c r="I2467" s="248">
        <f>SUM(I2468:I2468)</f>
        <v>11762</v>
      </c>
      <c r="J2467" s="248">
        <f>SUM(J2468:J2468)</f>
        <v>19603</v>
      </c>
      <c r="K2467" s="248">
        <f>SUM(K2468:K2468)</f>
        <v>29405</v>
      </c>
      <c r="L2467" s="249">
        <f>SUM(L2468:L2468)</f>
        <v>39206.400000000001</v>
      </c>
      <c r="M2467" s="41">
        <f t="shared" si="500"/>
        <v>30</v>
      </c>
      <c r="N2467" s="41">
        <f t="shared" si="501"/>
        <v>50</v>
      </c>
      <c r="O2467" s="41">
        <f t="shared" si="502"/>
        <v>75</v>
      </c>
      <c r="P2467" s="15"/>
      <c r="Q2467" s="15"/>
      <c r="R2467" s="167"/>
      <c r="S2467" s="15"/>
      <c r="T2467" s="15"/>
      <c r="U2467" s="4">
        <f t="shared" si="509"/>
        <v>39206.400000000001</v>
      </c>
      <c r="AA2467" s="209"/>
      <c r="AB2467" s="209"/>
      <c r="AC2467" s="209"/>
      <c r="AD2467" s="209"/>
      <c r="AE2467" s="209"/>
      <c r="AF2467" s="209"/>
      <c r="AG2467" s="209"/>
      <c r="AH2467" s="209"/>
      <c r="AI2467" s="209"/>
      <c r="AJ2467" s="209"/>
      <c r="AK2467" s="209"/>
      <c r="AL2467" s="209"/>
      <c r="AM2467" s="209"/>
      <c r="AN2467" s="209"/>
      <c r="AO2467" s="209"/>
      <c r="AP2467" s="209"/>
      <c r="AQ2467" s="209"/>
      <c r="AR2467" s="209"/>
      <c r="AS2467" s="209"/>
      <c r="AT2467" s="209"/>
      <c r="AU2467" s="209"/>
      <c r="AV2467" s="209"/>
      <c r="AW2467" s="209"/>
      <c r="AX2467" s="209"/>
      <c r="AY2467" s="209"/>
      <c r="AZ2467" s="209"/>
      <c r="BA2467" s="209"/>
      <c r="BB2467" s="209"/>
      <c r="BC2467" s="209"/>
      <c r="BD2467" s="209"/>
      <c r="BE2467" s="209"/>
      <c r="BF2467" s="209"/>
      <c r="BG2467" s="209"/>
      <c r="BH2467" s="209"/>
      <c r="BI2467" s="209"/>
      <c r="BJ2467" s="209"/>
      <c r="BK2467" s="209"/>
      <c r="BL2467" s="209"/>
      <c r="BM2467" s="209"/>
      <c r="BN2467" s="209"/>
      <c r="BO2467" s="209"/>
      <c r="BP2467" s="209"/>
      <c r="BQ2467" s="209"/>
      <c r="BR2467" s="209"/>
      <c r="BS2467" s="209"/>
      <c r="BT2467" s="209"/>
      <c r="BU2467" s="209"/>
      <c r="BV2467" s="209"/>
      <c r="BW2467" s="209"/>
      <c r="BX2467" s="209"/>
      <c r="BY2467" s="209"/>
      <c r="BZ2467" s="209"/>
      <c r="CA2467" s="209"/>
      <c r="CB2467" s="209"/>
      <c r="CC2467" s="209"/>
      <c r="CD2467" s="209"/>
      <c r="CE2467" s="209"/>
      <c r="CF2467" s="209"/>
      <c r="CG2467" s="209"/>
      <c r="CH2467" s="209"/>
      <c r="CI2467" s="209"/>
      <c r="CJ2467" s="209"/>
      <c r="CK2467" s="209"/>
      <c r="CL2467" s="209"/>
      <c r="CM2467" s="209"/>
      <c r="CN2467" s="209"/>
      <c r="CO2467" s="209"/>
      <c r="CP2467" s="209"/>
      <c r="CQ2467" s="209"/>
      <c r="CR2467" s="209"/>
      <c r="CS2467" s="209"/>
      <c r="CT2467" s="209"/>
      <c r="CU2467" s="209"/>
      <c r="CV2467" s="209"/>
      <c r="CW2467" s="209"/>
      <c r="CX2467" s="209"/>
      <c r="CY2467" s="209"/>
      <c r="CZ2467" s="209"/>
      <c r="DA2467" s="209"/>
      <c r="DB2467" s="209"/>
      <c r="DC2467" s="209"/>
      <c r="DD2467" s="209"/>
      <c r="DE2467" s="209"/>
      <c r="DF2467" s="209"/>
      <c r="DG2467" s="209"/>
      <c r="DH2467" s="209"/>
      <c r="DI2467" s="209"/>
      <c r="DJ2467" s="209"/>
      <c r="DK2467" s="209"/>
      <c r="DL2467" s="209"/>
      <c r="DM2467" s="209"/>
      <c r="DN2467" s="209"/>
      <c r="DO2467" s="209"/>
      <c r="DP2467" s="209"/>
      <c r="DQ2467" s="209"/>
      <c r="DR2467" s="209"/>
      <c r="DS2467" s="209"/>
      <c r="DT2467" s="209"/>
      <c r="DU2467" s="209"/>
      <c r="DV2467" s="209"/>
      <c r="DW2467" s="209"/>
      <c r="DX2467" s="209"/>
      <c r="DY2467" s="209"/>
      <c r="DZ2467" s="209"/>
      <c r="EA2467" s="209"/>
      <c r="EB2467" s="209"/>
      <c r="EC2467" s="209"/>
      <c r="ED2467" s="209"/>
      <c r="EE2467" s="209"/>
      <c r="EF2467" s="209"/>
      <c r="EG2467" s="209"/>
      <c r="EH2467" s="209"/>
      <c r="EI2467" s="209"/>
      <c r="EJ2467" s="209"/>
      <c r="EK2467" s="209"/>
      <c r="EL2467" s="209"/>
      <c r="EM2467" s="209"/>
      <c r="EN2467" s="209"/>
      <c r="EO2467" s="209"/>
      <c r="EP2467" s="209"/>
      <c r="EQ2467" s="209"/>
      <c r="ER2467" s="209"/>
      <c r="ES2467" s="209"/>
      <c r="ET2467" s="209"/>
      <c r="EU2467" s="209"/>
      <c r="EV2467" s="209"/>
      <c r="EW2467" s="209"/>
      <c r="EX2467" s="209"/>
      <c r="EY2467" s="209"/>
      <c r="EZ2467" s="209"/>
      <c r="FA2467" s="209"/>
      <c r="FB2467" s="209"/>
      <c r="FC2467" s="209"/>
      <c r="FD2467" s="209"/>
      <c r="FE2467" s="209"/>
      <c r="FF2467" s="209"/>
      <c r="FG2467" s="209"/>
      <c r="FH2467" s="209"/>
      <c r="FI2467" s="209"/>
      <c r="FJ2467" s="209"/>
      <c r="FK2467" s="209"/>
      <c r="FL2467" s="209"/>
      <c r="FM2467" s="209"/>
      <c r="FN2467" s="209"/>
      <c r="FO2467" s="209"/>
      <c r="FP2467" s="209"/>
      <c r="FQ2467" s="209"/>
      <c r="FR2467" s="209"/>
      <c r="FS2467" s="209"/>
      <c r="FT2467" s="209"/>
      <c r="FU2467" s="209"/>
      <c r="FV2467" s="209"/>
      <c r="FW2467" s="209"/>
      <c r="FX2467" s="209"/>
      <c r="FY2467" s="209"/>
      <c r="FZ2467" s="209"/>
      <c r="GA2467" s="209"/>
      <c r="GB2467" s="209"/>
      <c r="GC2467" s="209"/>
      <c r="GD2467" s="209"/>
      <c r="GE2467" s="209"/>
      <c r="GF2467" s="209"/>
      <c r="GG2467" s="209"/>
      <c r="GH2467" s="209"/>
      <c r="GI2467" s="209"/>
    </row>
    <row r="2468" spans="1:191" hidden="1">
      <c r="A2468" s="74"/>
      <c r="B2468" s="53"/>
      <c r="C2468" s="56"/>
      <c r="D2468" s="76"/>
      <c r="E2468" s="16" t="s">
        <v>550</v>
      </c>
      <c r="F2468" s="10">
        <v>4741</v>
      </c>
      <c r="G2468" s="10"/>
      <c r="H2468" s="10"/>
      <c r="I2468" s="34">
        <v>11762</v>
      </c>
      <c r="J2468" s="34">
        <v>19603</v>
      </c>
      <c r="K2468" s="34">
        <v>29405</v>
      </c>
      <c r="L2468" s="7">
        <v>39206.400000000001</v>
      </c>
      <c r="M2468" s="41">
        <f t="shared" si="500"/>
        <v>30</v>
      </c>
      <c r="N2468" s="41">
        <f t="shared" si="501"/>
        <v>50</v>
      </c>
      <c r="O2468" s="41">
        <f t="shared" si="502"/>
        <v>75</v>
      </c>
      <c r="P2468" s="15"/>
      <c r="Q2468" s="15"/>
      <c r="R2468" s="167"/>
      <c r="S2468" s="15"/>
      <c r="T2468" s="15"/>
      <c r="U2468" s="4">
        <f t="shared" si="509"/>
        <v>39206.400000000001</v>
      </c>
    </row>
    <row r="2469" spans="1:191" ht="28.5" customHeight="1">
      <c r="A2469" s="246"/>
      <c r="B2469" s="196"/>
      <c r="C2469" s="200"/>
      <c r="D2469" s="201" t="s">
        <v>285</v>
      </c>
      <c r="E2469" s="81" t="s">
        <v>243</v>
      </c>
      <c r="F2469" s="19"/>
      <c r="G2469" s="19"/>
      <c r="H2469" s="10" t="s">
        <v>394</v>
      </c>
      <c r="I2469" s="205">
        <f>SUM(I2470)</f>
        <v>425304</v>
      </c>
      <c r="J2469" s="205">
        <f>SUM(J2470)</f>
        <v>708840</v>
      </c>
      <c r="K2469" s="205">
        <f>SUM(K2470)</f>
        <v>1063260</v>
      </c>
      <c r="L2469" s="205">
        <f>SUM(L2470)</f>
        <v>1417680</v>
      </c>
      <c r="M2469" s="41">
        <f t="shared" si="500"/>
        <v>30</v>
      </c>
      <c r="N2469" s="41">
        <f t="shared" si="501"/>
        <v>50</v>
      </c>
      <c r="O2469" s="41">
        <f t="shared" si="502"/>
        <v>75</v>
      </c>
      <c r="P2469" s="14"/>
      <c r="Q2469" s="14"/>
      <c r="R2469" s="167"/>
      <c r="S2469" s="14"/>
      <c r="T2469" s="14"/>
      <c r="U2469" s="4">
        <f t="shared" si="509"/>
        <v>1417680</v>
      </c>
      <c r="W2469" s="43" t="s">
        <v>394</v>
      </c>
      <c r="AA2469" s="209"/>
      <c r="AB2469" s="209"/>
      <c r="AC2469" s="209"/>
      <c r="AD2469" s="209"/>
      <c r="AE2469" s="209"/>
      <c r="AF2469" s="209"/>
      <c r="AG2469" s="209"/>
      <c r="AH2469" s="209"/>
      <c r="AI2469" s="209"/>
      <c r="AJ2469" s="209"/>
      <c r="AK2469" s="209"/>
      <c r="AL2469" s="209"/>
      <c r="AM2469" s="209"/>
      <c r="AN2469" s="209"/>
      <c r="AO2469" s="209"/>
      <c r="AP2469" s="209"/>
      <c r="AQ2469" s="209"/>
      <c r="AR2469" s="209"/>
      <c r="AS2469" s="209"/>
      <c r="AT2469" s="209"/>
      <c r="AU2469" s="209"/>
      <c r="AV2469" s="209"/>
      <c r="AW2469" s="209"/>
      <c r="AX2469" s="209"/>
      <c r="AY2469" s="209"/>
      <c r="AZ2469" s="209"/>
      <c r="BA2469" s="209"/>
      <c r="BB2469" s="209"/>
      <c r="BC2469" s="209"/>
      <c r="BD2469" s="209"/>
      <c r="BE2469" s="209"/>
      <c r="BF2469" s="209"/>
      <c r="BG2469" s="209"/>
      <c r="BH2469" s="209"/>
      <c r="BI2469" s="209"/>
      <c r="BJ2469" s="209"/>
      <c r="BK2469" s="209"/>
      <c r="BL2469" s="209"/>
      <c r="BM2469" s="209"/>
      <c r="BN2469" s="209"/>
      <c r="BO2469" s="209"/>
      <c r="BP2469" s="209"/>
      <c r="BQ2469" s="209"/>
      <c r="BR2469" s="209"/>
      <c r="BS2469" s="209"/>
      <c r="BT2469" s="209"/>
      <c r="BU2469" s="209"/>
      <c r="BV2469" s="209"/>
      <c r="BW2469" s="209"/>
      <c r="BX2469" s="209"/>
      <c r="BY2469" s="209"/>
      <c r="BZ2469" s="209"/>
      <c r="CA2469" s="209"/>
      <c r="CB2469" s="209"/>
      <c r="CC2469" s="209"/>
      <c r="CD2469" s="209"/>
      <c r="CE2469" s="209"/>
      <c r="CF2469" s="209"/>
      <c r="CG2469" s="209"/>
      <c r="CH2469" s="209"/>
      <c r="CI2469" s="209"/>
      <c r="CJ2469" s="209"/>
      <c r="CK2469" s="209"/>
      <c r="CL2469" s="209"/>
      <c r="CM2469" s="209"/>
      <c r="CN2469" s="209"/>
      <c r="CO2469" s="209"/>
      <c r="CP2469" s="209"/>
      <c r="CQ2469" s="209"/>
      <c r="CR2469" s="209"/>
      <c r="CS2469" s="209"/>
      <c r="CT2469" s="209"/>
      <c r="CU2469" s="209"/>
      <c r="CV2469" s="209"/>
      <c r="CW2469" s="209"/>
      <c r="CX2469" s="209"/>
      <c r="CY2469" s="209"/>
      <c r="CZ2469" s="209"/>
      <c r="DA2469" s="209"/>
      <c r="DB2469" s="209"/>
      <c r="DC2469" s="209"/>
      <c r="DD2469" s="209"/>
      <c r="DE2469" s="209"/>
      <c r="DF2469" s="209"/>
      <c r="DG2469" s="209"/>
      <c r="DH2469" s="209"/>
      <c r="DI2469" s="209"/>
      <c r="DJ2469" s="209"/>
      <c r="DK2469" s="209"/>
      <c r="DL2469" s="209"/>
      <c r="DM2469" s="209"/>
      <c r="DN2469" s="209"/>
      <c r="DO2469" s="209"/>
      <c r="DP2469" s="209"/>
      <c r="DQ2469" s="209"/>
      <c r="DR2469" s="209"/>
      <c r="DS2469" s="209"/>
      <c r="DT2469" s="209"/>
      <c r="DU2469" s="209"/>
      <c r="DV2469" s="209"/>
      <c r="DW2469" s="209"/>
      <c r="DX2469" s="209"/>
      <c r="DY2469" s="209"/>
      <c r="DZ2469" s="209"/>
      <c r="EA2469" s="209"/>
      <c r="EB2469" s="209"/>
      <c r="EC2469" s="209"/>
      <c r="ED2469" s="209"/>
      <c r="EE2469" s="209"/>
      <c r="EF2469" s="209"/>
      <c r="EG2469" s="209"/>
      <c r="EH2469" s="209"/>
      <c r="EI2469" s="209"/>
      <c r="EJ2469" s="209"/>
      <c r="EK2469" s="209"/>
      <c r="EL2469" s="209"/>
      <c r="EM2469" s="209"/>
      <c r="EN2469" s="209"/>
      <c r="EO2469" s="209"/>
      <c r="EP2469" s="209"/>
      <c r="EQ2469" s="209"/>
      <c r="ER2469" s="209"/>
      <c r="ES2469" s="209"/>
      <c r="ET2469" s="209"/>
      <c r="EU2469" s="209"/>
      <c r="EV2469" s="209"/>
      <c r="EW2469" s="209"/>
      <c r="EX2469" s="209"/>
      <c r="EY2469" s="209"/>
      <c r="EZ2469" s="209"/>
      <c r="FA2469" s="209"/>
      <c r="FB2469" s="209"/>
      <c r="FC2469" s="209"/>
      <c r="FD2469" s="209"/>
      <c r="FE2469" s="209"/>
      <c r="FF2469" s="209"/>
      <c r="FG2469" s="209"/>
      <c r="FH2469" s="209"/>
      <c r="FI2469" s="209"/>
      <c r="FJ2469" s="209"/>
      <c r="FK2469" s="209"/>
      <c r="FL2469" s="209"/>
      <c r="FM2469" s="209"/>
      <c r="FN2469" s="209"/>
      <c r="FO2469" s="209"/>
      <c r="FP2469" s="209"/>
      <c r="FQ2469" s="209"/>
      <c r="FR2469" s="209"/>
      <c r="FS2469" s="209"/>
      <c r="FT2469" s="209"/>
      <c r="FU2469" s="209"/>
      <c r="FV2469" s="209"/>
      <c r="FW2469" s="209"/>
      <c r="FX2469" s="209"/>
      <c r="FY2469" s="209"/>
      <c r="FZ2469" s="209"/>
      <c r="GA2469" s="209"/>
      <c r="GB2469" s="209"/>
      <c r="GC2469" s="209"/>
      <c r="GD2469" s="209"/>
      <c r="GE2469" s="209"/>
      <c r="GF2469" s="209"/>
      <c r="GG2469" s="209"/>
      <c r="GH2469" s="209"/>
      <c r="GI2469" s="209"/>
    </row>
    <row r="2470" spans="1:191" ht="33.75" customHeight="1">
      <c r="A2470" s="246"/>
      <c r="B2470" s="196"/>
      <c r="C2470" s="200"/>
      <c r="D2470" s="201"/>
      <c r="E2470" s="80" t="s">
        <v>655</v>
      </c>
      <c r="F2470" s="18" t="s">
        <v>398</v>
      </c>
      <c r="G2470" s="18"/>
      <c r="H2470" s="10" t="s">
        <v>394</v>
      </c>
      <c r="I2470" s="248">
        <f>SUM(I2471:I2471)</f>
        <v>425304</v>
      </c>
      <c r="J2470" s="248">
        <f>SUM(J2471:J2471)</f>
        <v>708840</v>
      </c>
      <c r="K2470" s="248">
        <f>SUM(K2471:K2471)</f>
        <v>1063260</v>
      </c>
      <c r="L2470" s="249">
        <f>SUM(L2471:L2471)</f>
        <v>1417680</v>
      </c>
      <c r="M2470" s="41">
        <f t="shared" ref="M2470:M2532" si="510">ROUND(I2470/L2470*100,1)</f>
        <v>30</v>
      </c>
      <c r="N2470" s="41">
        <f t="shared" ref="N2470:N2532" si="511">ROUND(J2470/L2470*100,1)</f>
        <v>50</v>
      </c>
      <c r="O2470" s="41">
        <f t="shared" ref="O2470:O2532" si="512">ROUND(K2470/L2470*100,1)</f>
        <v>75</v>
      </c>
      <c r="P2470" s="15"/>
      <c r="Q2470" s="15"/>
      <c r="R2470" s="167"/>
      <c r="S2470" s="15"/>
      <c r="T2470" s="15"/>
      <c r="U2470" s="4">
        <f t="shared" si="509"/>
        <v>1417680</v>
      </c>
      <c r="AA2470" s="209"/>
      <c r="AB2470" s="209"/>
      <c r="AC2470" s="209"/>
      <c r="AD2470" s="209"/>
      <c r="AE2470" s="209"/>
      <c r="AF2470" s="209"/>
      <c r="AG2470" s="209"/>
      <c r="AH2470" s="209"/>
      <c r="AI2470" s="209"/>
      <c r="AJ2470" s="209"/>
      <c r="AK2470" s="209"/>
      <c r="AL2470" s="209"/>
      <c r="AM2470" s="209"/>
      <c r="AN2470" s="209"/>
      <c r="AO2470" s="209"/>
      <c r="AP2470" s="209"/>
      <c r="AQ2470" s="209"/>
      <c r="AR2470" s="209"/>
      <c r="AS2470" s="209"/>
      <c r="AT2470" s="209"/>
      <c r="AU2470" s="209"/>
      <c r="AV2470" s="209"/>
      <c r="AW2470" s="209"/>
      <c r="AX2470" s="209"/>
      <c r="AY2470" s="209"/>
      <c r="AZ2470" s="209"/>
      <c r="BA2470" s="209"/>
      <c r="BB2470" s="209"/>
      <c r="BC2470" s="209"/>
      <c r="BD2470" s="209"/>
      <c r="BE2470" s="209"/>
      <c r="BF2470" s="209"/>
      <c r="BG2470" s="209"/>
      <c r="BH2470" s="209"/>
      <c r="BI2470" s="209"/>
      <c r="BJ2470" s="209"/>
      <c r="BK2470" s="209"/>
      <c r="BL2470" s="209"/>
      <c r="BM2470" s="209"/>
      <c r="BN2470" s="209"/>
      <c r="BO2470" s="209"/>
      <c r="BP2470" s="209"/>
      <c r="BQ2470" s="209"/>
      <c r="BR2470" s="209"/>
      <c r="BS2470" s="209"/>
      <c r="BT2470" s="209"/>
      <c r="BU2470" s="209"/>
      <c r="BV2470" s="209"/>
      <c r="BW2470" s="209"/>
      <c r="BX2470" s="209"/>
      <c r="BY2470" s="209"/>
      <c r="BZ2470" s="209"/>
      <c r="CA2470" s="209"/>
      <c r="CB2470" s="209"/>
      <c r="CC2470" s="209"/>
      <c r="CD2470" s="209"/>
      <c r="CE2470" s="209"/>
      <c r="CF2470" s="209"/>
      <c r="CG2470" s="209"/>
      <c r="CH2470" s="209"/>
      <c r="CI2470" s="209"/>
      <c r="CJ2470" s="209"/>
      <c r="CK2470" s="209"/>
      <c r="CL2470" s="209"/>
      <c r="CM2470" s="209"/>
      <c r="CN2470" s="209"/>
      <c r="CO2470" s="209"/>
      <c r="CP2470" s="209"/>
      <c r="CQ2470" s="209"/>
      <c r="CR2470" s="209"/>
      <c r="CS2470" s="209"/>
      <c r="CT2470" s="209"/>
      <c r="CU2470" s="209"/>
      <c r="CV2470" s="209"/>
      <c r="CW2470" s="209"/>
      <c r="CX2470" s="209"/>
      <c r="CY2470" s="209"/>
      <c r="CZ2470" s="209"/>
      <c r="DA2470" s="209"/>
      <c r="DB2470" s="209"/>
      <c r="DC2470" s="209"/>
      <c r="DD2470" s="209"/>
      <c r="DE2470" s="209"/>
      <c r="DF2470" s="209"/>
      <c r="DG2470" s="209"/>
      <c r="DH2470" s="209"/>
      <c r="DI2470" s="209"/>
      <c r="DJ2470" s="209"/>
      <c r="DK2470" s="209"/>
      <c r="DL2470" s="209"/>
      <c r="DM2470" s="209"/>
      <c r="DN2470" s="209"/>
      <c r="DO2470" s="209"/>
      <c r="DP2470" s="209"/>
      <c r="DQ2470" s="209"/>
      <c r="DR2470" s="209"/>
      <c r="DS2470" s="209"/>
      <c r="DT2470" s="209"/>
      <c r="DU2470" s="209"/>
      <c r="DV2470" s="209"/>
      <c r="DW2470" s="209"/>
      <c r="DX2470" s="209"/>
      <c r="DY2470" s="209"/>
      <c r="DZ2470" s="209"/>
      <c r="EA2470" s="209"/>
      <c r="EB2470" s="209"/>
      <c r="EC2470" s="209"/>
      <c r="ED2470" s="209"/>
      <c r="EE2470" s="209"/>
      <c r="EF2470" s="209"/>
      <c r="EG2470" s="209"/>
      <c r="EH2470" s="209"/>
      <c r="EI2470" s="209"/>
      <c r="EJ2470" s="209"/>
      <c r="EK2470" s="209"/>
      <c r="EL2470" s="209"/>
      <c r="EM2470" s="209"/>
      <c r="EN2470" s="209"/>
      <c r="EO2470" s="209"/>
      <c r="EP2470" s="209"/>
      <c r="EQ2470" s="209"/>
      <c r="ER2470" s="209"/>
      <c r="ES2470" s="209"/>
      <c r="ET2470" s="209"/>
      <c r="EU2470" s="209"/>
      <c r="EV2470" s="209"/>
      <c r="EW2470" s="209"/>
      <c r="EX2470" s="209"/>
      <c r="EY2470" s="209"/>
      <c r="EZ2470" s="209"/>
      <c r="FA2470" s="209"/>
      <c r="FB2470" s="209"/>
      <c r="FC2470" s="209"/>
      <c r="FD2470" s="209"/>
      <c r="FE2470" s="209"/>
      <c r="FF2470" s="209"/>
      <c r="FG2470" s="209"/>
      <c r="FH2470" s="209"/>
      <c r="FI2470" s="209"/>
      <c r="FJ2470" s="209"/>
      <c r="FK2470" s="209"/>
      <c r="FL2470" s="209"/>
      <c r="FM2470" s="209"/>
      <c r="FN2470" s="209"/>
      <c r="FO2470" s="209"/>
      <c r="FP2470" s="209"/>
      <c r="FQ2470" s="209"/>
      <c r="FR2470" s="209"/>
      <c r="FS2470" s="209"/>
      <c r="FT2470" s="209"/>
      <c r="FU2470" s="209"/>
      <c r="FV2470" s="209"/>
      <c r="FW2470" s="209"/>
      <c r="FX2470" s="209"/>
      <c r="FY2470" s="209"/>
      <c r="FZ2470" s="209"/>
      <c r="GA2470" s="209"/>
      <c r="GB2470" s="209"/>
      <c r="GC2470" s="209"/>
      <c r="GD2470" s="209"/>
      <c r="GE2470" s="209"/>
      <c r="GF2470" s="209"/>
      <c r="GG2470" s="209"/>
      <c r="GH2470" s="209"/>
      <c r="GI2470" s="209"/>
    </row>
    <row r="2471" spans="1:191" hidden="1">
      <c r="A2471" s="74"/>
      <c r="B2471" s="53"/>
      <c r="C2471" s="56"/>
      <c r="D2471" s="57"/>
      <c r="E2471" s="16" t="s">
        <v>550</v>
      </c>
      <c r="F2471" s="10">
        <v>4741</v>
      </c>
      <c r="G2471" s="10"/>
      <c r="H2471" s="10"/>
      <c r="I2471" s="34">
        <v>425304</v>
      </c>
      <c r="J2471" s="34">
        <v>708840</v>
      </c>
      <c r="K2471" s="34">
        <v>1063260</v>
      </c>
      <c r="L2471" s="7">
        <v>1417680</v>
      </c>
      <c r="M2471" s="41">
        <f t="shared" si="510"/>
        <v>30</v>
      </c>
      <c r="N2471" s="41">
        <f t="shared" si="511"/>
        <v>50</v>
      </c>
      <c r="O2471" s="41">
        <f t="shared" si="512"/>
        <v>75</v>
      </c>
      <c r="P2471" s="15"/>
      <c r="Q2471" s="15"/>
      <c r="R2471" s="167"/>
      <c r="S2471" s="15"/>
      <c r="T2471" s="15"/>
      <c r="U2471" s="4">
        <f t="shared" si="509"/>
        <v>1417680</v>
      </c>
    </row>
    <row r="2472" spans="1:191" ht="49.5">
      <c r="A2472" s="246"/>
      <c r="B2472" s="196"/>
      <c r="C2472" s="200"/>
      <c r="D2472" s="201" t="s">
        <v>286</v>
      </c>
      <c r="E2472" s="226" t="s">
        <v>110</v>
      </c>
      <c r="F2472" s="19"/>
      <c r="G2472" s="19"/>
      <c r="H2472" s="10" t="s">
        <v>394</v>
      </c>
      <c r="I2472" s="204">
        <f>SUM(I2473)</f>
        <v>78552</v>
      </c>
      <c r="J2472" s="204">
        <f>SUM(J2473)</f>
        <v>130920</v>
      </c>
      <c r="K2472" s="204">
        <f>SUM(K2473)</f>
        <v>196380</v>
      </c>
      <c r="L2472" s="205">
        <f>SUM(L2473)</f>
        <v>261840</v>
      </c>
      <c r="M2472" s="41">
        <f t="shared" si="510"/>
        <v>30</v>
      </c>
      <c r="N2472" s="41">
        <f t="shared" si="511"/>
        <v>50</v>
      </c>
      <c r="O2472" s="41">
        <f t="shared" si="512"/>
        <v>75</v>
      </c>
      <c r="P2472" s="14"/>
      <c r="Q2472" s="14"/>
      <c r="R2472" s="167"/>
      <c r="S2472" s="14"/>
      <c r="T2472" s="14"/>
      <c r="U2472" s="4">
        <f t="shared" si="509"/>
        <v>261840</v>
      </c>
      <c r="W2472" s="43" t="s">
        <v>394</v>
      </c>
      <c r="AA2472" s="209"/>
      <c r="AB2472" s="209"/>
      <c r="AC2472" s="209"/>
      <c r="AD2472" s="209"/>
      <c r="AE2472" s="209"/>
      <c r="AF2472" s="209"/>
      <c r="AG2472" s="209"/>
      <c r="AH2472" s="209"/>
      <c r="AI2472" s="209"/>
      <c r="AJ2472" s="209"/>
      <c r="AK2472" s="209"/>
      <c r="AL2472" s="209"/>
      <c r="AM2472" s="209"/>
      <c r="AN2472" s="209"/>
      <c r="AO2472" s="209"/>
      <c r="AP2472" s="209"/>
      <c r="AQ2472" s="209"/>
      <c r="AR2472" s="209"/>
      <c r="AS2472" s="209"/>
      <c r="AT2472" s="209"/>
      <c r="AU2472" s="209"/>
      <c r="AV2472" s="209"/>
      <c r="AW2472" s="209"/>
      <c r="AX2472" s="209"/>
      <c r="AY2472" s="209"/>
      <c r="AZ2472" s="209"/>
      <c r="BA2472" s="209"/>
      <c r="BB2472" s="209"/>
      <c r="BC2472" s="209"/>
      <c r="BD2472" s="209"/>
      <c r="BE2472" s="209"/>
      <c r="BF2472" s="209"/>
      <c r="BG2472" s="209"/>
      <c r="BH2472" s="209"/>
      <c r="BI2472" s="209"/>
      <c r="BJ2472" s="209"/>
      <c r="BK2472" s="209"/>
      <c r="BL2472" s="209"/>
      <c r="BM2472" s="209"/>
      <c r="BN2472" s="209"/>
      <c r="BO2472" s="209"/>
      <c r="BP2472" s="209"/>
      <c r="BQ2472" s="209"/>
      <c r="BR2472" s="209"/>
      <c r="BS2472" s="209"/>
      <c r="BT2472" s="209"/>
      <c r="BU2472" s="209"/>
      <c r="BV2472" s="209"/>
      <c r="BW2472" s="209"/>
      <c r="BX2472" s="209"/>
      <c r="BY2472" s="209"/>
      <c r="BZ2472" s="209"/>
      <c r="CA2472" s="209"/>
      <c r="CB2472" s="209"/>
      <c r="CC2472" s="209"/>
      <c r="CD2472" s="209"/>
      <c r="CE2472" s="209"/>
      <c r="CF2472" s="209"/>
      <c r="CG2472" s="209"/>
      <c r="CH2472" s="209"/>
      <c r="CI2472" s="209"/>
      <c r="CJ2472" s="209"/>
      <c r="CK2472" s="209"/>
      <c r="CL2472" s="209"/>
      <c r="CM2472" s="209"/>
      <c r="CN2472" s="209"/>
      <c r="CO2472" s="209"/>
      <c r="CP2472" s="209"/>
      <c r="CQ2472" s="209"/>
      <c r="CR2472" s="209"/>
      <c r="CS2472" s="209"/>
      <c r="CT2472" s="209"/>
      <c r="CU2472" s="209"/>
      <c r="CV2472" s="209"/>
      <c r="CW2472" s="209"/>
      <c r="CX2472" s="209"/>
      <c r="CY2472" s="209"/>
      <c r="CZ2472" s="209"/>
      <c r="DA2472" s="209"/>
      <c r="DB2472" s="209"/>
      <c r="DC2472" s="209"/>
      <c r="DD2472" s="209"/>
      <c r="DE2472" s="209"/>
      <c r="DF2472" s="209"/>
      <c r="DG2472" s="209"/>
      <c r="DH2472" s="209"/>
      <c r="DI2472" s="209"/>
      <c r="DJ2472" s="209"/>
      <c r="DK2472" s="209"/>
      <c r="DL2472" s="209"/>
      <c r="DM2472" s="209"/>
      <c r="DN2472" s="209"/>
      <c r="DO2472" s="209"/>
      <c r="DP2472" s="209"/>
      <c r="DQ2472" s="209"/>
      <c r="DR2472" s="209"/>
      <c r="DS2472" s="209"/>
      <c r="DT2472" s="209"/>
      <c r="DU2472" s="209"/>
      <c r="DV2472" s="209"/>
      <c r="DW2472" s="209"/>
      <c r="DX2472" s="209"/>
      <c r="DY2472" s="209"/>
      <c r="DZ2472" s="209"/>
      <c r="EA2472" s="209"/>
      <c r="EB2472" s="209"/>
      <c r="EC2472" s="209"/>
      <c r="ED2472" s="209"/>
      <c r="EE2472" s="209"/>
      <c r="EF2472" s="209"/>
      <c r="EG2472" s="209"/>
      <c r="EH2472" s="209"/>
      <c r="EI2472" s="209"/>
      <c r="EJ2472" s="209"/>
      <c r="EK2472" s="209"/>
      <c r="EL2472" s="209"/>
      <c r="EM2472" s="209"/>
      <c r="EN2472" s="209"/>
      <c r="EO2472" s="209"/>
      <c r="EP2472" s="209"/>
      <c r="EQ2472" s="209"/>
      <c r="ER2472" s="209"/>
      <c r="ES2472" s="209"/>
      <c r="ET2472" s="209"/>
      <c r="EU2472" s="209"/>
      <c r="EV2472" s="209"/>
      <c r="EW2472" s="209"/>
      <c r="EX2472" s="209"/>
      <c r="EY2472" s="209"/>
      <c r="EZ2472" s="209"/>
      <c r="FA2472" s="209"/>
      <c r="FB2472" s="209"/>
      <c r="FC2472" s="209"/>
      <c r="FD2472" s="209"/>
      <c r="FE2472" s="209"/>
      <c r="FF2472" s="209"/>
      <c r="FG2472" s="209"/>
      <c r="FH2472" s="209"/>
      <c r="FI2472" s="209"/>
      <c r="FJ2472" s="209"/>
      <c r="FK2472" s="209"/>
      <c r="FL2472" s="209"/>
      <c r="FM2472" s="209"/>
      <c r="FN2472" s="209"/>
      <c r="FO2472" s="209"/>
      <c r="FP2472" s="209"/>
      <c r="FQ2472" s="209"/>
      <c r="FR2472" s="209"/>
      <c r="FS2472" s="209"/>
      <c r="FT2472" s="209"/>
      <c r="FU2472" s="209"/>
      <c r="FV2472" s="209"/>
      <c r="FW2472" s="209"/>
      <c r="FX2472" s="209"/>
      <c r="FY2472" s="209"/>
      <c r="FZ2472" s="209"/>
      <c r="GA2472" s="209"/>
      <c r="GB2472" s="209"/>
      <c r="GC2472" s="209"/>
      <c r="GD2472" s="209"/>
      <c r="GE2472" s="209"/>
      <c r="GF2472" s="209"/>
      <c r="GG2472" s="209"/>
      <c r="GH2472" s="209"/>
      <c r="GI2472" s="209"/>
    </row>
    <row r="2473" spans="1:191" ht="33" customHeight="1">
      <c r="A2473" s="246"/>
      <c r="B2473" s="196"/>
      <c r="C2473" s="200"/>
      <c r="D2473" s="250"/>
      <c r="E2473" s="80" t="s">
        <v>655</v>
      </c>
      <c r="F2473" s="18" t="s">
        <v>398</v>
      </c>
      <c r="G2473" s="18"/>
      <c r="H2473" s="10" t="s">
        <v>394</v>
      </c>
      <c r="I2473" s="248">
        <f>SUM(I2474:I2474)</f>
        <v>78552</v>
      </c>
      <c r="J2473" s="248">
        <f>SUM(J2474:J2474)</f>
        <v>130920</v>
      </c>
      <c r="K2473" s="248">
        <f>SUM(K2474:K2474)</f>
        <v>196380</v>
      </c>
      <c r="L2473" s="249">
        <f>SUM(L2474:L2474)</f>
        <v>261840</v>
      </c>
      <c r="M2473" s="41">
        <f t="shared" si="510"/>
        <v>30</v>
      </c>
      <c r="N2473" s="41">
        <f t="shared" si="511"/>
        <v>50</v>
      </c>
      <c r="O2473" s="41">
        <f t="shared" si="512"/>
        <v>75</v>
      </c>
      <c r="P2473" s="28"/>
      <c r="Q2473" s="28"/>
      <c r="R2473" s="167"/>
      <c r="S2473" s="28"/>
      <c r="T2473" s="28"/>
      <c r="U2473" s="4">
        <f t="shared" si="509"/>
        <v>261840</v>
      </c>
      <c r="AA2473" s="209"/>
      <c r="AB2473" s="209"/>
      <c r="AC2473" s="209"/>
      <c r="AD2473" s="209"/>
      <c r="AE2473" s="209"/>
      <c r="AF2473" s="209"/>
      <c r="AG2473" s="209"/>
      <c r="AH2473" s="209"/>
      <c r="AI2473" s="209"/>
      <c r="AJ2473" s="209"/>
      <c r="AK2473" s="209"/>
      <c r="AL2473" s="209"/>
      <c r="AM2473" s="209"/>
      <c r="AN2473" s="209"/>
      <c r="AO2473" s="209"/>
      <c r="AP2473" s="209"/>
      <c r="AQ2473" s="209"/>
      <c r="AR2473" s="209"/>
      <c r="AS2473" s="209"/>
      <c r="AT2473" s="209"/>
      <c r="AU2473" s="209"/>
      <c r="AV2473" s="209"/>
      <c r="AW2473" s="209"/>
      <c r="AX2473" s="209"/>
      <c r="AY2473" s="209"/>
      <c r="AZ2473" s="209"/>
      <c r="BA2473" s="209"/>
      <c r="BB2473" s="209"/>
      <c r="BC2473" s="209"/>
      <c r="BD2473" s="209"/>
      <c r="BE2473" s="209"/>
      <c r="BF2473" s="209"/>
      <c r="BG2473" s="209"/>
      <c r="BH2473" s="209"/>
      <c r="BI2473" s="209"/>
      <c r="BJ2473" s="209"/>
      <c r="BK2473" s="209"/>
      <c r="BL2473" s="209"/>
      <c r="BM2473" s="209"/>
      <c r="BN2473" s="209"/>
      <c r="BO2473" s="209"/>
      <c r="BP2473" s="209"/>
      <c r="BQ2473" s="209"/>
      <c r="BR2473" s="209"/>
      <c r="BS2473" s="209"/>
      <c r="BT2473" s="209"/>
      <c r="BU2473" s="209"/>
      <c r="BV2473" s="209"/>
      <c r="BW2473" s="209"/>
      <c r="BX2473" s="209"/>
      <c r="BY2473" s="209"/>
      <c r="BZ2473" s="209"/>
      <c r="CA2473" s="209"/>
      <c r="CB2473" s="209"/>
      <c r="CC2473" s="209"/>
      <c r="CD2473" s="209"/>
      <c r="CE2473" s="209"/>
      <c r="CF2473" s="209"/>
      <c r="CG2473" s="209"/>
      <c r="CH2473" s="209"/>
      <c r="CI2473" s="209"/>
      <c r="CJ2473" s="209"/>
      <c r="CK2473" s="209"/>
      <c r="CL2473" s="209"/>
      <c r="CM2473" s="209"/>
      <c r="CN2473" s="209"/>
      <c r="CO2473" s="209"/>
      <c r="CP2473" s="209"/>
      <c r="CQ2473" s="209"/>
      <c r="CR2473" s="209"/>
      <c r="CS2473" s="209"/>
      <c r="CT2473" s="209"/>
      <c r="CU2473" s="209"/>
      <c r="CV2473" s="209"/>
      <c r="CW2473" s="209"/>
      <c r="CX2473" s="209"/>
      <c r="CY2473" s="209"/>
      <c r="CZ2473" s="209"/>
      <c r="DA2473" s="209"/>
      <c r="DB2473" s="209"/>
      <c r="DC2473" s="209"/>
      <c r="DD2473" s="209"/>
      <c r="DE2473" s="209"/>
      <c r="DF2473" s="209"/>
      <c r="DG2473" s="209"/>
      <c r="DH2473" s="209"/>
      <c r="DI2473" s="209"/>
      <c r="DJ2473" s="209"/>
      <c r="DK2473" s="209"/>
      <c r="DL2473" s="209"/>
      <c r="DM2473" s="209"/>
      <c r="DN2473" s="209"/>
      <c r="DO2473" s="209"/>
      <c r="DP2473" s="209"/>
      <c r="DQ2473" s="209"/>
      <c r="DR2473" s="209"/>
      <c r="DS2473" s="209"/>
      <c r="DT2473" s="209"/>
      <c r="DU2473" s="209"/>
      <c r="DV2473" s="209"/>
      <c r="DW2473" s="209"/>
      <c r="DX2473" s="209"/>
      <c r="DY2473" s="209"/>
      <c r="DZ2473" s="209"/>
      <c r="EA2473" s="209"/>
      <c r="EB2473" s="209"/>
      <c r="EC2473" s="209"/>
      <c r="ED2473" s="209"/>
      <c r="EE2473" s="209"/>
      <c r="EF2473" s="209"/>
      <c r="EG2473" s="209"/>
      <c r="EH2473" s="209"/>
      <c r="EI2473" s="209"/>
      <c r="EJ2473" s="209"/>
      <c r="EK2473" s="209"/>
      <c r="EL2473" s="209"/>
      <c r="EM2473" s="209"/>
      <c r="EN2473" s="209"/>
      <c r="EO2473" s="209"/>
      <c r="EP2473" s="209"/>
      <c r="EQ2473" s="209"/>
      <c r="ER2473" s="209"/>
      <c r="ES2473" s="209"/>
      <c r="ET2473" s="209"/>
      <c r="EU2473" s="209"/>
      <c r="EV2473" s="209"/>
      <c r="EW2473" s="209"/>
      <c r="EX2473" s="209"/>
      <c r="EY2473" s="209"/>
      <c r="EZ2473" s="209"/>
      <c r="FA2473" s="209"/>
      <c r="FB2473" s="209"/>
      <c r="FC2473" s="209"/>
      <c r="FD2473" s="209"/>
      <c r="FE2473" s="209"/>
      <c r="FF2473" s="209"/>
      <c r="FG2473" s="209"/>
      <c r="FH2473" s="209"/>
      <c r="FI2473" s="209"/>
      <c r="FJ2473" s="209"/>
      <c r="FK2473" s="209"/>
      <c r="FL2473" s="209"/>
      <c r="FM2473" s="209"/>
      <c r="FN2473" s="209"/>
      <c r="FO2473" s="209"/>
      <c r="FP2473" s="209"/>
      <c r="FQ2473" s="209"/>
      <c r="FR2473" s="209"/>
      <c r="FS2473" s="209"/>
      <c r="FT2473" s="209"/>
      <c r="FU2473" s="209"/>
      <c r="FV2473" s="209"/>
      <c r="FW2473" s="209"/>
      <c r="FX2473" s="209"/>
      <c r="FY2473" s="209"/>
      <c r="FZ2473" s="209"/>
      <c r="GA2473" s="209"/>
      <c r="GB2473" s="209"/>
      <c r="GC2473" s="209"/>
      <c r="GD2473" s="209"/>
      <c r="GE2473" s="209"/>
      <c r="GF2473" s="209"/>
      <c r="GG2473" s="209"/>
      <c r="GH2473" s="209"/>
      <c r="GI2473" s="209"/>
    </row>
    <row r="2474" spans="1:191" hidden="1">
      <c r="A2474" s="74"/>
      <c r="B2474" s="53"/>
      <c r="C2474" s="56"/>
      <c r="D2474" s="76"/>
      <c r="E2474" s="16" t="s">
        <v>550</v>
      </c>
      <c r="F2474" s="10">
        <v>4741</v>
      </c>
      <c r="G2474" s="10"/>
      <c r="H2474" s="10"/>
      <c r="I2474" s="34">
        <v>78552</v>
      </c>
      <c r="J2474" s="34">
        <v>130920</v>
      </c>
      <c r="K2474" s="34">
        <v>196380</v>
      </c>
      <c r="L2474" s="40">
        <v>261840</v>
      </c>
      <c r="M2474" s="41">
        <f t="shared" si="510"/>
        <v>30</v>
      </c>
      <c r="N2474" s="41">
        <f t="shared" si="511"/>
        <v>50</v>
      </c>
      <c r="O2474" s="41">
        <f t="shared" si="512"/>
        <v>75</v>
      </c>
      <c r="P2474" s="28"/>
      <c r="Q2474" s="28"/>
      <c r="R2474" s="167"/>
      <c r="S2474" s="28"/>
      <c r="T2474" s="28"/>
      <c r="U2474" s="4">
        <f t="shared" si="509"/>
        <v>261840</v>
      </c>
    </row>
    <row r="2475" spans="1:191" ht="49.5">
      <c r="A2475" s="246"/>
      <c r="B2475" s="196"/>
      <c r="C2475" s="200"/>
      <c r="D2475" s="201" t="s">
        <v>287</v>
      </c>
      <c r="E2475" s="226" t="s">
        <v>589</v>
      </c>
      <c r="F2475" s="19"/>
      <c r="G2475" s="19"/>
      <c r="H2475" s="10" t="s">
        <v>394</v>
      </c>
      <c r="I2475" s="205">
        <f t="shared" ref="I2475:K2476" si="513">SUM(I2476)</f>
        <v>33532</v>
      </c>
      <c r="J2475" s="205">
        <f t="shared" si="513"/>
        <v>73630.100000000006</v>
      </c>
      <c r="K2475" s="205">
        <f t="shared" si="513"/>
        <v>115835.2</v>
      </c>
      <c r="L2475" s="205">
        <f>SUM(L2476)</f>
        <v>168787.6</v>
      </c>
      <c r="M2475" s="41">
        <f t="shared" si="510"/>
        <v>19.899999999999999</v>
      </c>
      <c r="N2475" s="41">
        <f t="shared" si="511"/>
        <v>43.6</v>
      </c>
      <c r="O2475" s="41">
        <f t="shared" si="512"/>
        <v>68.599999999999994</v>
      </c>
      <c r="P2475" s="14"/>
      <c r="Q2475" s="14"/>
      <c r="R2475" s="167"/>
      <c r="S2475" s="14"/>
      <c r="T2475" s="14"/>
      <c r="U2475" s="4">
        <f t="shared" si="509"/>
        <v>168787.6</v>
      </c>
      <c r="W2475" s="43" t="s">
        <v>394</v>
      </c>
      <c r="AA2475" s="209"/>
      <c r="AB2475" s="209"/>
      <c r="AC2475" s="209"/>
      <c r="AD2475" s="209"/>
      <c r="AE2475" s="209"/>
      <c r="AF2475" s="209"/>
      <c r="AG2475" s="209"/>
      <c r="AH2475" s="209"/>
      <c r="AI2475" s="209"/>
      <c r="AJ2475" s="209"/>
      <c r="AK2475" s="209"/>
      <c r="AL2475" s="209"/>
      <c r="AM2475" s="209"/>
      <c r="AN2475" s="209"/>
      <c r="AO2475" s="209"/>
      <c r="AP2475" s="209"/>
      <c r="AQ2475" s="209"/>
      <c r="AR2475" s="209"/>
      <c r="AS2475" s="209"/>
      <c r="AT2475" s="209"/>
      <c r="AU2475" s="209"/>
      <c r="AV2475" s="209"/>
      <c r="AW2475" s="209"/>
      <c r="AX2475" s="209"/>
      <c r="AY2475" s="209"/>
      <c r="AZ2475" s="209"/>
      <c r="BA2475" s="209"/>
      <c r="BB2475" s="209"/>
      <c r="BC2475" s="209"/>
      <c r="BD2475" s="209"/>
      <c r="BE2475" s="209"/>
      <c r="BF2475" s="209"/>
      <c r="BG2475" s="209"/>
      <c r="BH2475" s="209"/>
      <c r="BI2475" s="209"/>
      <c r="BJ2475" s="209"/>
      <c r="BK2475" s="209"/>
      <c r="BL2475" s="209"/>
      <c r="BM2475" s="209"/>
      <c r="BN2475" s="209"/>
      <c r="BO2475" s="209"/>
      <c r="BP2475" s="209"/>
      <c r="BQ2475" s="209"/>
      <c r="BR2475" s="209"/>
      <c r="BS2475" s="209"/>
      <c r="BT2475" s="209"/>
      <c r="BU2475" s="209"/>
      <c r="BV2475" s="209"/>
      <c r="BW2475" s="209"/>
      <c r="BX2475" s="209"/>
      <c r="BY2475" s="209"/>
      <c r="BZ2475" s="209"/>
      <c r="CA2475" s="209"/>
      <c r="CB2475" s="209"/>
      <c r="CC2475" s="209"/>
      <c r="CD2475" s="209"/>
      <c r="CE2475" s="209"/>
      <c r="CF2475" s="209"/>
      <c r="CG2475" s="209"/>
      <c r="CH2475" s="209"/>
      <c r="CI2475" s="209"/>
      <c r="CJ2475" s="209"/>
      <c r="CK2475" s="209"/>
      <c r="CL2475" s="209"/>
      <c r="CM2475" s="209"/>
      <c r="CN2475" s="209"/>
      <c r="CO2475" s="209"/>
      <c r="CP2475" s="209"/>
      <c r="CQ2475" s="209"/>
      <c r="CR2475" s="209"/>
      <c r="CS2475" s="209"/>
      <c r="CT2475" s="209"/>
      <c r="CU2475" s="209"/>
      <c r="CV2475" s="209"/>
      <c r="CW2475" s="209"/>
      <c r="CX2475" s="209"/>
      <c r="CY2475" s="209"/>
      <c r="CZ2475" s="209"/>
      <c r="DA2475" s="209"/>
      <c r="DB2475" s="209"/>
      <c r="DC2475" s="209"/>
      <c r="DD2475" s="209"/>
      <c r="DE2475" s="209"/>
      <c r="DF2475" s="209"/>
      <c r="DG2475" s="209"/>
      <c r="DH2475" s="209"/>
      <c r="DI2475" s="209"/>
      <c r="DJ2475" s="209"/>
      <c r="DK2475" s="209"/>
      <c r="DL2475" s="209"/>
      <c r="DM2475" s="209"/>
      <c r="DN2475" s="209"/>
      <c r="DO2475" s="209"/>
      <c r="DP2475" s="209"/>
      <c r="DQ2475" s="209"/>
      <c r="DR2475" s="209"/>
      <c r="DS2475" s="209"/>
      <c r="DT2475" s="209"/>
      <c r="DU2475" s="209"/>
      <c r="DV2475" s="209"/>
      <c r="DW2475" s="209"/>
      <c r="DX2475" s="209"/>
      <c r="DY2475" s="209"/>
      <c r="DZ2475" s="209"/>
      <c r="EA2475" s="209"/>
      <c r="EB2475" s="209"/>
      <c r="EC2475" s="209"/>
      <c r="ED2475" s="209"/>
      <c r="EE2475" s="209"/>
      <c r="EF2475" s="209"/>
      <c r="EG2475" s="209"/>
      <c r="EH2475" s="209"/>
      <c r="EI2475" s="209"/>
      <c r="EJ2475" s="209"/>
      <c r="EK2475" s="209"/>
      <c r="EL2475" s="209"/>
      <c r="EM2475" s="209"/>
      <c r="EN2475" s="209"/>
      <c r="EO2475" s="209"/>
      <c r="EP2475" s="209"/>
      <c r="EQ2475" s="209"/>
      <c r="ER2475" s="209"/>
      <c r="ES2475" s="209"/>
      <c r="ET2475" s="209"/>
      <c r="EU2475" s="209"/>
      <c r="EV2475" s="209"/>
      <c r="EW2475" s="209"/>
      <c r="EX2475" s="209"/>
      <c r="EY2475" s="209"/>
      <c r="EZ2475" s="209"/>
      <c r="FA2475" s="209"/>
      <c r="FB2475" s="209"/>
      <c r="FC2475" s="209"/>
      <c r="FD2475" s="209"/>
      <c r="FE2475" s="209"/>
      <c r="FF2475" s="209"/>
      <c r="FG2475" s="209"/>
      <c r="FH2475" s="209"/>
      <c r="FI2475" s="209"/>
      <c r="FJ2475" s="209"/>
      <c r="FK2475" s="209"/>
      <c r="FL2475" s="209"/>
      <c r="FM2475" s="209"/>
      <c r="FN2475" s="209"/>
      <c r="FO2475" s="209"/>
      <c r="FP2475" s="209"/>
      <c r="FQ2475" s="209"/>
      <c r="FR2475" s="209"/>
      <c r="FS2475" s="209"/>
      <c r="FT2475" s="209"/>
      <c r="FU2475" s="209"/>
      <c r="FV2475" s="209"/>
      <c r="FW2475" s="209"/>
      <c r="FX2475" s="209"/>
      <c r="FY2475" s="209"/>
      <c r="FZ2475" s="209"/>
      <c r="GA2475" s="209"/>
      <c r="GB2475" s="209"/>
      <c r="GC2475" s="209"/>
      <c r="GD2475" s="209"/>
      <c r="GE2475" s="209"/>
      <c r="GF2475" s="209"/>
      <c r="GG2475" s="209"/>
      <c r="GH2475" s="209"/>
      <c r="GI2475" s="209"/>
    </row>
    <row r="2476" spans="1:191" ht="33.75" customHeight="1">
      <c r="A2476" s="246"/>
      <c r="B2476" s="196"/>
      <c r="C2476" s="200"/>
      <c r="D2476" s="201"/>
      <c r="E2476" s="80" t="s">
        <v>655</v>
      </c>
      <c r="F2476" s="18" t="s">
        <v>398</v>
      </c>
      <c r="G2476" s="18"/>
      <c r="H2476" s="10" t="s">
        <v>394</v>
      </c>
      <c r="I2476" s="248">
        <f t="shared" si="513"/>
        <v>33532</v>
      </c>
      <c r="J2476" s="248">
        <f t="shared" si="513"/>
        <v>73630.100000000006</v>
      </c>
      <c r="K2476" s="248">
        <f t="shared" si="513"/>
        <v>115835.2</v>
      </c>
      <c r="L2476" s="249">
        <f>SUM(L2477)</f>
        <v>168787.6</v>
      </c>
      <c r="M2476" s="41">
        <f t="shared" si="510"/>
        <v>19.899999999999999</v>
      </c>
      <c r="N2476" s="41">
        <f t="shared" si="511"/>
        <v>43.6</v>
      </c>
      <c r="O2476" s="41">
        <f t="shared" si="512"/>
        <v>68.599999999999994</v>
      </c>
      <c r="P2476" s="28"/>
      <c r="Q2476" s="28"/>
      <c r="R2476" s="167"/>
      <c r="S2476" s="28"/>
      <c r="T2476" s="28"/>
      <c r="U2476" s="4">
        <f t="shared" si="509"/>
        <v>168787.6</v>
      </c>
      <c r="AA2476" s="209"/>
      <c r="AB2476" s="209"/>
      <c r="AC2476" s="209"/>
      <c r="AD2476" s="209"/>
      <c r="AE2476" s="209"/>
      <c r="AF2476" s="209"/>
      <c r="AG2476" s="209"/>
      <c r="AH2476" s="209"/>
      <c r="AI2476" s="209"/>
      <c r="AJ2476" s="209"/>
      <c r="AK2476" s="209"/>
      <c r="AL2476" s="209"/>
      <c r="AM2476" s="209"/>
      <c r="AN2476" s="209"/>
      <c r="AO2476" s="209"/>
      <c r="AP2476" s="209"/>
      <c r="AQ2476" s="209"/>
      <c r="AR2476" s="209"/>
      <c r="AS2476" s="209"/>
      <c r="AT2476" s="209"/>
      <c r="AU2476" s="209"/>
      <c r="AV2476" s="209"/>
      <c r="AW2476" s="209"/>
      <c r="AX2476" s="209"/>
      <c r="AY2476" s="209"/>
      <c r="AZ2476" s="209"/>
      <c r="BA2476" s="209"/>
      <c r="BB2476" s="209"/>
      <c r="BC2476" s="209"/>
      <c r="BD2476" s="209"/>
      <c r="BE2476" s="209"/>
      <c r="BF2476" s="209"/>
      <c r="BG2476" s="209"/>
      <c r="BH2476" s="209"/>
      <c r="BI2476" s="209"/>
      <c r="BJ2476" s="209"/>
      <c r="BK2476" s="209"/>
      <c r="BL2476" s="209"/>
      <c r="BM2476" s="209"/>
      <c r="BN2476" s="209"/>
      <c r="BO2476" s="209"/>
      <c r="BP2476" s="209"/>
      <c r="BQ2476" s="209"/>
      <c r="BR2476" s="209"/>
      <c r="BS2476" s="209"/>
      <c r="BT2476" s="209"/>
      <c r="BU2476" s="209"/>
      <c r="BV2476" s="209"/>
      <c r="BW2476" s="209"/>
      <c r="BX2476" s="209"/>
      <c r="BY2476" s="209"/>
      <c r="BZ2476" s="209"/>
      <c r="CA2476" s="209"/>
      <c r="CB2476" s="209"/>
      <c r="CC2476" s="209"/>
      <c r="CD2476" s="209"/>
      <c r="CE2476" s="209"/>
      <c r="CF2476" s="209"/>
      <c r="CG2476" s="209"/>
      <c r="CH2476" s="209"/>
      <c r="CI2476" s="209"/>
      <c r="CJ2476" s="209"/>
      <c r="CK2476" s="209"/>
      <c r="CL2476" s="209"/>
      <c r="CM2476" s="209"/>
      <c r="CN2476" s="209"/>
      <c r="CO2476" s="209"/>
      <c r="CP2476" s="209"/>
      <c r="CQ2476" s="209"/>
      <c r="CR2476" s="209"/>
      <c r="CS2476" s="209"/>
      <c r="CT2476" s="209"/>
      <c r="CU2476" s="209"/>
      <c r="CV2476" s="209"/>
      <c r="CW2476" s="209"/>
      <c r="CX2476" s="209"/>
      <c r="CY2476" s="209"/>
      <c r="CZ2476" s="209"/>
      <c r="DA2476" s="209"/>
      <c r="DB2476" s="209"/>
      <c r="DC2476" s="209"/>
      <c r="DD2476" s="209"/>
      <c r="DE2476" s="209"/>
      <c r="DF2476" s="209"/>
      <c r="DG2476" s="209"/>
      <c r="DH2476" s="209"/>
      <c r="DI2476" s="209"/>
      <c r="DJ2476" s="209"/>
      <c r="DK2476" s="209"/>
      <c r="DL2476" s="209"/>
      <c r="DM2476" s="209"/>
      <c r="DN2476" s="209"/>
      <c r="DO2476" s="209"/>
      <c r="DP2476" s="209"/>
      <c r="DQ2476" s="209"/>
      <c r="DR2476" s="209"/>
      <c r="DS2476" s="209"/>
      <c r="DT2476" s="209"/>
      <c r="DU2476" s="209"/>
      <c r="DV2476" s="209"/>
      <c r="DW2476" s="209"/>
      <c r="DX2476" s="209"/>
      <c r="DY2476" s="209"/>
      <c r="DZ2476" s="209"/>
      <c r="EA2476" s="209"/>
      <c r="EB2476" s="209"/>
      <c r="EC2476" s="209"/>
      <c r="ED2476" s="209"/>
      <c r="EE2476" s="209"/>
      <c r="EF2476" s="209"/>
      <c r="EG2476" s="209"/>
      <c r="EH2476" s="209"/>
      <c r="EI2476" s="209"/>
      <c r="EJ2476" s="209"/>
      <c r="EK2476" s="209"/>
      <c r="EL2476" s="209"/>
      <c r="EM2476" s="209"/>
      <c r="EN2476" s="209"/>
      <c r="EO2476" s="209"/>
      <c r="EP2476" s="209"/>
      <c r="EQ2476" s="209"/>
      <c r="ER2476" s="209"/>
      <c r="ES2476" s="209"/>
      <c r="ET2476" s="209"/>
      <c r="EU2476" s="209"/>
      <c r="EV2476" s="209"/>
      <c r="EW2476" s="209"/>
      <c r="EX2476" s="209"/>
      <c r="EY2476" s="209"/>
      <c r="EZ2476" s="209"/>
      <c r="FA2476" s="209"/>
      <c r="FB2476" s="209"/>
      <c r="FC2476" s="209"/>
      <c r="FD2476" s="209"/>
      <c r="FE2476" s="209"/>
      <c r="FF2476" s="209"/>
      <c r="FG2476" s="209"/>
      <c r="FH2476" s="209"/>
      <c r="FI2476" s="209"/>
      <c r="FJ2476" s="209"/>
      <c r="FK2476" s="209"/>
      <c r="FL2476" s="209"/>
      <c r="FM2476" s="209"/>
      <c r="FN2476" s="209"/>
      <c r="FO2476" s="209"/>
      <c r="FP2476" s="209"/>
      <c r="FQ2476" s="209"/>
      <c r="FR2476" s="209"/>
      <c r="FS2476" s="209"/>
      <c r="FT2476" s="209"/>
      <c r="FU2476" s="209"/>
      <c r="FV2476" s="209"/>
      <c r="FW2476" s="209"/>
      <c r="FX2476" s="209"/>
      <c r="FY2476" s="209"/>
      <c r="FZ2476" s="209"/>
      <c r="GA2476" s="209"/>
      <c r="GB2476" s="209"/>
      <c r="GC2476" s="209"/>
      <c r="GD2476" s="209"/>
      <c r="GE2476" s="209"/>
      <c r="GF2476" s="209"/>
      <c r="GG2476" s="209"/>
      <c r="GH2476" s="209"/>
      <c r="GI2476" s="209"/>
    </row>
    <row r="2477" spans="1:191" ht="27" hidden="1">
      <c r="A2477" s="74"/>
      <c r="B2477" s="53"/>
      <c r="C2477" s="56"/>
      <c r="D2477" s="57"/>
      <c r="E2477" s="16" t="s">
        <v>524</v>
      </c>
      <c r="F2477" s="10">
        <v>4511</v>
      </c>
      <c r="G2477" s="10"/>
      <c r="H2477" s="10"/>
      <c r="I2477" s="34">
        <v>33532</v>
      </c>
      <c r="J2477" s="34">
        <v>73630.100000000006</v>
      </c>
      <c r="K2477" s="34">
        <v>115835.2</v>
      </c>
      <c r="L2477" s="40">
        <v>168787.6</v>
      </c>
      <c r="M2477" s="41">
        <f t="shared" si="510"/>
        <v>19.899999999999999</v>
      </c>
      <c r="N2477" s="41">
        <f t="shared" si="511"/>
        <v>43.6</v>
      </c>
      <c r="O2477" s="41">
        <f t="shared" si="512"/>
        <v>68.599999999999994</v>
      </c>
      <c r="P2477" s="28"/>
      <c r="Q2477" s="28"/>
      <c r="R2477" s="167"/>
      <c r="S2477" s="28"/>
      <c r="T2477" s="28"/>
      <c r="U2477" s="4">
        <f t="shared" si="509"/>
        <v>168787.6</v>
      </c>
    </row>
    <row r="2478" spans="1:191" ht="24.75" customHeight="1">
      <c r="A2478" s="246"/>
      <c r="B2478" s="196"/>
      <c r="C2478" s="200"/>
      <c r="D2478" s="201" t="s">
        <v>288</v>
      </c>
      <c r="E2478" s="81" t="s">
        <v>148</v>
      </c>
      <c r="F2478" s="19"/>
      <c r="G2478" s="19"/>
      <c r="H2478" s="10" t="s">
        <v>394</v>
      </c>
      <c r="I2478" s="205">
        <f t="shared" ref="I2478:K2479" si="514">SUM(I2479)</f>
        <v>4223340</v>
      </c>
      <c r="J2478" s="205">
        <f t="shared" si="514"/>
        <v>7038900</v>
      </c>
      <c r="K2478" s="205">
        <f t="shared" si="514"/>
        <v>10558350</v>
      </c>
      <c r="L2478" s="205">
        <f>SUM(L2479)</f>
        <v>14077800</v>
      </c>
      <c r="M2478" s="41">
        <f t="shared" si="510"/>
        <v>30</v>
      </c>
      <c r="N2478" s="41">
        <f t="shared" si="511"/>
        <v>50</v>
      </c>
      <c r="O2478" s="41">
        <f t="shared" si="512"/>
        <v>75</v>
      </c>
      <c r="P2478" s="14"/>
      <c r="Q2478" s="14"/>
      <c r="R2478" s="167"/>
      <c r="S2478" s="14"/>
      <c r="T2478" s="14"/>
      <c r="U2478" s="4">
        <f t="shared" si="509"/>
        <v>14077800</v>
      </c>
      <c r="W2478" s="43" t="s">
        <v>394</v>
      </c>
      <c r="AA2478" s="209"/>
      <c r="AB2478" s="209"/>
      <c r="AC2478" s="209"/>
      <c r="AD2478" s="209"/>
      <c r="AE2478" s="209"/>
      <c r="AF2478" s="209"/>
      <c r="AG2478" s="209"/>
      <c r="AH2478" s="209"/>
      <c r="AI2478" s="209"/>
      <c r="AJ2478" s="209"/>
      <c r="AK2478" s="209"/>
      <c r="AL2478" s="209"/>
      <c r="AM2478" s="209"/>
      <c r="AN2478" s="209"/>
      <c r="AO2478" s="209"/>
      <c r="AP2478" s="209"/>
      <c r="AQ2478" s="209"/>
      <c r="AR2478" s="209"/>
      <c r="AS2478" s="209"/>
      <c r="AT2478" s="209"/>
      <c r="AU2478" s="209"/>
      <c r="AV2478" s="209"/>
      <c r="AW2478" s="209"/>
      <c r="AX2478" s="209"/>
      <c r="AY2478" s="209"/>
      <c r="AZ2478" s="209"/>
      <c r="BA2478" s="209"/>
      <c r="BB2478" s="209"/>
      <c r="BC2478" s="209"/>
      <c r="BD2478" s="209"/>
      <c r="BE2478" s="209"/>
      <c r="BF2478" s="209"/>
      <c r="BG2478" s="209"/>
      <c r="BH2478" s="209"/>
      <c r="BI2478" s="209"/>
      <c r="BJ2478" s="209"/>
      <c r="BK2478" s="209"/>
      <c r="BL2478" s="209"/>
      <c r="BM2478" s="209"/>
      <c r="BN2478" s="209"/>
      <c r="BO2478" s="209"/>
      <c r="BP2478" s="209"/>
      <c r="BQ2478" s="209"/>
      <c r="BR2478" s="209"/>
      <c r="BS2478" s="209"/>
      <c r="BT2478" s="209"/>
      <c r="BU2478" s="209"/>
      <c r="BV2478" s="209"/>
      <c r="BW2478" s="209"/>
      <c r="BX2478" s="209"/>
      <c r="BY2478" s="209"/>
      <c r="BZ2478" s="209"/>
      <c r="CA2478" s="209"/>
      <c r="CB2478" s="209"/>
      <c r="CC2478" s="209"/>
      <c r="CD2478" s="209"/>
      <c r="CE2478" s="209"/>
      <c r="CF2478" s="209"/>
      <c r="CG2478" s="209"/>
      <c r="CH2478" s="209"/>
      <c r="CI2478" s="209"/>
      <c r="CJ2478" s="209"/>
      <c r="CK2478" s="209"/>
      <c r="CL2478" s="209"/>
      <c r="CM2478" s="209"/>
      <c r="CN2478" s="209"/>
      <c r="CO2478" s="209"/>
      <c r="CP2478" s="209"/>
      <c r="CQ2478" s="209"/>
      <c r="CR2478" s="209"/>
      <c r="CS2478" s="209"/>
      <c r="CT2478" s="209"/>
      <c r="CU2478" s="209"/>
      <c r="CV2478" s="209"/>
      <c r="CW2478" s="209"/>
      <c r="CX2478" s="209"/>
      <c r="CY2478" s="209"/>
      <c r="CZ2478" s="209"/>
      <c r="DA2478" s="209"/>
      <c r="DB2478" s="209"/>
      <c r="DC2478" s="209"/>
      <c r="DD2478" s="209"/>
      <c r="DE2478" s="209"/>
      <c r="DF2478" s="209"/>
      <c r="DG2478" s="209"/>
      <c r="DH2478" s="209"/>
      <c r="DI2478" s="209"/>
      <c r="DJ2478" s="209"/>
      <c r="DK2478" s="209"/>
      <c r="DL2478" s="209"/>
      <c r="DM2478" s="209"/>
      <c r="DN2478" s="209"/>
      <c r="DO2478" s="209"/>
      <c r="DP2478" s="209"/>
      <c r="DQ2478" s="209"/>
      <c r="DR2478" s="209"/>
      <c r="DS2478" s="209"/>
      <c r="DT2478" s="209"/>
      <c r="DU2478" s="209"/>
      <c r="DV2478" s="209"/>
      <c r="DW2478" s="209"/>
      <c r="DX2478" s="209"/>
      <c r="DY2478" s="209"/>
      <c r="DZ2478" s="209"/>
      <c r="EA2478" s="209"/>
      <c r="EB2478" s="209"/>
      <c r="EC2478" s="209"/>
      <c r="ED2478" s="209"/>
      <c r="EE2478" s="209"/>
      <c r="EF2478" s="209"/>
      <c r="EG2478" s="209"/>
      <c r="EH2478" s="209"/>
      <c r="EI2478" s="209"/>
      <c r="EJ2478" s="209"/>
      <c r="EK2478" s="209"/>
      <c r="EL2478" s="209"/>
      <c r="EM2478" s="209"/>
      <c r="EN2478" s="209"/>
      <c r="EO2478" s="209"/>
      <c r="EP2478" s="209"/>
      <c r="EQ2478" s="209"/>
      <c r="ER2478" s="209"/>
      <c r="ES2478" s="209"/>
      <c r="ET2478" s="209"/>
      <c r="EU2478" s="209"/>
      <c r="EV2478" s="209"/>
      <c r="EW2478" s="209"/>
      <c r="EX2478" s="209"/>
      <c r="EY2478" s="209"/>
      <c r="EZ2478" s="209"/>
      <c r="FA2478" s="209"/>
      <c r="FB2478" s="209"/>
      <c r="FC2478" s="209"/>
      <c r="FD2478" s="209"/>
      <c r="FE2478" s="209"/>
      <c r="FF2478" s="209"/>
      <c r="FG2478" s="209"/>
      <c r="FH2478" s="209"/>
      <c r="FI2478" s="209"/>
      <c r="FJ2478" s="209"/>
      <c r="FK2478" s="209"/>
      <c r="FL2478" s="209"/>
      <c r="FM2478" s="209"/>
      <c r="FN2478" s="209"/>
      <c r="FO2478" s="209"/>
      <c r="FP2478" s="209"/>
      <c r="FQ2478" s="209"/>
      <c r="FR2478" s="209"/>
      <c r="FS2478" s="209"/>
      <c r="FT2478" s="209"/>
      <c r="FU2478" s="209"/>
      <c r="FV2478" s="209"/>
      <c r="FW2478" s="209"/>
      <c r="FX2478" s="209"/>
      <c r="FY2478" s="209"/>
      <c r="FZ2478" s="209"/>
      <c r="GA2478" s="209"/>
      <c r="GB2478" s="209"/>
      <c r="GC2478" s="209"/>
      <c r="GD2478" s="209"/>
      <c r="GE2478" s="209"/>
      <c r="GF2478" s="209"/>
      <c r="GG2478" s="209"/>
      <c r="GH2478" s="209"/>
      <c r="GI2478" s="209"/>
    </row>
    <row r="2479" spans="1:191" ht="36" customHeight="1">
      <c r="A2479" s="246"/>
      <c r="B2479" s="196"/>
      <c r="C2479" s="200"/>
      <c r="D2479" s="201"/>
      <c r="E2479" s="80" t="s">
        <v>655</v>
      </c>
      <c r="F2479" s="18" t="s">
        <v>398</v>
      </c>
      <c r="G2479" s="18"/>
      <c r="H2479" s="10" t="s">
        <v>394</v>
      </c>
      <c r="I2479" s="248">
        <f t="shared" si="514"/>
        <v>4223340</v>
      </c>
      <c r="J2479" s="248">
        <f t="shared" si="514"/>
        <v>7038900</v>
      </c>
      <c r="K2479" s="248">
        <f t="shared" si="514"/>
        <v>10558350</v>
      </c>
      <c r="L2479" s="249">
        <f>SUM(L2480)</f>
        <v>14077800</v>
      </c>
      <c r="M2479" s="41">
        <f t="shared" si="510"/>
        <v>30</v>
      </c>
      <c r="N2479" s="41">
        <f t="shared" si="511"/>
        <v>50</v>
      </c>
      <c r="O2479" s="41">
        <f t="shared" si="512"/>
        <v>75</v>
      </c>
      <c r="P2479" s="28"/>
      <c r="Q2479" s="28"/>
      <c r="R2479" s="167"/>
      <c r="S2479" s="28"/>
      <c r="T2479" s="28"/>
      <c r="U2479" s="4">
        <f t="shared" si="509"/>
        <v>14077800</v>
      </c>
      <c r="AA2479" s="209"/>
      <c r="AB2479" s="209"/>
      <c r="AC2479" s="209"/>
      <c r="AD2479" s="209"/>
      <c r="AE2479" s="209"/>
      <c r="AF2479" s="209"/>
      <c r="AG2479" s="209"/>
      <c r="AH2479" s="209"/>
      <c r="AI2479" s="209"/>
      <c r="AJ2479" s="209"/>
      <c r="AK2479" s="209"/>
      <c r="AL2479" s="209"/>
      <c r="AM2479" s="209"/>
      <c r="AN2479" s="209"/>
      <c r="AO2479" s="209"/>
      <c r="AP2479" s="209"/>
      <c r="AQ2479" s="209"/>
      <c r="AR2479" s="209"/>
      <c r="AS2479" s="209"/>
      <c r="AT2479" s="209"/>
      <c r="AU2479" s="209"/>
      <c r="AV2479" s="209"/>
      <c r="AW2479" s="209"/>
      <c r="AX2479" s="209"/>
      <c r="AY2479" s="209"/>
      <c r="AZ2479" s="209"/>
      <c r="BA2479" s="209"/>
      <c r="BB2479" s="209"/>
      <c r="BC2479" s="209"/>
      <c r="BD2479" s="209"/>
      <c r="BE2479" s="209"/>
      <c r="BF2479" s="209"/>
      <c r="BG2479" s="209"/>
      <c r="BH2479" s="209"/>
      <c r="BI2479" s="209"/>
      <c r="BJ2479" s="209"/>
      <c r="BK2479" s="209"/>
      <c r="BL2479" s="209"/>
      <c r="BM2479" s="209"/>
      <c r="BN2479" s="209"/>
      <c r="BO2479" s="209"/>
      <c r="BP2479" s="209"/>
      <c r="BQ2479" s="209"/>
      <c r="BR2479" s="209"/>
      <c r="BS2479" s="209"/>
      <c r="BT2479" s="209"/>
      <c r="BU2479" s="209"/>
      <c r="BV2479" s="209"/>
      <c r="BW2479" s="209"/>
      <c r="BX2479" s="209"/>
      <c r="BY2479" s="209"/>
      <c r="BZ2479" s="209"/>
      <c r="CA2479" s="209"/>
      <c r="CB2479" s="209"/>
      <c r="CC2479" s="209"/>
      <c r="CD2479" s="209"/>
      <c r="CE2479" s="209"/>
      <c r="CF2479" s="209"/>
      <c r="CG2479" s="209"/>
      <c r="CH2479" s="209"/>
      <c r="CI2479" s="209"/>
      <c r="CJ2479" s="209"/>
      <c r="CK2479" s="209"/>
      <c r="CL2479" s="209"/>
      <c r="CM2479" s="209"/>
      <c r="CN2479" s="209"/>
      <c r="CO2479" s="209"/>
      <c r="CP2479" s="209"/>
      <c r="CQ2479" s="209"/>
      <c r="CR2479" s="209"/>
      <c r="CS2479" s="209"/>
      <c r="CT2479" s="209"/>
      <c r="CU2479" s="209"/>
      <c r="CV2479" s="209"/>
      <c r="CW2479" s="209"/>
      <c r="CX2479" s="209"/>
      <c r="CY2479" s="209"/>
      <c r="CZ2479" s="209"/>
      <c r="DA2479" s="209"/>
      <c r="DB2479" s="209"/>
      <c r="DC2479" s="209"/>
      <c r="DD2479" s="209"/>
      <c r="DE2479" s="209"/>
      <c r="DF2479" s="209"/>
      <c r="DG2479" s="209"/>
      <c r="DH2479" s="209"/>
      <c r="DI2479" s="209"/>
      <c r="DJ2479" s="209"/>
      <c r="DK2479" s="209"/>
      <c r="DL2479" s="209"/>
      <c r="DM2479" s="209"/>
      <c r="DN2479" s="209"/>
      <c r="DO2479" s="209"/>
      <c r="DP2479" s="209"/>
      <c r="DQ2479" s="209"/>
      <c r="DR2479" s="209"/>
      <c r="DS2479" s="209"/>
      <c r="DT2479" s="209"/>
      <c r="DU2479" s="209"/>
      <c r="DV2479" s="209"/>
      <c r="DW2479" s="209"/>
      <c r="DX2479" s="209"/>
      <c r="DY2479" s="209"/>
      <c r="DZ2479" s="209"/>
      <c r="EA2479" s="209"/>
      <c r="EB2479" s="209"/>
      <c r="EC2479" s="209"/>
      <c r="ED2479" s="209"/>
      <c r="EE2479" s="209"/>
      <c r="EF2479" s="209"/>
      <c r="EG2479" s="209"/>
      <c r="EH2479" s="209"/>
      <c r="EI2479" s="209"/>
      <c r="EJ2479" s="209"/>
      <c r="EK2479" s="209"/>
      <c r="EL2479" s="209"/>
      <c r="EM2479" s="209"/>
      <c r="EN2479" s="209"/>
      <c r="EO2479" s="209"/>
      <c r="EP2479" s="209"/>
      <c r="EQ2479" s="209"/>
      <c r="ER2479" s="209"/>
      <c r="ES2479" s="209"/>
      <c r="ET2479" s="209"/>
      <c r="EU2479" s="209"/>
      <c r="EV2479" s="209"/>
      <c r="EW2479" s="209"/>
      <c r="EX2479" s="209"/>
      <c r="EY2479" s="209"/>
      <c r="EZ2479" s="209"/>
      <c r="FA2479" s="209"/>
      <c r="FB2479" s="209"/>
      <c r="FC2479" s="209"/>
      <c r="FD2479" s="209"/>
      <c r="FE2479" s="209"/>
      <c r="FF2479" s="209"/>
      <c r="FG2479" s="209"/>
      <c r="FH2479" s="209"/>
      <c r="FI2479" s="209"/>
      <c r="FJ2479" s="209"/>
      <c r="FK2479" s="209"/>
      <c r="FL2479" s="209"/>
      <c r="FM2479" s="209"/>
      <c r="FN2479" s="209"/>
      <c r="FO2479" s="209"/>
      <c r="FP2479" s="209"/>
      <c r="FQ2479" s="209"/>
      <c r="FR2479" s="209"/>
      <c r="FS2479" s="209"/>
      <c r="FT2479" s="209"/>
      <c r="FU2479" s="209"/>
      <c r="FV2479" s="209"/>
      <c r="FW2479" s="209"/>
      <c r="FX2479" s="209"/>
      <c r="FY2479" s="209"/>
      <c r="FZ2479" s="209"/>
      <c r="GA2479" s="209"/>
      <c r="GB2479" s="209"/>
      <c r="GC2479" s="209"/>
      <c r="GD2479" s="209"/>
      <c r="GE2479" s="209"/>
      <c r="GF2479" s="209"/>
      <c r="GG2479" s="209"/>
      <c r="GH2479" s="209"/>
      <c r="GI2479" s="209"/>
    </row>
    <row r="2480" spans="1:191" hidden="1">
      <c r="A2480" s="74"/>
      <c r="B2480" s="53"/>
      <c r="C2480" s="56"/>
      <c r="D2480" s="57"/>
      <c r="E2480" s="16" t="s">
        <v>550</v>
      </c>
      <c r="F2480" s="10">
        <v>4741</v>
      </c>
      <c r="G2480" s="10"/>
      <c r="H2480" s="10"/>
      <c r="I2480" s="34">
        <v>4223340</v>
      </c>
      <c r="J2480" s="34">
        <v>7038900</v>
      </c>
      <c r="K2480" s="34">
        <v>10558350</v>
      </c>
      <c r="L2480" s="40">
        <v>14077800</v>
      </c>
      <c r="M2480" s="41">
        <f t="shared" si="510"/>
        <v>30</v>
      </c>
      <c r="N2480" s="41">
        <f t="shared" si="511"/>
        <v>50</v>
      </c>
      <c r="O2480" s="41">
        <f t="shared" si="512"/>
        <v>75</v>
      </c>
      <c r="P2480" s="28"/>
      <c r="Q2480" s="28"/>
      <c r="R2480" s="167"/>
      <c r="S2480" s="28"/>
      <c r="T2480" s="28"/>
      <c r="U2480" s="4">
        <f t="shared" si="509"/>
        <v>14077800</v>
      </c>
    </row>
    <row r="2481" spans="1:191" ht="39" customHeight="1">
      <c r="A2481" s="246"/>
      <c r="B2481" s="196"/>
      <c r="C2481" s="200"/>
      <c r="D2481" s="201" t="s">
        <v>299</v>
      </c>
      <c r="E2481" s="81" t="s">
        <v>481</v>
      </c>
      <c r="F2481" s="19"/>
      <c r="G2481" s="19"/>
      <c r="H2481" s="10" t="s">
        <v>394</v>
      </c>
      <c r="I2481" s="205">
        <f t="shared" ref="I2481:K2485" si="515">SUM(I2482)</f>
        <v>1212500</v>
      </c>
      <c r="J2481" s="205">
        <f t="shared" si="515"/>
        <v>2425000</v>
      </c>
      <c r="K2481" s="205">
        <f t="shared" si="515"/>
        <v>3637500</v>
      </c>
      <c r="L2481" s="205">
        <f>SUM(L2482)</f>
        <v>4850000</v>
      </c>
      <c r="M2481" s="41">
        <f t="shared" si="510"/>
        <v>25</v>
      </c>
      <c r="N2481" s="41">
        <f t="shared" si="511"/>
        <v>50</v>
      </c>
      <c r="O2481" s="41">
        <f t="shared" si="512"/>
        <v>75</v>
      </c>
      <c r="P2481" s="14"/>
      <c r="Q2481" s="14"/>
      <c r="R2481" s="167"/>
      <c r="S2481" s="14"/>
      <c r="T2481" s="14"/>
      <c r="U2481" s="4">
        <f t="shared" si="509"/>
        <v>4850000</v>
      </c>
      <c r="W2481" s="43" t="s">
        <v>394</v>
      </c>
      <c r="AA2481" s="209"/>
      <c r="AB2481" s="209"/>
      <c r="AC2481" s="209"/>
      <c r="AD2481" s="209"/>
      <c r="AE2481" s="209"/>
      <c r="AF2481" s="209"/>
      <c r="AG2481" s="209"/>
      <c r="AH2481" s="209"/>
      <c r="AI2481" s="209"/>
      <c r="AJ2481" s="209"/>
      <c r="AK2481" s="209"/>
      <c r="AL2481" s="209"/>
      <c r="AM2481" s="209"/>
      <c r="AN2481" s="209"/>
      <c r="AO2481" s="209"/>
      <c r="AP2481" s="209"/>
      <c r="AQ2481" s="209"/>
      <c r="AR2481" s="209"/>
      <c r="AS2481" s="209"/>
      <c r="AT2481" s="209"/>
      <c r="AU2481" s="209"/>
      <c r="AV2481" s="209"/>
      <c r="AW2481" s="209"/>
      <c r="AX2481" s="209"/>
      <c r="AY2481" s="209"/>
      <c r="AZ2481" s="209"/>
      <c r="BA2481" s="209"/>
      <c r="BB2481" s="209"/>
      <c r="BC2481" s="209"/>
      <c r="BD2481" s="209"/>
      <c r="BE2481" s="209"/>
      <c r="BF2481" s="209"/>
      <c r="BG2481" s="209"/>
      <c r="BH2481" s="209"/>
      <c r="BI2481" s="209"/>
      <c r="BJ2481" s="209"/>
      <c r="BK2481" s="209"/>
      <c r="BL2481" s="209"/>
      <c r="BM2481" s="209"/>
      <c r="BN2481" s="209"/>
      <c r="BO2481" s="209"/>
      <c r="BP2481" s="209"/>
      <c r="BQ2481" s="209"/>
      <c r="BR2481" s="209"/>
      <c r="BS2481" s="209"/>
      <c r="BT2481" s="209"/>
      <c r="BU2481" s="209"/>
      <c r="BV2481" s="209"/>
      <c r="BW2481" s="209"/>
      <c r="BX2481" s="209"/>
      <c r="BY2481" s="209"/>
      <c r="BZ2481" s="209"/>
      <c r="CA2481" s="209"/>
      <c r="CB2481" s="209"/>
      <c r="CC2481" s="209"/>
      <c r="CD2481" s="209"/>
      <c r="CE2481" s="209"/>
      <c r="CF2481" s="209"/>
      <c r="CG2481" s="209"/>
      <c r="CH2481" s="209"/>
      <c r="CI2481" s="209"/>
      <c r="CJ2481" s="209"/>
      <c r="CK2481" s="209"/>
      <c r="CL2481" s="209"/>
      <c r="CM2481" s="209"/>
      <c r="CN2481" s="209"/>
      <c r="CO2481" s="209"/>
      <c r="CP2481" s="209"/>
      <c r="CQ2481" s="209"/>
      <c r="CR2481" s="209"/>
      <c r="CS2481" s="209"/>
      <c r="CT2481" s="209"/>
      <c r="CU2481" s="209"/>
      <c r="CV2481" s="209"/>
      <c r="CW2481" s="209"/>
      <c r="CX2481" s="209"/>
      <c r="CY2481" s="209"/>
      <c r="CZ2481" s="209"/>
      <c r="DA2481" s="209"/>
      <c r="DB2481" s="209"/>
      <c r="DC2481" s="209"/>
      <c r="DD2481" s="209"/>
      <c r="DE2481" s="209"/>
      <c r="DF2481" s="209"/>
      <c r="DG2481" s="209"/>
      <c r="DH2481" s="209"/>
      <c r="DI2481" s="209"/>
      <c r="DJ2481" s="209"/>
      <c r="DK2481" s="209"/>
      <c r="DL2481" s="209"/>
      <c r="DM2481" s="209"/>
      <c r="DN2481" s="209"/>
      <c r="DO2481" s="209"/>
      <c r="DP2481" s="209"/>
      <c r="DQ2481" s="209"/>
      <c r="DR2481" s="209"/>
      <c r="DS2481" s="209"/>
      <c r="DT2481" s="209"/>
      <c r="DU2481" s="209"/>
      <c r="DV2481" s="209"/>
      <c r="DW2481" s="209"/>
      <c r="DX2481" s="209"/>
      <c r="DY2481" s="209"/>
      <c r="DZ2481" s="209"/>
      <c r="EA2481" s="209"/>
      <c r="EB2481" s="209"/>
      <c r="EC2481" s="209"/>
      <c r="ED2481" s="209"/>
      <c r="EE2481" s="209"/>
      <c r="EF2481" s="209"/>
      <c r="EG2481" s="209"/>
      <c r="EH2481" s="209"/>
      <c r="EI2481" s="209"/>
      <c r="EJ2481" s="209"/>
      <c r="EK2481" s="209"/>
      <c r="EL2481" s="209"/>
      <c r="EM2481" s="209"/>
      <c r="EN2481" s="209"/>
      <c r="EO2481" s="209"/>
      <c r="EP2481" s="209"/>
      <c r="EQ2481" s="209"/>
      <c r="ER2481" s="209"/>
      <c r="ES2481" s="209"/>
      <c r="ET2481" s="209"/>
      <c r="EU2481" s="209"/>
      <c r="EV2481" s="209"/>
      <c r="EW2481" s="209"/>
      <c r="EX2481" s="209"/>
      <c r="EY2481" s="209"/>
      <c r="EZ2481" s="209"/>
      <c r="FA2481" s="209"/>
      <c r="FB2481" s="209"/>
      <c r="FC2481" s="209"/>
      <c r="FD2481" s="209"/>
      <c r="FE2481" s="209"/>
      <c r="FF2481" s="209"/>
      <c r="FG2481" s="209"/>
      <c r="FH2481" s="209"/>
      <c r="FI2481" s="209"/>
      <c r="FJ2481" s="209"/>
      <c r="FK2481" s="209"/>
      <c r="FL2481" s="209"/>
      <c r="FM2481" s="209"/>
      <c r="FN2481" s="209"/>
      <c r="FO2481" s="209"/>
      <c r="FP2481" s="209"/>
      <c r="FQ2481" s="209"/>
      <c r="FR2481" s="209"/>
      <c r="FS2481" s="209"/>
      <c r="FT2481" s="209"/>
      <c r="FU2481" s="209"/>
      <c r="FV2481" s="209"/>
      <c r="FW2481" s="209"/>
      <c r="FX2481" s="209"/>
      <c r="FY2481" s="209"/>
      <c r="FZ2481" s="209"/>
      <c r="GA2481" s="209"/>
      <c r="GB2481" s="209"/>
      <c r="GC2481" s="209"/>
      <c r="GD2481" s="209"/>
      <c r="GE2481" s="209"/>
      <c r="GF2481" s="209"/>
      <c r="GG2481" s="209"/>
      <c r="GH2481" s="209"/>
      <c r="GI2481" s="209"/>
    </row>
    <row r="2482" spans="1:191">
      <c r="A2482" s="246"/>
      <c r="B2482" s="196"/>
      <c r="C2482" s="200"/>
      <c r="D2482" s="201"/>
      <c r="E2482" s="80" t="s">
        <v>637</v>
      </c>
      <c r="F2482" s="18" t="s">
        <v>398</v>
      </c>
      <c r="G2482" s="18"/>
      <c r="H2482" s="10" t="s">
        <v>394</v>
      </c>
      <c r="I2482" s="248">
        <f t="shared" si="515"/>
        <v>1212500</v>
      </c>
      <c r="J2482" s="248">
        <f t="shared" si="515"/>
        <v>2425000</v>
      </c>
      <c r="K2482" s="248">
        <f t="shared" si="515"/>
        <v>3637500</v>
      </c>
      <c r="L2482" s="249">
        <f>SUM(L2483)</f>
        <v>4850000</v>
      </c>
      <c r="M2482" s="41">
        <f t="shared" si="510"/>
        <v>25</v>
      </c>
      <c r="N2482" s="41">
        <f t="shared" si="511"/>
        <v>50</v>
      </c>
      <c r="O2482" s="41">
        <f t="shared" si="512"/>
        <v>75</v>
      </c>
      <c r="P2482" s="28"/>
      <c r="Q2482" s="28"/>
      <c r="R2482" s="167"/>
      <c r="S2482" s="28"/>
      <c r="T2482" s="28"/>
      <c r="U2482" s="4">
        <f t="shared" si="509"/>
        <v>4850000</v>
      </c>
      <c r="AA2482" s="209"/>
      <c r="AB2482" s="209"/>
      <c r="AC2482" s="209"/>
      <c r="AD2482" s="209"/>
      <c r="AE2482" s="209"/>
      <c r="AF2482" s="209"/>
      <c r="AG2482" s="209"/>
      <c r="AH2482" s="209"/>
      <c r="AI2482" s="209"/>
      <c r="AJ2482" s="209"/>
      <c r="AK2482" s="209"/>
      <c r="AL2482" s="209"/>
      <c r="AM2482" s="209"/>
      <c r="AN2482" s="209"/>
      <c r="AO2482" s="209"/>
      <c r="AP2482" s="209"/>
      <c r="AQ2482" s="209"/>
      <c r="AR2482" s="209"/>
      <c r="AS2482" s="209"/>
      <c r="AT2482" s="209"/>
      <c r="AU2482" s="209"/>
      <c r="AV2482" s="209"/>
      <c r="AW2482" s="209"/>
      <c r="AX2482" s="209"/>
      <c r="AY2482" s="209"/>
      <c r="AZ2482" s="209"/>
      <c r="BA2482" s="209"/>
      <c r="BB2482" s="209"/>
      <c r="BC2482" s="209"/>
      <c r="BD2482" s="209"/>
      <c r="BE2482" s="209"/>
      <c r="BF2482" s="209"/>
      <c r="BG2482" s="209"/>
      <c r="BH2482" s="209"/>
      <c r="BI2482" s="209"/>
      <c r="BJ2482" s="209"/>
      <c r="BK2482" s="209"/>
      <c r="BL2482" s="209"/>
      <c r="BM2482" s="209"/>
      <c r="BN2482" s="209"/>
      <c r="BO2482" s="209"/>
      <c r="BP2482" s="209"/>
      <c r="BQ2482" s="209"/>
      <c r="BR2482" s="209"/>
      <c r="BS2482" s="209"/>
      <c r="BT2482" s="209"/>
      <c r="BU2482" s="209"/>
      <c r="BV2482" s="209"/>
      <c r="BW2482" s="209"/>
      <c r="BX2482" s="209"/>
      <c r="BY2482" s="209"/>
      <c r="BZ2482" s="209"/>
      <c r="CA2482" s="209"/>
      <c r="CB2482" s="209"/>
      <c r="CC2482" s="209"/>
      <c r="CD2482" s="209"/>
      <c r="CE2482" s="209"/>
      <c r="CF2482" s="209"/>
      <c r="CG2482" s="209"/>
      <c r="CH2482" s="209"/>
      <c r="CI2482" s="209"/>
      <c r="CJ2482" s="209"/>
      <c r="CK2482" s="209"/>
      <c r="CL2482" s="209"/>
      <c r="CM2482" s="209"/>
      <c r="CN2482" s="209"/>
      <c r="CO2482" s="209"/>
      <c r="CP2482" s="209"/>
      <c r="CQ2482" s="209"/>
      <c r="CR2482" s="209"/>
      <c r="CS2482" s="209"/>
      <c r="CT2482" s="209"/>
      <c r="CU2482" s="209"/>
      <c r="CV2482" s="209"/>
      <c r="CW2482" s="209"/>
      <c r="CX2482" s="209"/>
      <c r="CY2482" s="209"/>
      <c r="CZ2482" s="209"/>
      <c r="DA2482" s="209"/>
      <c r="DB2482" s="209"/>
      <c r="DC2482" s="209"/>
      <c r="DD2482" s="209"/>
      <c r="DE2482" s="209"/>
      <c r="DF2482" s="209"/>
      <c r="DG2482" s="209"/>
      <c r="DH2482" s="209"/>
      <c r="DI2482" s="209"/>
      <c r="DJ2482" s="209"/>
      <c r="DK2482" s="209"/>
      <c r="DL2482" s="209"/>
      <c r="DM2482" s="209"/>
      <c r="DN2482" s="209"/>
      <c r="DO2482" s="209"/>
      <c r="DP2482" s="209"/>
      <c r="DQ2482" s="209"/>
      <c r="DR2482" s="209"/>
      <c r="DS2482" s="209"/>
      <c r="DT2482" s="209"/>
      <c r="DU2482" s="209"/>
      <c r="DV2482" s="209"/>
      <c r="DW2482" s="209"/>
      <c r="DX2482" s="209"/>
      <c r="DY2482" s="209"/>
      <c r="DZ2482" s="209"/>
      <c r="EA2482" s="209"/>
      <c r="EB2482" s="209"/>
      <c r="EC2482" s="209"/>
      <c r="ED2482" s="209"/>
      <c r="EE2482" s="209"/>
      <c r="EF2482" s="209"/>
      <c r="EG2482" s="209"/>
      <c r="EH2482" s="209"/>
      <c r="EI2482" s="209"/>
      <c r="EJ2482" s="209"/>
      <c r="EK2482" s="209"/>
      <c r="EL2482" s="209"/>
      <c r="EM2482" s="209"/>
      <c r="EN2482" s="209"/>
      <c r="EO2482" s="209"/>
      <c r="EP2482" s="209"/>
      <c r="EQ2482" s="209"/>
      <c r="ER2482" s="209"/>
      <c r="ES2482" s="209"/>
      <c r="ET2482" s="209"/>
      <c r="EU2482" s="209"/>
      <c r="EV2482" s="209"/>
      <c r="EW2482" s="209"/>
      <c r="EX2482" s="209"/>
      <c r="EY2482" s="209"/>
      <c r="EZ2482" s="209"/>
      <c r="FA2482" s="209"/>
      <c r="FB2482" s="209"/>
      <c r="FC2482" s="209"/>
      <c r="FD2482" s="209"/>
      <c r="FE2482" s="209"/>
      <c r="FF2482" s="209"/>
      <c r="FG2482" s="209"/>
      <c r="FH2482" s="209"/>
      <c r="FI2482" s="209"/>
      <c r="FJ2482" s="209"/>
      <c r="FK2482" s="209"/>
      <c r="FL2482" s="209"/>
      <c r="FM2482" s="209"/>
      <c r="FN2482" s="209"/>
      <c r="FO2482" s="209"/>
      <c r="FP2482" s="209"/>
      <c r="FQ2482" s="209"/>
      <c r="FR2482" s="209"/>
      <c r="FS2482" s="209"/>
      <c r="FT2482" s="209"/>
      <c r="FU2482" s="209"/>
      <c r="FV2482" s="209"/>
      <c r="FW2482" s="209"/>
      <c r="FX2482" s="209"/>
      <c r="FY2482" s="209"/>
      <c r="FZ2482" s="209"/>
      <c r="GA2482" s="209"/>
      <c r="GB2482" s="209"/>
      <c r="GC2482" s="209"/>
      <c r="GD2482" s="209"/>
      <c r="GE2482" s="209"/>
      <c r="GF2482" s="209"/>
      <c r="GG2482" s="209"/>
      <c r="GH2482" s="209"/>
      <c r="GI2482" s="209"/>
    </row>
    <row r="2483" spans="1:191" ht="20.25" hidden="1" customHeight="1">
      <c r="A2483" s="74"/>
      <c r="B2483" s="53"/>
      <c r="C2483" s="56"/>
      <c r="D2483" s="57"/>
      <c r="E2483" s="16" t="s">
        <v>550</v>
      </c>
      <c r="F2483" s="10">
        <v>4741</v>
      </c>
      <c r="G2483" s="10"/>
      <c r="H2483" s="10"/>
      <c r="I2483" s="7">
        <f>ROUND(L2483*0.25,1)</f>
        <v>1212500</v>
      </c>
      <c r="J2483" s="7">
        <f>ROUND(L2483*0.5,1)</f>
        <v>2425000</v>
      </c>
      <c r="K2483" s="7">
        <f>ROUND(L2483*0.75,1)</f>
        <v>3637500</v>
      </c>
      <c r="L2483" s="40">
        <v>4850000</v>
      </c>
      <c r="M2483" s="41">
        <f t="shared" si="510"/>
        <v>25</v>
      </c>
      <c r="N2483" s="41">
        <f t="shared" si="511"/>
        <v>50</v>
      </c>
      <c r="O2483" s="41">
        <f t="shared" si="512"/>
        <v>75</v>
      </c>
      <c r="P2483" s="28"/>
      <c r="Q2483" s="28"/>
      <c r="R2483" s="167"/>
      <c r="S2483" s="28"/>
      <c r="T2483" s="28"/>
      <c r="U2483" s="4">
        <f t="shared" si="509"/>
        <v>4850000</v>
      </c>
    </row>
    <row r="2484" spans="1:191" ht="51" customHeight="1">
      <c r="A2484" s="246"/>
      <c r="B2484" s="196"/>
      <c r="C2484" s="200"/>
      <c r="D2484" s="201" t="s">
        <v>300</v>
      </c>
      <c r="E2484" s="81" t="s">
        <v>654</v>
      </c>
      <c r="F2484" s="19"/>
      <c r="G2484" s="19"/>
      <c r="H2484" s="10" t="s">
        <v>394</v>
      </c>
      <c r="I2484" s="205">
        <f t="shared" si="515"/>
        <v>471960</v>
      </c>
      <c r="J2484" s="205">
        <f t="shared" si="515"/>
        <v>786600</v>
      </c>
      <c r="K2484" s="205">
        <f t="shared" si="515"/>
        <v>1179900</v>
      </c>
      <c r="L2484" s="205">
        <f>SUM(L2485)</f>
        <v>1573200</v>
      </c>
      <c r="M2484" s="41">
        <f>ROUND(I2484/L2484*100,1)</f>
        <v>30</v>
      </c>
      <c r="N2484" s="41">
        <f>ROUND(J2484/L2484*100,1)</f>
        <v>50</v>
      </c>
      <c r="O2484" s="41">
        <f>ROUND(K2484/L2484*100,1)</f>
        <v>75</v>
      </c>
      <c r="P2484" s="14"/>
      <c r="Q2484" s="14"/>
      <c r="R2484" s="167"/>
      <c r="S2484" s="14"/>
      <c r="T2484" s="14"/>
      <c r="U2484" s="4">
        <f t="shared" si="509"/>
        <v>1573200</v>
      </c>
      <c r="W2484" s="43" t="s">
        <v>394</v>
      </c>
      <c r="AA2484" s="209"/>
      <c r="AB2484" s="209"/>
      <c r="AC2484" s="209"/>
      <c r="AD2484" s="209"/>
      <c r="AE2484" s="209"/>
      <c r="AF2484" s="209"/>
      <c r="AG2484" s="209"/>
      <c r="AH2484" s="209"/>
      <c r="AI2484" s="209"/>
      <c r="AJ2484" s="209"/>
      <c r="AK2484" s="209"/>
      <c r="AL2484" s="209"/>
      <c r="AM2484" s="209"/>
      <c r="AN2484" s="209"/>
      <c r="AO2484" s="209"/>
      <c r="AP2484" s="209"/>
      <c r="AQ2484" s="209"/>
      <c r="AR2484" s="209"/>
      <c r="AS2484" s="209"/>
      <c r="AT2484" s="209"/>
      <c r="AU2484" s="209"/>
      <c r="AV2484" s="209"/>
      <c r="AW2484" s="209"/>
      <c r="AX2484" s="209"/>
      <c r="AY2484" s="209"/>
      <c r="AZ2484" s="209"/>
      <c r="BA2484" s="209"/>
      <c r="BB2484" s="209"/>
      <c r="BC2484" s="209"/>
      <c r="BD2484" s="209"/>
      <c r="BE2484" s="209"/>
      <c r="BF2484" s="209"/>
      <c r="BG2484" s="209"/>
      <c r="BH2484" s="209"/>
      <c r="BI2484" s="209"/>
      <c r="BJ2484" s="209"/>
      <c r="BK2484" s="209"/>
      <c r="BL2484" s="209"/>
      <c r="BM2484" s="209"/>
      <c r="BN2484" s="209"/>
      <c r="BO2484" s="209"/>
      <c r="BP2484" s="209"/>
      <c r="BQ2484" s="209"/>
      <c r="BR2484" s="209"/>
      <c r="BS2484" s="209"/>
      <c r="BT2484" s="209"/>
      <c r="BU2484" s="209"/>
      <c r="BV2484" s="209"/>
      <c r="BW2484" s="209"/>
      <c r="BX2484" s="209"/>
      <c r="BY2484" s="209"/>
      <c r="BZ2484" s="209"/>
      <c r="CA2484" s="209"/>
      <c r="CB2484" s="209"/>
      <c r="CC2484" s="209"/>
      <c r="CD2484" s="209"/>
      <c r="CE2484" s="209"/>
      <c r="CF2484" s="209"/>
      <c r="CG2484" s="209"/>
      <c r="CH2484" s="209"/>
      <c r="CI2484" s="209"/>
      <c r="CJ2484" s="209"/>
      <c r="CK2484" s="209"/>
      <c r="CL2484" s="209"/>
      <c r="CM2484" s="209"/>
      <c r="CN2484" s="209"/>
      <c r="CO2484" s="209"/>
      <c r="CP2484" s="209"/>
      <c r="CQ2484" s="209"/>
      <c r="CR2484" s="209"/>
      <c r="CS2484" s="209"/>
      <c r="CT2484" s="209"/>
      <c r="CU2484" s="209"/>
      <c r="CV2484" s="209"/>
      <c r="CW2484" s="209"/>
      <c r="CX2484" s="209"/>
      <c r="CY2484" s="209"/>
      <c r="CZ2484" s="209"/>
      <c r="DA2484" s="209"/>
      <c r="DB2484" s="209"/>
      <c r="DC2484" s="209"/>
      <c r="DD2484" s="209"/>
      <c r="DE2484" s="209"/>
      <c r="DF2484" s="209"/>
      <c r="DG2484" s="209"/>
      <c r="DH2484" s="209"/>
      <c r="DI2484" s="209"/>
      <c r="DJ2484" s="209"/>
      <c r="DK2484" s="209"/>
      <c r="DL2484" s="209"/>
      <c r="DM2484" s="209"/>
      <c r="DN2484" s="209"/>
      <c r="DO2484" s="209"/>
      <c r="DP2484" s="209"/>
      <c r="DQ2484" s="209"/>
      <c r="DR2484" s="209"/>
      <c r="DS2484" s="209"/>
      <c r="DT2484" s="209"/>
      <c r="DU2484" s="209"/>
      <c r="DV2484" s="209"/>
      <c r="DW2484" s="209"/>
      <c r="DX2484" s="209"/>
      <c r="DY2484" s="209"/>
      <c r="DZ2484" s="209"/>
      <c r="EA2484" s="209"/>
      <c r="EB2484" s="209"/>
      <c r="EC2484" s="209"/>
      <c r="ED2484" s="209"/>
      <c r="EE2484" s="209"/>
      <c r="EF2484" s="209"/>
      <c r="EG2484" s="209"/>
      <c r="EH2484" s="209"/>
      <c r="EI2484" s="209"/>
      <c r="EJ2484" s="209"/>
      <c r="EK2484" s="209"/>
      <c r="EL2484" s="209"/>
      <c r="EM2484" s="209"/>
      <c r="EN2484" s="209"/>
      <c r="EO2484" s="209"/>
      <c r="EP2484" s="209"/>
      <c r="EQ2484" s="209"/>
      <c r="ER2484" s="209"/>
      <c r="ES2484" s="209"/>
      <c r="ET2484" s="209"/>
      <c r="EU2484" s="209"/>
      <c r="EV2484" s="209"/>
      <c r="EW2484" s="209"/>
      <c r="EX2484" s="209"/>
      <c r="EY2484" s="209"/>
      <c r="EZ2484" s="209"/>
      <c r="FA2484" s="209"/>
      <c r="FB2484" s="209"/>
      <c r="FC2484" s="209"/>
      <c r="FD2484" s="209"/>
      <c r="FE2484" s="209"/>
      <c r="FF2484" s="209"/>
      <c r="FG2484" s="209"/>
      <c r="FH2484" s="209"/>
      <c r="FI2484" s="209"/>
      <c r="FJ2484" s="209"/>
      <c r="FK2484" s="209"/>
      <c r="FL2484" s="209"/>
      <c r="FM2484" s="209"/>
      <c r="FN2484" s="209"/>
      <c r="FO2484" s="209"/>
      <c r="FP2484" s="209"/>
      <c r="FQ2484" s="209"/>
      <c r="FR2484" s="209"/>
      <c r="FS2484" s="209"/>
      <c r="FT2484" s="209"/>
      <c r="FU2484" s="209"/>
      <c r="FV2484" s="209"/>
      <c r="FW2484" s="209"/>
      <c r="FX2484" s="209"/>
      <c r="FY2484" s="209"/>
      <c r="FZ2484" s="209"/>
      <c r="GA2484" s="209"/>
      <c r="GB2484" s="209"/>
      <c r="GC2484" s="209"/>
      <c r="GD2484" s="209"/>
      <c r="GE2484" s="209"/>
      <c r="GF2484" s="209"/>
      <c r="GG2484" s="209"/>
      <c r="GH2484" s="209"/>
      <c r="GI2484" s="209"/>
    </row>
    <row r="2485" spans="1:191">
      <c r="A2485" s="246"/>
      <c r="B2485" s="196"/>
      <c r="C2485" s="200"/>
      <c r="D2485" s="201"/>
      <c r="E2485" s="80" t="s">
        <v>112</v>
      </c>
      <c r="F2485" s="18" t="s">
        <v>398</v>
      </c>
      <c r="G2485" s="18"/>
      <c r="H2485" s="10" t="s">
        <v>394</v>
      </c>
      <c r="I2485" s="248">
        <f t="shared" si="515"/>
        <v>471960</v>
      </c>
      <c r="J2485" s="248">
        <f t="shared" si="515"/>
        <v>786600</v>
      </c>
      <c r="K2485" s="248">
        <f t="shared" si="515"/>
        <v>1179900</v>
      </c>
      <c r="L2485" s="249">
        <f>SUM(L2486)</f>
        <v>1573200</v>
      </c>
      <c r="M2485" s="41">
        <f>ROUND(I2485/L2485*100,1)</f>
        <v>30</v>
      </c>
      <c r="N2485" s="41">
        <f>ROUND(J2485/L2485*100,1)</f>
        <v>50</v>
      </c>
      <c r="O2485" s="41">
        <f>ROUND(K2485/L2485*100,1)</f>
        <v>75</v>
      </c>
      <c r="P2485" s="28"/>
      <c r="Q2485" s="28"/>
      <c r="R2485" s="167"/>
      <c r="S2485" s="28"/>
      <c r="T2485" s="28"/>
      <c r="U2485" s="4">
        <f t="shared" si="509"/>
        <v>1573200</v>
      </c>
      <c r="AA2485" s="209"/>
      <c r="AB2485" s="209"/>
      <c r="AC2485" s="209"/>
      <c r="AD2485" s="209"/>
      <c r="AE2485" s="209"/>
      <c r="AF2485" s="209"/>
      <c r="AG2485" s="209"/>
      <c r="AH2485" s="209"/>
      <c r="AI2485" s="209"/>
      <c r="AJ2485" s="209"/>
      <c r="AK2485" s="209"/>
      <c r="AL2485" s="209"/>
      <c r="AM2485" s="209"/>
      <c r="AN2485" s="209"/>
      <c r="AO2485" s="209"/>
      <c r="AP2485" s="209"/>
      <c r="AQ2485" s="209"/>
      <c r="AR2485" s="209"/>
      <c r="AS2485" s="209"/>
      <c r="AT2485" s="209"/>
      <c r="AU2485" s="209"/>
      <c r="AV2485" s="209"/>
      <c r="AW2485" s="209"/>
      <c r="AX2485" s="209"/>
      <c r="AY2485" s="209"/>
      <c r="AZ2485" s="209"/>
      <c r="BA2485" s="209"/>
      <c r="BB2485" s="209"/>
      <c r="BC2485" s="209"/>
      <c r="BD2485" s="209"/>
      <c r="BE2485" s="209"/>
      <c r="BF2485" s="209"/>
      <c r="BG2485" s="209"/>
      <c r="BH2485" s="209"/>
      <c r="BI2485" s="209"/>
      <c r="BJ2485" s="209"/>
      <c r="BK2485" s="209"/>
      <c r="BL2485" s="209"/>
      <c r="BM2485" s="209"/>
      <c r="BN2485" s="209"/>
      <c r="BO2485" s="209"/>
      <c r="BP2485" s="209"/>
      <c r="BQ2485" s="209"/>
      <c r="BR2485" s="209"/>
      <c r="BS2485" s="209"/>
      <c r="BT2485" s="209"/>
      <c r="BU2485" s="209"/>
      <c r="BV2485" s="209"/>
      <c r="BW2485" s="209"/>
      <c r="BX2485" s="209"/>
      <c r="BY2485" s="209"/>
      <c r="BZ2485" s="209"/>
      <c r="CA2485" s="209"/>
      <c r="CB2485" s="209"/>
      <c r="CC2485" s="209"/>
      <c r="CD2485" s="209"/>
      <c r="CE2485" s="209"/>
      <c r="CF2485" s="209"/>
      <c r="CG2485" s="209"/>
      <c r="CH2485" s="209"/>
      <c r="CI2485" s="209"/>
      <c r="CJ2485" s="209"/>
      <c r="CK2485" s="209"/>
      <c r="CL2485" s="209"/>
      <c r="CM2485" s="209"/>
      <c r="CN2485" s="209"/>
      <c r="CO2485" s="209"/>
      <c r="CP2485" s="209"/>
      <c r="CQ2485" s="209"/>
      <c r="CR2485" s="209"/>
      <c r="CS2485" s="209"/>
      <c r="CT2485" s="209"/>
      <c r="CU2485" s="209"/>
      <c r="CV2485" s="209"/>
      <c r="CW2485" s="209"/>
      <c r="CX2485" s="209"/>
      <c r="CY2485" s="209"/>
      <c r="CZ2485" s="209"/>
      <c r="DA2485" s="209"/>
      <c r="DB2485" s="209"/>
      <c r="DC2485" s="209"/>
      <c r="DD2485" s="209"/>
      <c r="DE2485" s="209"/>
      <c r="DF2485" s="209"/>
      <c r="DG2485" s="209"/>
      <c r="DH2485" s="209"/>
      <c r="DI2485" s="209"/>
      <c r="DJ2485" s="209"/>
      <c r="DK2485" s="209"/>
      <c r="DL2485" s="209"/>
      <c r="DM2485" s="209"/>
      <c r="DN2485" s="209"/>
      <c r="DO2485" s="209"/>
      <c r="DP2485" s="209"/>
      <c r="DQ2485" s="209"/>
      <c r="DR2485" s="209"/>
      <c r="DS2485" s="209"/>
      <c r="DT2485" s="209"/>
      <c r="DU2485" s="209"/>
      <c r="DV2485" s="209"/>
      <c r="DW2485" s="209"/>
      <c r="DX2485" s="209"/>
      <c r="DY2485" s="209"/>
      <c r="DZ2485" s="209"/>
      <c r="EA2485" s="209"/>
      <c r="EB2485" s="209"/>
      <c r="EC2485" s="209"/>
      <c r="ED2485" s="209"/>
      <c r="EE2485" s="209"/>
      <c r="EF2485" s="209"/>
      <c r="EG2485" s="209"/>
      <c r="EH2485" s="209"/>
      <c r="EI2485" s="209"/>
      <c r="EJ2485" s="209"/>
      <c r="EK2485" s="209"/>
      <c r="EL2485" s="209"/>
      <c r="EM2485" s="209"/>
      <c r="EN2485" s="209"/>
      <c r="EO2485" s="209"/>
      <c r="EP2485" s="209"/>
      <c r="EQ2485" s="209"/>
      <c r="ER2485" s="209"/>
      <c r="ES2485" s="209"/>
      <c r="ET2485" s="209"/>
      <c r="EU2485" s="209"/>
      <c r="EV2485" s="209"/>
      <c r="EW2485" s="209"/>
      <c r="EX2485" s="209"/>
      <c r="EY2485" s="209"/>
      <c r="EZ2485" s="209"/>
      <c r="FA2485" s="209"/>
      <c r="FB2485" s="209"/>
      <c r="FC2485" s="209"/>
      <c r="FD2485" s="209"/>
      <c r="FE2485" s="209"/>
      <c r="FF2485" s="209"/>
      <c r="FG2485" s="209"/>
      <c r="FH2485" s="209"/>
      <c r="FI2485" s="209"/>
      <c r="FJ2485" s="209"/>
      <c r="FK2485" s="209"/>
      <c r="FL2485" s="209"/>
      <c r="FM2485" s="209"/>
      <c r="FN2485" s="209"/>
      <c r="FO2485" s="209"/>
      <c r="FP2485" s="209"/>
      <c r="FQ2485" s="209"/>
      <c r="FR2485" s="209"/>
      <c r="FS2485" s="209"/>
      <c r="FT2485" s="209"/>
      <c r="FU2485" s="209"/>
      <c r="FV2485" s="209"/>
      <c r="FW2485" s="209"/>
      <c r="FX2485" s="209"/>
      <c r="FY2485" s="209"/>
      <c r="FZ2485" s="209"/>
      <c r="GA2485" s="209"/>
      <c r="GB2485" s="209"/>
      <c r="GC2485" s="209"/>
      <c r="GD2485" s="209"/>
      <c r="GE2485" s="209"/>
      <c r="GF2485" s="209"/>
      <c r="GG2485" s="209"/>
      <c r="GH2485" s="209"/>
      <c r="GI2485" s="209"/>
    </row>
    <row r="2486" spans="1:191" ht="20.25" hidden="1" customHeight="1">
      <c r="A2486" s="74"/>
      <c r="B2486" s="53"/>
      <c r="C2486" s="56"/>
      <c r="D2486" s="57"/>
      <c r="E2486" s="16" t="s">
        <v>550</v>
      </c>
      <c r="F2486" s="10">
        <v>4741</v>
      </c>
      <c r="G2486" s="10"/>
      <c r="H2486" s="10"/>
      <c r="I2486" s="34">
        <v>471960</v>
      </c>
      <c r="J2486" s="34">
        <v>786600</v>
      </c>
      <c r="K2486" s="34">
        <v>1179900</v>
      </c>
      <c r="L2486" s="40">
        <v>1573200</v>
      </c>
      <c r="M2486" s="41">
        <f>ROUND(I2486/L2486*100,1)</f>
        <v>30</v>
      </c>
      <c r="N2486" s="41">
        <f>ROUND(J2486/L2486*100,1)</f>
        <v>50</v>
      </c>
      <c r="O2486" s="41">
        <f>ROUND(K2486/L2486*100,1)</f>
        <v>75</v>
      </c>
      <c r="P2486" s="28"/>
      <c r="Q2486" s="28"/>
      <c r="R2486" s="167"/>
      <c r="S2486" s="28"/>
      <c r="T2486" s="28"/>
      <c r="U2486" s="4">
        <f t="shared" si="509"/>
        <v>1573200</v>
      </c>
    </row>
    <row r="2487" spans="1:191" ht="24" customHeight="1">
      <c r="A2487" s="245"/>
      <c r="B2487" s="193" t="s">
        <v>393</v>
      </c>
      <c r="C2487" s="200"/>
      <c r="D2487" s="219">
        <v>1030</v>
      </c>
      <c r="E2487" s="194" t="s">
        <v>244</v>
      </c>
      <c r="F2487" s="89"/>
      <c r="G2487" s="89"/>
      <c r="H2487" s="10" t="s">
        <v>394</v>
      </c>
      <c r="I2487" s="202">
        <f t="shared" ref="I2487:L2488" si="516">SUM(I2488)</f>
        <v>81000</v>
      </c>
      <c r="J2487" s="202">
        <f t="shared" si="516"/>
        <v>135000</v>
      </c>
      <c r="K2487" s="202">
        <f t="shared" si="516"/>
        <v>216000</v>
      </c>
      <c r="L2487" s="203">
        <f t="shared" si="516"/>
        <v>270000</v>
      </c>
      <c r="M2487" s="41">
        <f t="shared" si="510"/>
        <v>30</v>
      </c>
      <c r="N2487" s="41">
        <f t="shared" si="511"/>
        <v>50</v>
      </c>
      <c r="O2487" s="41">
        <f t="shared" si="512"/>
        <v>80</v>
      </c>
      <c r="P2487" s="120"/>
      <c r="Q2487" s="120"/>
      <c r="R2487" s="167"/>
      <c r="S2487" s="120"/>
      <c r="T2487" s="120"/>
      <c r="U2487" s="4">
        <f t="shared" si="509"/>
        <v>270000</v>
      </c>
      <c r="W2487" s="43" t="s">
        <v>394</v>
      </c>
      <c r="AA2487" s="209"/>
      <c r="AB2487" s="209"/>
      <c r="AC2487" s="209"/>
      <c r="AD2487" s="209"/>
      <c r="AE2487" s="209"/>
      <c r="AF2487" s="209"/>
      <c r="AG2487" s="209"/>
      <c r="AH2487" s="209"/>
      <c r="AI2487" s="209"/>
      <c r="AJ2487" s="209"/>
      <c r="AK2487" s="209"/>
      <c r="AL2487" s="209"/>
      <c r="AM2487" s="209"/>
      <c r="AN2487" s="209"/>
      <c r="AO2487" s="209"/>
      <c r="AP2487" s="209"/>
      <c r="AQ2487" s="209"/>
      <c r="AR2487" s="209"/>
      <c r="AS2487" s="209"/>
      <c r="AT2487" s="209"/>
      <c r="AU2487" s="209"/>
      <c r="AV2487" s="209"/>
      <c r="AW2487" s="209"/>
      <c r="AX2487" s="209"/>
      <c r="AY2487" s="209"/>
      <c r="AZ2487" s="209"/>
      <c r="BA2487" s="209"/>
      <c r="BB2487" s="209"/>
      <c r="BC2487" s="209"/>
      <c r="BD2487" s="209"/>
      <c r="BE2487" s="209"/>
      <c r="BF2487" s="209"/>
      <c r="BG2487" s="209"/>
      <c r="BH2487" s="209"/>
      <c r="BI2487" s="209"/>
      <c r="BJ2487" s="209"/>
      <c r="BK2487" s="209"/>
      <c r="BL2487" s="209"/>
      <c r="BM2487" s="209"/>
      <c r="BN2487" s="209"/>
      <c r="BO2487" s="209"/>
      <c r="BP2487" s="209"/>
      <c r="BQ2487" s="209"/>
      <c r="BR2487" s="209"/>
      <c r="BS2487" s="209"/>
      <c r="BT2487" s="209"/>
      <c r="BU2487" s="209"/>
      <c r="BV2487" s="209"/>
      <c r="BW2487" s="209"/>
      <c r="BX2487" s="209"/>
      <c r="BY2487" s="209"/>
      <c r="BZ2487" s="209"/>
      <c r="CA2487" s="209"/>
      <c r="CB2487" s="209"/>
      <c r="CC2487" s="209"/>
      <c r="CD2487" s="209"/>
      <c r="CE2487" s="209"/>
      <c r="CF2487" s="209"/>
      <c r="CG2487" s="209"/>
      <c r="CH2487" s="209"/>
      <c r="CI2487" s="209"/>
      <c r="CJ2487" s="209"/>
      <c r="CK2487" s="209"/>
      <c r="CL2487" s="209"/>
      <c r="CM2487" s="209"/>
      <c r="CN2487" s="209"/>
      <c r="CO2487" s="209"/>
      <c r="CP2487" s="209"/>
      <c r="CQ2487" s="209"/>
      <c r="CR2487" s="209"/>
      <c r="CS2487" s="209"/>
      <c r="CT2487" s="209"/>
      <c r="CU2487" s="209"/>
      <c r="CV2487" s="209"/>
      <c r="CW2487" s="209"/>
      <c r="CX2487" s="209"/>
      <c r="CY2487" s="209"/>
      <c r="CZ2487" s="209"/>
      <c r="DA2487" s="209"/>
      <c r="DB2487" s="209"/>
      <c r="DC2487" s="209"/>
      <c r="DD2487" s="209"/>
      <c r="DE2487" s="209"/>
      <c r="DF2487" s="209"/>
      <c r="DG2487" s="209"/>
      <c r="DH2487" s="209"/>
      <c r="DI2487" s="209"/>
      <c r="DJ2487" s="209"/>
      <c r="DK2487" s="209"/>
      <c r="DL2487" s="209"/>
      <c r="DM2487" s="209"/>
      <c r="DN2487" s="209"/>
      <c r="DO2487" s="209"/>
      <c r="DP2487" s="209"/>
      <c r="DQ2487" s="209"/>
      <c r="DR2487" s="209"/>
      <c r="DS2487" s="209"/>
      <c r="DT2487" s="209"/>
      <c r="DU2487" s="209"/>
      <c r="DV2487" s="209"/>
      <c r="DW2487" s="209"/>
      <c r="DX2487" s="209"/>
      <c r="DY2487" s="209"/>
      <c r="DZ2487" s="209"/>
      <c r="EA2487" s="209"/>
      <c r="EB2487" s="209"/>
      <c r="EC2487" s="209"/>
      <c r="ED2487" s="209"/>
      <c r="EE2487" s="209"/>
      <c r="EF2487" s="209"/>
      <c r="EG2487" s="209"/>
      <c r="EH2487" s="209"/>
      <c r="EI2487" s="209"/>
      <c r="EJ2487" s="209"/>
      <c r="EK2487" s="209"/>
      <c r="EL2487" s="209"/>
      <c r="EM2487" s="209"/>
      <c r="EN2487" s="209"/>
      <c r="EO2487" s="209"/>
      <c r="EP2487" s="209"/>
      <c r="EQ2487" s="209"/>
      <c r="ER2487" s="209"/>
      <c r="ES2487" s="209"/>
      <c r="ET2487" s="209"/>
      <c r="EU2487" s="209"/>
      <c r="EV2487" s="209"/>
      <c r="EW2487" s="209"/>
      <c r="EX2487" s="209"/>
      <c r="EY2487" s="209"/>
      <c r="EZ2487" s="209"/>
      <c r="FA2487" s="209"/>
      <c r="FB2487" s="209"/>
      <c r="FC2487" s="209"/>
      <c r="FD2487" s="209"/>
      <c r="FE2487" s="209"/>
      <c r="FF2487" s="209"/>
      <c r="FG2487" s="209"/>
      <c r="FH2487" s="209"/>
      <c r="FI2487" s="209"/>
      <c r="FJ2487" s="209"/>
      <c r="FK2487" s="209"/>
      <c r="FL2487" s="209"/>
      <c r="FM2487" s="209"/>
      <c r="FN2487" s="209"/>
      <c r="FO2487" s="209"/>
      <c r="FP2487" s="209"/>
      <c r="FQ2487" s="209"/>
      <c r="FR2487" s="209"/>
      <c r="FS2487" s="209"/>
      <c r="FT2487" s="209"/>
      <c r="FU2487" s="209"/>
      <c r="FV2487" s="209"/>
      <c r="FW2487" s="209"/>
      <c r="FX2487" s="209"/>
      <c r="FY2487" s="209"/>
      <c r="FZ2487" s="209"/>
      <c r="GA2487" s="209"/>
      <c r="GB2487" s="209"/>
      <c r="GC2487" s="209"/>
      <c r="GD2487" s="209"/>
      <c r="GE2487" s="209"/>
      <c r="GF2487" s="209"/>
      <c r="GG2487" s="209"/>
      <c r="GH2487" s="209"/>
      <c r="GI2487" s="209"/>
    </row>
    <row r="2488" spans="1:191">
      <c r="A2488" s="246"/>
      <c r="B2488" s="251"/>
      <c r="C2488" s="197" t="s">
        <v>525</v>
      </c>
      <c r="D2488" s="247">
        <v>1031</v>
      </c>
      <c r="E2488" s="199" t="s">
        <v>244</v>
      </c>
      <c r="F2488" s="13"/>
      <c r="G2488" s="13"/>
      <c r="H2488" s="10" t="s">
        <v>394</v>
      </c>
      <c r="I2488" s="204">
        <f t="shared" si="516"/>
        <v>81000</v>
      </c>
      <c r="J2488" s="204">
        <f t="shared" si="516"/>
        <v>135000</v>
      </c>
      <c r="K2488" s="204">
        <f t="shared" si="516"/>
        <v>216000</v>
      </c>
      <c r="L2488" s="205">
        <f t="shared" si="516"/>
        <v>270000</v>
      </c>
      <c r="M2488" s="41">
        <f t="shared" si="510"/>
        <v>30</v>
      </c>
      <c r="N2488" s="41">
        <f t="shared" si="511"/>
        <v>50</v>
      </c>
      <c r="O2488" s="41">
        <f t="shared" si="512"/>
        <v>80</v>
      </c>
      <c r="P2488" s="14"/>
      <c r="Q2488" s="14"/>
      <c r="R2488" s="167"/>
      <c r="S2488" s="14"/>
      <c r="T2488" s="14"/>
      <c r="U2488" s="4">
        <f t="shared" si="509"/>
        <v>270000</v>
      </c>
      <c r="AA2488" s="209"/>
      <c r="AB2488" s="209"/>
      <c r="AC2488" s="209"/>
      <c r="AD2488" s="209"/>
      <c r="AE2488" s="209"/>
      <c r="AF2488" s="209"/>
      <c r="AG2488" s="209"/>
      <c r="AH2488" s="209"/>
      <c r="AI2488" s="209"/>
      <c r="AJ2488" s="209"/>
      <c r="AK2488" s="209"/>
      <c r="AL2488" s="209"/>
      <c r="AM2488" s="209"/>
      <c r="AN2488" s="209"/>
      <c r="AO2488" s="209"/>
      <c r="AP2488" s="209"/>
      <c r="AQ2488" s="209"/>
      <c r="AR2488" s="209"/>
      <c r="AS2488" s="209"/>
      <c r="AT2488" s="209"/>
      <c r="AU2488" s="209"/>
      <c r="AV2488" s="209"/>
      <c r="AW2488" s="209"/>
      <c r="AX2488" s="209"/>
      <c r="AY2488" s="209"/>
      <c r="AZ2488" s="209"/>
      <c r="BA2488" s="209"/>
      <c r="BB2488" s="209"/>
      <c r="BC2488" s="209"/>
      <c r="BD2488" s="209"/>
      <c r="BE2488" s="209"/>
      <c r="BF2488" s="209"/>
      <c r="BG2488" s="209"/>
      <c r="BH2488" s="209"/>
      <c r="BI2488" s="209"/>
      <c r="BJ2488" s="209"/>
      <c r="BK2488" s="209"/>
      <c r="BL2488" s="209"/>
      <c r="BM2488" s="209"/>
      <c r="BN2488" s="209"/>
      <c r="BO2488" s="209"/>
      <c r="BP2488" s="209"/>
      <c r="BQ2488" s="209"/>
      <c r="BR2488" s="209"/>
      <c r="BS2488" s="209"/>
      <c r="BT2488" s="209"/>
      <c r="BU2488" s="209"/>
      <c r="BV2488" s="209"/>
      <c r="BW2488" s="209"/>
      <c r="BX2488" s="209"/>
      <c r="BY2488" s="209"/>
      <c r="BZ2488" s="209"/>
      <c r="CA2488" s="209"/>
      <c r="CB2488" s="209"/>
      <c r="CC2488" s="209"/>
      <c r="CD2488" s="209"/>
      <c r="CE2488" s="209"/>
      <c r="CF2488" s="209"/>
      <c r="CG2488" s="209"/>
      <c r="CH2488" s="209"/>
      <c r="CI2488" s="209"/>
      <c r="CJ2488" s="209"/>
      <c r="CK2488" s="209"/>
      <c r="CL2488" s="209"/>
      <c r="CM2488" s="209"/>
      <c r="CN2488" s="209"/>
      <c r="CO2488" s="209"/>
      <c r="CP2488" s="209"/>
      <c r="CQ2488" s="209"/>
      <c r="CR2488" s="209"/>
      <c r="CS2488" s="209"/>
      <c r="CT2488" s="209"/>
      <c r="CU2488" s="209"/>
      <c r="CV2488" s="209"/>
      <c r="CW2488" s="209"/>
      <c r="CX2488" s="209"/>
      <c r="CY2488" s="209"/>
      <c r="CZ2488" s="209"/>
      <c r="DA2488" s="209"/>
      <c r="DB2488" s="209"/>
      <c r="DC2488" s="209"/>
      <c r="DD2488" s="209"/>
      <c r="DE2488" s="209"/>
      <c r="DF2488" s="209"/>
      <c r="DG2488" s="209"/>
      <c r="DH2488" s="209"/>
      <c r="DI2488" s="209"/>
      <c r="DJ2488" s="209"/>
      <c r="DK2488" s="209"/>
      <c r="DL2488" s="209"/>
      <c r="DM2488" s="209"/>
      <c r="DN2488" s="209"/>
      <c r="DO2488" s="209"/>
      <c r="DP2488" s="209"/>
      <c r="DQ2488" s="209"/>
      <c r="DR2488" s="209"/>
      <c r="DS2488" s="209"/>
      <c r="DT2488" s="209"/>
      <c r="DU2488" s="209"/>
      <c r="DV2488" s="209"/>
      <c r="DW2488" s="209"/>
      <c r="DX2488" s="209"/>
      <c r="DY2488" s="209"/>
      <c r="DZ2488" s="209"/>
      <c r="EA2488" s="209"/>
      <c r="EB2488" s="209"/>
      <c r="EC2488" s="209"/>
      <c r="ED2488" s="209"/>
      <c r="EE2488" s="209"/>
      <c r="EF2488" s="209"/>
      <c r="EG2488" s="209"/>
      <c r="EH2488" s="209"/>
      <c r="EI2488" s="209"/>
      <c r="EJ2488" s="209"/>
      <c r="EK2488" s="209"/>
      <c r="EL2488" s="209"/>
      <c r="EM2488" s="209"/>
      <c r="EN2488" s="209"/>
      <c r="EO2488" s="209"/>
      <c r="EP2488" s="209"/>
      <c r="EQ2488" s="209"/>
      <c r="ER2488" s="209"/>
      <c r="ES2488" s="209"/>
      <c r="ET2488" s="209"/>
      <c r="EU2488" s="209"/>
      <c r="EV2488" s="209"/>
      <c r="EW2488" s="209"/>
      <c r="EX2488" s="209"/>
      <c r="EY2488" s="209"/>
      <c r="EZ2488" s="209"/>
      <c r="FA2488" s="209"/>
      <c r="FB2488" s="209"/>
      <c r="FC2488" s="209"/>
      <c r="FD2488" s="209"/>
      <c r="FE2488" s="209"/>
      <c r="FF2488" s="209"/>
      <c r="FG2488" s="209"/>
      <c r="FH2488" s="209"/>
      <c r="FI2488" s="209"/>
      <c r="FJ2488" s="209"/>
      <c r="FK2488" s="209"/>
      <c r="FL2488" s="209"/>
      <c r="FM2488" s="209"/>
      <c r="FN2488" s="209"/>
      <c r="FO2488" s="209"/>
      <c r="FP2488" s="209"/>
      <c r="FQ2488" s="209"/>
      <c r="FR2488" s="209"/>
      <c r="FS2488" s="209"/>
      <c r="FT2488" s="209"/>
      <c r="FU2488" s="209"/>
      <c r="FV2488" s="209"/>
      <c r="FW2488" s="209"/>
      <c r="FX2488" s="209"/>
      <c r="FY2488" s="209"/>
      <c r="FZ2488" s="209"/>
      <c r="GA2488" s="209"/>
      <c r="GB2488" s="209"/>
      <c r="GC2488" s="209"/>
      <c r="GD2488" s="209"/>
      <c r="GE2488" s="209"/>
      <c r="GF2488" s="209"/>
      <c r="GG2488" s="209"/>
      <c r="GH2488" s="209"/>
      <c r="GI2488" s="209"/>
    </row>
    <row r="2489" spans="1:191" ht="33">
      <c r="A2489" s="246"/>
      <c r="B2489" s="251"/>
      <c r="C2489" s="197"/>
      <c r="D2489" s="201" t="s">
        <v>280</v>
      </c>
      <c r="E2489" s="81" t="s">
        <v>603</v>
      </c>
      <c r="F2489" s="19"/>
      <c r="G2489" s="19"/>
      <c r="H2489" s="10" t="s">
        <v>394</v>
      </c>
      <c r="I2489" s="204">
        <f>I2490</f>
        <v>81000</v>
      </c>
      <c r="J2489" s="204">
        <f>J2490</f>
        <v>135000</v>
      </c>
      <c r="K2489" s="204">
        <f>K2490</f>
        <v>216000</v>
      </c>
      <c r="L2489" s="205">
        <f>L2490</f>
        <v>270000</v>
      </c>
      <c r="M2489" s="41">
        <f t="shared" si="510"/>
        <v>30</v>
      </c>
      <c r="N2489" s="41">
        <f t="shared" si="511"/>
        <v>50</v>
      </c>
      <c r="O2489" s="41">
        <f t="shared" si="512"/>
        <v>80</v>
      </c>
      <c r="P2489" s="14"/>
      <c r="Q2489" s="14"/>
      <c r="R2489" s="167"/>
      <c r="S2489" s="14"/>
      <c r="T2489" s="14"/>
      <c r="U2489" s="4">
        <f t="shared" si="509"/>
        <v>270000</v>
      </c>
      <c r="W2489" s="43" t="s">
        <v>394</v>
      </c>
      <c r="AA2489" s="209"/>
      <c r="AB2489" s="209"/>
      <c r="AC2489" s="209"/>
      <c r="AD2489" s="209"/>
      <c r="AE2489" s="209"/>
      <c r="AF2489" s="209"/>
      <c r="AG2489" s="209"/>
      <c r="AH2489" s="209"/>
      <c r="AI2489" s="209"/>
      <c r="AJ2489" s="209"/>
      <c r="AK2489" s="209"/>
      <c r="AL2489" s="209"/>
      <c r="AM2489" s="209"/>
      <c r="AN2489" s="209"/>
      <c r="AO2489" s="209"/>
      <c r="AP2489" s="209"/>
      <c r="AQ2489" s="209"/>
      <c r="AR2489" s="209"/>
      <c r="AS2489" s="209"/>
      <c r="AT2489" s="209"/>
      <c r="AU2489" s="209"/>
      <c r="AV2489" s="209"/>
      <c r="AW2489" s="209"/>
      <c r="AX2489" s="209"/>
      <c r="AY2489" s="209"/>
      <c r="AZ2489" s="209"/>
      <c r="BA2489" s="209"/>
      <c r="BB2489" s="209"/>
      <c r="BC2489" s="209"/>
      <c r="BD2489" s="209"/>
      <c r="BE2489" s="209"/>
      <c r="BF2489" s="209"/>
      <c r="BG2489" s="209"/>
      <c r="BH2489" s="209"/>
      <c r="BI2489" s="209"/>
      <c r="BJ2489" s="209"/>
      <c r="BK2489" s="209"/>
      <c r="BL2489" s="209"/>
      <c r="BM2489" s="209"/>
      <c r="BN2489" s="209"/>
      <c r="BO2489" s="209"/>
      <c r="BP2489" s="209"/>
      <c r="BQ2489" s="209"/>
      <c r="BR2489" s="209"/>
      <c r="BS2489" s="209"/>
      <c r="BT2489" s="209"/>
      <c r="BU2489" s="209"/>
      <c r="BV2489" s="209"/>
      <c r="BW2489" s="209"/>
      <c r="BX2489" s="209"/>
      <c r="BY2489" s="209"/>
      <c r="BZ2489" s="209"/>
      <c r="CA2489" s="209"/>
      <c r="CB2489" s="209"/>
      <c r="CC2489" s="209"/>
      <c r="CD2489" s="209"/>
      <c r="CE2489" s="209"/>
      <c r="CF2489" s="209"/>
      <c r="CG2489" s="209"/>
      <c r="CH2489" s="209"/>
      <c r="CI2489" s="209"/>
      <c r="CJ2489" s="209"/>
      <c r="CK2489" s="209"/>
      <c r="CL2489" s="209"/>
      <c r="CM2489" s="209"/>
      <c r="CN2489" s="209"/>
      <c r="CO2489" s="209"/>
      <c r="CP2489" s="209"/>
      <c r="CQ2489" s="209"/>
      <c r="CR2489" s="209"/>
      <c r="CS2489" s="209"/>
      <c r="CT2489" s="209"/>
      <c r="CU2489" s="209"/>
      <c r="CV2489" s="209"/>
      <c r="CW2489" s="209"/>
      <c r="CX2489" s="209"/>
      <c r="CY2489" s="209"/>
      <c r="CZ2489" s="209"/>
      <c r="DA2489" s="209"/>
      <c r="DB2489" s="209"/>
      <c r="DC2489" s="209"/>
      <c r="DD2489" s="209"/>
      <c r="DE2489" s="209"/>
      <c r="DF2489" s="209"/>
      <c r="DG2489" s="209"/>
      <c r="DH2489" s="209"/>
      <c r="DI2489" s="209"/>
      <c r="DJ2489" s="209"/>
      <c r="DK2489" s="209"/>
      <c r="DL2489" s="209"/>
      <c r="DM2489" s="209"/>
      <c r="DN2489" s="209"/>
      <c r="DO2489" s="209"/>
      <c r="DP2489" s="209"/>
      <c r="DQ2489" s="209"/>
      <c r="DR2489" s="209"/>
      <c r="DS2489" s="209"/>
      <c r="DT2489" s="209"/>
      <c r="DU2489" s="209"/>
      <c r="DV2489" s="209"/>
      <c r="DW2489" s="209"/>
      <c r="DX2489" s="209"/>
      <c r="DY2489" s="209"/>
      <c r="DZ2489" s="209"/>
      <c r="EA2489" s="209"/>
      <c r="EB2489" s="209"/>
      <c r="EC2489" s="209"/>
      <c r="ED2489" s="209"/>
      <c r="EE2489" s="209"/>
      <c r="EF2489" s="209"/>
      <c r="EG2489" s="209"/>
      <c r="EH2489" s="209"/>
      <c r="EI2489" s="209"/>
      <c r="EJ2489" s="209"/>
      <c r="EK2489" s="209"/>
      <c r="EL2489" s="209"/>
      <c r="EM2489" s="209"/>
      <c r="EN2489" s="209"/>
      <c r="EO2489" s="209"/>
      <c r="EP2489" s="209"/>
      <c r="EQ2489" s="209"/>
      <c r="ER2489" s="209"/>
      <c r="ES2489" s="209"/>
      <c r="ET2489" s="209"/>
      <c r="EU2489" s="209"/>
      <c r="EV2489" s="209"/>
      <c r="EW2489" s="209"/>
      <c r="EX2489" s="209"/>
      <c r="EY2489" s="209"/>
      <c r="EZ2489" s="209"/>
      <c r="FA2489" s="209"/>
      <c r="FB2489" s="209"/>
      <c r="FC2489" s="209"/>
      <c r="FD2489" s="209"/>
      <c r="FE2489" s="209"/>
      <c r="FF2489" s="209"/>
      <c r="FG2489" s="209"/>
      <c r="FH2489" s="209"/>
      <c r="FI2489" s="209"/>
      <c r="FJ2489" s="209"/>
      <c r="FK2489" s="209"/>
      <c r="FL2489" s="209"/>
      <c r="FM2489" s="209"/>
      <c r="FN2489" s="209"/>
      <c r="FO2489" s="209"/>
      <c r="FP2489" s="209"/>
      <c r="FQ2489" s="209"/>
      <c r="FR2489" s="209"/>
      <c r="FS2489" s="209"/>
      <c r="FT2489" s="209"/>
      <c r="FU2489" s="209"/>
      <c r="FV2489" s="209"/>
      <c r="FW2489" s="209"/>
      <c r="FX2489" s="209"/>
      <c r="FY2489" s="209"/>
      <c r="FZ2489" s="209"/>
      <c r="GA2489" s="209"/>
      <c r="GB2489" s="209"/>
      <c r="GC2489" s="209"/>
      <c r="GD2489" s="209"/>
      <c r="GE2489" s="209"/>
      <c r="GF2489" s="209"/>
      <c r="GG2489" s="209"/>
      <c r="GH2489" s="209"/>
      <c r="GI2489" s="209"/>
    </row>
    <row r="2490" spans="1:191" ht="30.75" customHeight="1">
      <c r="A2490" s="246"/>
      <c r="B2490" s="251"/>
      <c r="C2490" s="197"/>
      <c r="D2490" s="201"/>
      <c r="E2490" s="80" t="s">
        <v>655</v>
      </c>
      <c r="F2490" s="18" t="s">
        <v>398</v>
      </c>
      <c r="G2490" s="18"/>
      <c r="H2490" s="10" t="s">
        <v>394</v>
      </c>
      <c r="I2490" s="248">
        <f>SUM(I2491)</f>
        <v>81000</v>
      </c>
      <c r="J2490" s="248">
        <f>SUM(J2491)</f>
        <v>135000</v>
      </c>
      <c r="K2490" s="248">
        <f>SUM(K2491)</f>
        <v>216000</v>
      </c>
      <c r="L2490" s="249">
        <f>SUM(L2491)</f>
        <v>270000</v>
      </c>
      <c r="M2490" s="41">
        <f t="shared" si="510"/>
        <v>30</v>
      </c>
      <c r="N2490" s="41">
        <f t="shared" si="511"/>
        <v>50</v>
      </c>
      <c r="O2490" s="41">
        <f t="shared" si="512"/>
        <v>80</v>
      </c>
      <c r="P2490" s="28"/>
      <c r="Q2490" s="28"/>
      <c r="R2490" s="167"/>
      <c r="S2490" s="28"/>
      <c r="T2490" s="28"/>
      <c r="U2490" s="4">
        <f t="shared" si="509"/>
        <v>270000</v>
      </c>
      <c r="AA2490" s="209"/>
      <c r="AB2490" s="209"/>
      <c r="AC2490" s="209"/>
      <c r="AD2490" s="209"/>
      <c r="AE2490" s="209"/>
      <c r="AF2490" s="209"/>
      <c r="AG2490" s="209"/>
      <c r="AH2490" s="209"/>
      <c r="AI2490" s="209"/>
      <c r="AJ2490" s="209"/>
      <c r="AK2490" s="209"/>
      <c r="AL2490" s="209"/>
      <c r="AM2490" s="209"/>
      <c r="AN2490" s="209"/>
      <c r="AO2490" s="209"/>
      <c r="AP2490" s="209"/>
      <c r="AQ2490" s="209"/>
      <c r="AR2490" s="209"/>
      <c r="AS2490" s="209"/>
      <c r="AT2490" s="209"/>
      <c r="AU2490" s="209"/>
      <c r="AV2490" s="209"/>
      <c r="AW2490" s="209"/>
      <c r="AX2490" s="209"/>
      <c r="AY2490" s="209"/>
      <c r="AZ2490" s="209"/>
      <c r="BA2490" s="209"/>
      <c r="BB2490" s="209"/>
      <c r="BC2490" s="209"/>
      <c r="BD2490" s="209"/>
      <c r="BE2490" s="209"/>
      <c r="BF2490" s="209"/>
      <c r="BG2490" s="209"/>
      <c r="BH2490" s="209"/>
      <c r="BI2490" s="209"/>
      <c r="BJ2490" s="209"/>
      <c r="BK2490" s="209"/>
      <c r="BL2490" s="209"/>
      <c r="BM2490" s="209"/>
      <c r="BN2490" s="209"/>
      <c r="BO2490" s="209"/>
      <c r="BP2490" s="209"/>
      <c r="BQ2490" s="209"/>
      <c r="BR2490" s="209"/>
      <c r="BS2490" s="209"/>
      <c r="BT2490" s="209"/>
      <c r="BU2490" s="209"/>
      <c r="BV2490" s="209"/>
      <c r="BW2490" s="209"/>
      <c r="BX2490" s="209"/>
      <c r="BY2490" s="209"/>
      <c r="BZ2490" s="209"/>
      <c r="CA2490" s="209"/>
      <c r="CB2490" s="209"/>
      <c r="CC2490" s="209"/>
      <c r="CD2490" s="209"/>
      <c r="CE2490" s="209"/>
      <c r="CF2490" s="209"/>
      <c r="CG2490" s="209"/>
      <c r="CH2490" s="209"/>
      <c r="CI2490" s="209"/>
      <c r="CJ2490" s="209"/>
      <c r="CK2490" s="209"/>
      <c r="CL2490" s="209"/>
      <c r="CM2490" s="209"/>
      <c r="CN2490" s="209"/>
      <c r="CO2490" s="209"/>
      <c r="CP2490" s="209"/>
      <c r="CQ2490" s="209"/>
      <c r="CR2490" s="209"/>
      <c r="CS2490" s="209"/>
      <c r="CT2490" s="209"/>
      <c r="CU2490" s="209"/>
      <c r="CV2490" s="209"/>
      <c r="CW2490" s="209"/>
      <c r="CX2490" s="209"/>
      <c r="CY2490" s="209"/>
      <c r="CZ2490" s="209"/>
      <c r="DA2490" s="209"/>
      <c r="DB2490" s="209"/>
      <c r="DC2490" s="209"/>
      <c r="DD2490" s="209"/>
      <c r="DE2490" s="209"/>
      <c r="DF2490" s="209"/>
      <c r="DG2490" s="209"/>
      <c r="DH2490" s="209"/>
      <c r="DI2490" s="209"/>
      <c r="DJ2490" s="209"/>
      <c r="DK2490" s="209"/>
      <c r="DL2490" s="209"/>
      <c r="DM2490" s="209"/>
      <c r="DN2490" s="209"/>
      <c r="DO2490" s="209"/>
      <c r="DP2490" s="209"/>
      <c r="DQ2490" s="209"/>
      <c r="DR2490" s="209"/>
      <c r="DS2490" s="209"/>
      <c r="DT2490" s="209"/>
      <c r="DU2490" s="209"/>
      <c r="DV2490" s="209"/>
      <c r="DW2490" s="209"/>
      <c r="DX2490" s="209"/>
      <c r="DY2490" s="209"/>
      <c r="DZ2490" s="209"/>
      <c r="EA2490" s="209"/>
      <c r="EB2490" s="209"/>
      <c r="EC2490" s="209"/>
      <c r="ED2490" s="209"/>
      <c r="EE2490" s="209"/>
      <c r="EF2490" s="209"/>
      <c r="EG2490" s="209"/>
      <c r="EH2490" s="209"/>
      <c r="EI2490" s="209"/>
      <c r="EJ2490" s="209"/>
      <c r="EK2490" s="209"/>
      <c r="EL2490" s="209"/>
      <c r="EM2490" s="209"/>
      <c r="EN2490" s="209"/>
      <c r="EO2490" s="209"/>
      <c r="EP2490" s="209"/>
      <c r="EQ2490" s="209"/>
      <c r="ER2490" s="209"/>
      <c r="ES2490" s="209"/>
      <c r="ET2490" s="209"/>
      <c r="EU2490" s="209"/>
      <c r="EV2490" s="209"/>
      <c r="EW2490" s="209"/>
      <c r="EX2490" s="209"/>
      <c r="EY2490" s="209"/>
      <c r="EZ2490" s="209"/>
      <c r="FA2490" s="209"/>
      <c r="FB2490" s="209"/>
      <c r="FC2490" s="209"/>
      <c r="FD2490" s="209"/>
      <c r="FE2490" s="209"/>
      <c r="FF2490" s="209"/>
      <c r="FG2490" s="209"/>
      <c r="FH2490" s="209"/>
      <c r="FI2490" s="209"/>
      <c r="FJ2490" s="209"/>
      <c r="FK2490" s="209"/>
      <c r="FL2490" s="209"/>
      <c r="FM2490" s="209"/>
      <c r="FN2490" s="209"/>
      <c r="FO2490" s="209"/>
      <c r="FP2490" s="209"/>
      <c r="FQ2490" s="209"/>
      <c r="FR2490" s="209"/>
      <c r="FS2490" s="209"/>
      <c r="FT2490" s="209"/>
      <c r="FU2490" s="209"/>
      <c r="FV2490" s="209"/>
      <c r="FW2490" s="209"/>
      <c r="FX2490" s="209"/>
      <c r="FY2490" s="209"/>
      <c r="FZ2490" s="209"/>
      <c r="GA2490" s="209"/>
      <c r="GB2490" s="209"/>
      <c r="GC2490" s="209"/>
      <c r="GD2490" s="209"/>
      <c r="GE2490" s="209"/>
      <c r="GF2490" s="209"/>
      <c r="GG2490" s="209"/>
      <c r="GH2490" s="209"/>
      <c r="GI2490" s="209"/>
    </row>
    <row r="2491" spans="1:191" hidden="1">
      <c r="A2491" s="74"/>
      <c r="B2491" s="77"/>
      <c r="C2491" s="54"/>
      <c r="D2491" s="57"/>
      <c r="E2491" s="9" t="s">
        <v>546</v>
      </c>
      <c r="F2491" s="10">
        <v>4726</v>
      </c>
      <c r="G2491" s="10"/>
      <c r="H2491" s="10"/>
      <c r="I2491" s="34">
        <v>81000</v>
      </c>
      <c r="J2491" s="34">
        <v>135000</v>
      </c>
      <c r="K2491" s="34">
        <v>216000</v>
      </c>
      <c r="L2491" s="40">
        <v>270000</v>
      </c>
      <c r="M2491" s="41">
        <f t="shared" si="510"/>
        <v>30</v>
      </c>
      <c r="N2491" s="41">
        <f t="shared" si="511"/>
        <v>50</v>
      </c>
      <c r="O2491" s="41">
        <f t="shared" si="512"/>
        <v>80</v>
      </c>
      <c r="P2491" s="28"/>
      <c r="Q2491" s="28"/>
      <c r="R2491" s="167"/>
      <c r="S2491" s="28"/>
      <c r="T2491" s="28"/>
      <c r="U2491" s="4">
        <f t="shared" si="509"/>
        <v>270000</v>
      </c>
    </row>
    <row r="2492" spans="1:191" ht="24" customHeight="1">
      <c r="A2492" s="245"/>
      <c r="B2492" s="193" t="s">
        <v>527</v>
      </c>
      <c r="C2492" s="200"/>
      <c r="D2492" s="219">
        <v>1040</v>
      </c>
      <c r="E2492" s="194" t="s">
        <v>245</v>
      </c>
      <c r="F2492" s="89"/>
      <c r="G2492" s="89"/>
      <c r="H2492" s="10" t="s">
        <v>394</v>
      </c>
      <c r="I2492" s="202">
        <f>SUM(I2493)</f>
        <v>1879444.2</v>
      </c>
      <c r="J2492" s="202">
        <f>SUM(J2493)</f>
        <v>3814613.4</v>
      </c>
      <c r="K2492" s="202">
        <f>SUM(K2493)</f>
        <v>5536760.7999999998</v>
      </c>
      <c r="L2492" s="203">
        <f>SUM(L2493)</f>
        <v>7119701.5999999996</v>
      </c>
      <c r="M2492" s="41">
        <f t="shared" si="510"/>
        <v>26.4</v>
      </c>
      <c r="N2492" s="41">
        <f t="shared" si="511"/>
        <v>53.6</v>
      </c>
      <c r="O2492" s="41">
        <f t="shared" si="512"/>
        <v>77.8</v>
      </c>
      <c r="P2492" s="120"/>
      <c r="Q2492" s="120"/>
      <c r="R2492" s="167"/>
      <c r="S2492" s="120"/>
      <c r="T2492" s="120"/>
      <c r="U2492" s="4">
        <f t="shared" si="509"/>
        <v>7119701.5999999996</v>
      </c>
      <c r="W2492" s="43" t="s">
        <v>394</v>
      </c>
      <c r="AA2492" s="209"/>
      <c r="AB2492" s="209"/>
      <c r="AC2492" s="209"/>
      <c r="AD2492" s="209"/>
      <c r="AE2492" s="209"/>
      <c r="AF2492" s="209"/>
      <c r="AG2492" s="209"/>
      <c r="AH2492" s="209"/>
      <c r="AI2492" s="209"/>
      <c r="AJ2492" s="209"/>
      <c r="AK2492" s="209"/>
      <c r="AL2492" s="209"/>
      <c r="AM2492" s="209"/>
      <c r="AN2492" s="209"/>
      <c r="AO2492" s="209"/>
      <c r="AP2492" s="209"/>
      <c r="AQ2492" s="209"/>
      <c r="AR2492" s="209"/>
      <c r="AS2492" s="209"/>
      <c r="AT2492" s="209"/>
      <c r="AU2492" s="209"/>
      <c r="AV2492" s="209"/>
      <c r="AW2492" s="209"/>
      <c r="AX2492" s="209"/>
      <c r="AY2492" s="209"/>
      <c r="AZ2492" s="209"/>
      <c r="BA2492" s="209"/>
      <c r="BB2492" s="209"/>
      <c r="BC2492" s="209"/>
      <c r="BD2492" s="209"/>
      <c r="BE2492" s="209"/>
      <c r="BF2492" s="209"/>
      <c r="BG2492" s="209"/>
      <c r="BH2492" s="209"/>
      <c r="BI2492" s="209"/>
      <c r="BJ2492" s="209"/>
      <c r="BK2492" s="209"/>
      <c r="BL2492" s="209"/>
      <c r="BM2492" s="209"/>
      <c r="BN2492" s="209"/>
      <c r="BO2492" s="209"/>
      <c r="BP2492" s="209"/>
      <c r="BQ2492" s="209"/>
      <c r="BR2492" s="209"/>
      <c r="BS2492" s="209"/>
      <c r="BT2492" s="209"/>
      <c r="BU2492" s="209"/>
      <c r="BV2492" s="209"/>
      <c r="BW2492" s="209"/>
      <c r="BX2492" s="209"/>
      <c r="BY2492" s="209"/>
      <c r="BZ2492" s="209"/>
      <c r="CA2492" s="209"/>
      <c r="CB2492" s="209"/>
      <c r="CC2492" s="209"/>
      <c r="CD2492" s="209"/>
      <c r="CE2492" s="209"/>
      <c r="CF2492" s="209"/>
      <c r="CG2492" s="209"/>
      <c r="CH2492" s="209"/>
      <c r="CI2492" s="209"/>
      <c r="CJ2492" s="209"/>
      <c r="CK2492" s="209"/>
      <c r="CL2492" s="209"/>
      <c r="CM2492" s="209"/>
      <c r="CN2492" s="209"/>
      <c r="CO2492" s="209"/>
      <c r="CP2492" s="209"/>
      <c r="CQ2492" s="209"/>
      <c r="CR2492" s="209"/>
      <c r="CS2492" s="209"/>
      <c r="CT2492" s="209"/>
      <c r="CU2492" s="209"/>
      <c r="CV2492" s="209"/>
      <c r="CW2492" s="209"/>
      <c r="CX2492" s="209"/>
      <c r="CY2492" s="209"/>
      <c r="CZ2492" s="209"/>
      <c r="DA2492" s="209"/>
      <c r="DB2492" s="209"/>
      <c r="DC2492" s="209"/>
      <c r="DD2492" s="209"/>
      <c r="DE2492" s="209"/>
      <c r="DF2492" s="209"/>
      <c r="DG2492" s="209"/>
      <c r="DH2492" s="209"/>
      <c r="DI2492" s="209"/>
      <c r="DJ2492" s="209"/>
      <c r="DK2492" s="209"/>
      <c r="DL2492" s="209"/>
      <c r="DM2492" s="209"/>
      <c r="DN2492" s="209"/>
      <c r="DO2492" s="209"/>
      <c r="DP2492" s="209"/>
      <c r="DQ2492" s="209"/>
      <c r="DR2492" s="209"/>
      <c r="DS2492" s="209"/>
      <c r="DT2492" s="209"/>
      <c r="DU2492" s="209"/>
      <c r="DV2492" s="209"/>
      <c r="DW2492" s="209"/>
      <c r="DX2492" s="209"/>
      <c r="DY2492" s="209"/>
      <c r="DZ2492" s="209"/>
      <c r="EA2492" s="209"/>
      <c r="EB2492" s="209"/>
      <c r="EC2492" s="209"/>
      <c r="ED2492" s="209"/>
      <c r="EE2492" s="209"/>
      <c r="EF2492" s="209"/>
      <c r="EG2492" s="209"/>
      <c r="EH2492" s="209"/>
      <c r="EI2492" s="209"/>
      <c r="EJ2492" s="209"/>
      <c r="EK2492" s="209"/>
      <c r="EL2492" s="209"/>
      <c r="EM2492" s="209"/>
      <c r="EN2492" s="209"/>
      <c r="EO2492" s="209"/>
      <c r="EP2492" s="209"/>
      <c r="EQ2492" s="209"/>
      <c r="ER2492" s="209"/>
      <c r="ES2492" s="209"/>
      <c r="ET2492" s="209"/>
      <c r="EU2492" s="209"/>
      <c r="EV2492" s="209"/>
      <c r="EW2492" s="209"/>
      <c r="EX2492" s="209"/>
      <c r="EY2492" s="209"/>
      <c r="EZ2492" s="209"/>
      <c r="FA2492" s="209"/>
      <c r="FB2492" s="209"/>
      <c r="FC2492" s="209"/>
      <c r="FD2492" s="209"/>
      <c r="FE2492" s="209"/>
      <c r="FF2492" s="209"/>
      <c r="FG2492" s="209"/>
      <c r="FH2492" s="209"/>
      <c r="FI2492" s="209"/>
      <c r="FJ2492" s="209"/>
      <c r="FK2492" s="209"/>
      <c r="FL2492" s="209"/>
      <c r="FM2492" s="209"/>
      <c r="FN2492" s="209"/>
      <c r="FO2492" s="209"/>
      <c r="FP2492" s="209"/>
      <c r="FQ2492" s="209"/>
      <c r="FR2492" s="209"/>
      <c r="FS2492" s="209"/>
      <c r="FT2492" s="209"/>
      <c r="FU2492" s="209"/>
      <c r="FV2492" s="209"/>
      <c r="FW2492" s="209"/>
      <c r="FX2492" s="209"/>
      <c r="FY2492" s="209"/>
      <c r="FZ2492" s="209"/>
      <c r="GA2492" s="209"/>
      <c r="GB2492" s="209"/>
      <c r="GC2492" s="209"/>
      <c r="GD2492" s="209"/>
      <c r="GE2492" s="209"/>
      <c r="GF2492" s="209"/>
      <c r="GG2492" s="209"/>
      <c r="GH2492" s="209"/>
      <c r="GI2492" s="209"/>
    </row>
    <row r="2493" spans="1:191" ht="27" customHeight="1">
      <c r="A2493" s="246"/>
      <c r="B2493" s="251"/>
      <c r="C2493" s="197" t="s">
        <v>525</v>
      </c>
      <c r="D2493" s="247">
        <v>1041</v>
      </c>
      <c r="E2493" s="199" t="s">
        <v>245</v>
      </c>
      <c r="F2493" s="13"/>
      <c r="G2493" s="13"/>
      <c r="H2493" s="10" t="s">
        <v>394</v>
      </c>
      <c r="I2493" s="205">
        <f>SUM(I2494,I2497,I2500,I2503,I2508,I2512,I2515,I2518,I2521,I2524,I2527,I2530,I2533)</f>
        <v>1879444.2</v>
      </c>
      <c r="J2493" s="205">
        <f>SUM(J2494,J2497,J2500,J2503,J2508,J2512,J2515,J2518,J2521,J2524,J2527,J2530,J2533)</f>
        <v>3814613.4</v>
      </c>
      <c r="K2493" s="205">
        <f>SUM(K2494,K2497,K2500,K2503,K2508,K2512,K2515,K2518,K2521,K2524,K2527,K2530,K2533)</f>
        <v>5536760.7999999998</v>
      </c>
      <c r="L2493" s="205">
        <f>SUM(L2494,L2497,L2500,L2503,L2508,L2512,L2515,L2518,L2521,L2524,L2527,L2530,L2533)</f>
        <v>7119701.5999999996</v>
      </c>
      <c r="M2493" s="41">
        <f t="shared" si="510"/>
        <v>26.4</v>
      </c>
      <c r="N2493" s="41">
        <f t="shared" si="511"/>
        <v>53.6</v>
      </c>
      <c r="O2493" s="41">
        <f t="shared" si="512"/>
        <v>77.8</v>
      </c>
      <c r="P2493" s="14"/>
      <c r="Q2493" s="14"/>
      <c r="R2493" s="167"/>
      <c r="S2493" s="14"/>
      <c r="T2493" s="14"/>
      <c r="U2493" s="4">
        <f t="shared" si="509"/>
        <v>7119701.5999999996</v>
      </c>
      <c r="AA2493" s="209"/>
      <c r="AB2493" s="209"/>
      <c r="AC2493" s="209"/>
      <c r="AD2493" s="209"/>
      <c r="AE2493" s="209"/>
      <c r="AF2493" s="209"/>
      <c r="AG2493" s="209"/>
      <c r="AH2493" s="209"/>
      <c r="AI2493" s="209"/>
      <c r="AJ2493" s="209"/>
      <c r="AK2493" s="209"/>
      <c r="AL2493" s="209"/>
      <c r="AM2493" s="209"/>
      <c r="AN2493" s="209"/>
      <c r="AO2493" s="209"/>
      <c r="AP2493" s="209"/>
      <c r="AQ2493" s="209"/>
      <c r="AR2493" s="209"/>
      <c r="AS2493" s="209"/>
      <c r="AT2493" s="209"/>
      <c r="AU2493" s="209"/>
      <c r="AV2493" s="209"/>
      <c r="AW2493" s="209"/>
      <c r="AX2493" s="209"/>
      <c r="AY2493" s="209"/>
      <c r="AZ2493" s="209"/>
      <c r="BA2493" s="209"/>
      <c r="BB2493" s="209"/>
      <c r="BC2493" s="209"/>
      <c r="BD2493" s="209"/>
      <c r="BE2493" s="209"/>
      <c r="BF2493" s="209"/>
      <c r="BG2493" s="209"/>
      <c r="BH2493" s="209"/>
      <c r="BI2493" s="209"/>
      <c r="BJ2493" s="209"/>
      <c r="BK2493" s="209"/>
      <c r="BL2493" s="209"/>
      <c r="BM2493" s="209"/>
      <c r="BN2493" s="209"/>
      <c r="BO2493" s="209"/>
      <c r="BP2493" s="209"/>
      <c r="BQ2493" s="209"/>
      <c r="BR2493" s="209"/>
      <c r="BS2493" s="209"/>
      <c r="BT2493" s="209"/>
      <c r="BU2493" s="209"/>
      <c r="BV2493" s="209"/>
      <c r="BW2493" s="209"/>
      <c r="BX2493" s="209"/>
      <c r="BY2493" s="209"/>
      <c r="BZ2493" s="209"/>
      <c r="CA2493" s="209"/>
      <c r="CB2493" s="209"/>
      <c r="CC2493" s="209"/>
      <c r="CD2493" s="209"/>
      <c r="CE2493" s="209"/>
      <c r="CF2493" s="209"/>
      <c r="CG2493" s="209"/>
      <c r="CH2493" s="209"/>
      <c r="CI2493" s="209"/>
      <c r="CJ2493" s="209"/>
      <c r="CK2493" s="209"/>
      <c r="CL2493" s="209"/>
      <c r="CM2493" s="209"/>
      <c r="CN2493" s="209"/>
      <c r="CO2493" s="209"/>
      <c r="CP2493" s="209"/>
      <c r="CQ2493" s="209"/>
      <c r="CR2493" s="209"/>
      <c r="CS2493" s="209"/>
      <c r="CT2493" s="209"/>
      <c r="CU2493" s="209"/>
      <c r="CV2493" s="209"/>
      <c r="CW2493" s="209"/>
      <c r="CX2493" s="209"/>
      <c r="CY2493" s="209"/>
      <c r="CZ2493" s="209"/>
      <c r="DA2493" s="209"/>
      <c r="DB2493" s="209"/>
      <c r="DC2493" s="209"/>
      <c r="DD2493" s="209"/>
      <c r="DE2493" s="209"/>
      <c r="DF2493" s="209"/>
      <c r="DG2493" s="209"/>
      <c r="DH2493" s="209"/>
      <c r="DI2493" s="209"/>
      <c r="DJ2493" s="209"/>
      <c r="DK2493" s="209"/>
      <c r="DL2493" s="209"/>
      <c r="DM2493" s="209"/>
      <c r="DN2493" s="209"/>
      <c r="DO2493" s="209"/>
      <c r="DP2493" s="209"/>
      <c r="DQ2493" s="209"/>
      <c r="DR2493" s="209"/>
      <c r="DS2493" s="209"/>
      <c r="DT2493" s="209"/>
      <c r="DU2493" s="209"/>
      <c r="DV2493" s="209"/>
      <c r="DW2493" s="209"/>
      <c r="DX2493" s="209"/>
      <c r="DY2493" s="209"/>
      <c r="DZ2493" s="209"/>
      <c r="EA2493" s="209"/>
      <c r="EB2493" s="209"/>
      <c r="EC2493" s="209"/>
      <c r="ED2493" s="209"/>
      <c r="EE2493" s="209"/>
      <c r="EF2493" s="209"/>
      <c r="EG2493" s="209"/>
      <c r="EH2493" s="209"/>
      <c r="EI2493" s="209"/>
      <c r="EJ2493" s="209"/>
      <c r="EK2493" s="209"/>
      <c r="EL2493" s="209"/>
      <c r="EM2493" s="209"/>
      <c r="EN2493" s="209"/>
      <c r="EO2493" s="209"/>
      <c r="EP2493" s="209"/>
      <c r="EQ2493" s="209"/>
      <c r="ER2493" s="209"/>
      <c r="ES2493" s="209"/>
      <c r="ET2493" s="209"/>
      <c r="EU2493" s="209"/>
      <c r="EV2493" s="209"/>
      <c r="EW2493" s="209"/>
      <c r="EX2493" s="209"/>
      <c r="EY2493" s="209"/>
      <c r="EZ2493" s="209"/>
      <c r="FA2493" s="209"/>
      <c r="FB2493" s="209"/>
      <c r="FC2493" s="209"/>
      <c r="FD2493" s="209"/>
      <c r="FE2493" s="209"/>
      <c r="FF2493" s="209"/>
      <c r="FG2493" s="209"/>
      <c r="FH2493" s="209"/>
      <c r="FI2493" s="209"/>
      <c r="FJ2493" s="209"/>
      <c r="FK2493" s="209"/>
      <c r="FL2493" s="209"/>
      <c r="FM2493" s="209"/>
      <c r="FN2493" s="209"/>
      <c r="FO2493" s="209"/>
      <c r="FP2493" s="209"/>
      <c r="FQ2493" s="209"/>
      <c r="FR2493" s="209"/>
      <c r="FS2493" s="209"/>
      <c r="FT2493" s="209"/>
      <c r="FU2493" s="209"/>
      <c r="FV2493" s="209"/>
      <c r="FW2493" s="209"/>
      <c r="FX2493" s="209"/>
      <c r="FY2493" s="209"/>
      <c r="FZ2493" s="209"/>
      <c r="GA2493" s="209"/>
      <c r="GB2493" s="209"/>
      <c r="GC2493" s="209"/>
      <c r="GD2493" s="209"/>
      <c r="GE2493" s="209"/>
      <c r="GF2493" s="209"/>
      <c r="GG2493" s="209"/>
      <c r="GH2493" s="209"/>
      <c r="GI2493" s="209"/>
    </row>
    <row r="2494" spans="1:191" ht="45" customHeight="1">
      <c r="A2494" s="246"/>
      <c r="B2494" s="251"/>
      <c r="C2494" s="200"/>
      <c r="D2494" s="212" t="s">
        <v>280</v>
      </c>
      <c r="E2494" s="81" t="s">
        <v>149</v>
      </c>
      <c r="F2494" s="19"/>
      <c r="G2494" s="19"/>
      <c r="H2494" s="10" t="s">
        <v>394</v>
      </c>
      <c r="I2494" s="205">
        <f t="shared" ref="I2494:L2495" si="517">SUM(I2495)</f>
        <v>52920</v>
      </c>
      <c r="J2494" s="205">
        <f t="shared" si="517"/>
        <v>88200</v>
      </c>
      <c r="K2494" s="205">
        <f t="shared" si="517"/>
        <v>141120</v>
      </c>
      <c r="L2494" s="205">
        <f t="shared" si="517"/>
        <v>176400</v>
      </c>
      <c r="M2494" s="41">
        <f t="shared" si="510"/>
        <v>30</v>
      </c>
      <c r="N2494" s="41">
        <f t="shared" si="511"/>
        <v>50</v>
      </c>
      <c r="O2494" s="41">
        <f t="shared" si="512"/>
        <v>80</v>
      </c>
      <c r="P2494" s="14"/>
      <c r="Q2494" s="14"/>
      <c r="R2494" s="167"/>
      <c r="S2494" s="14"/>
      <c r="T2494" s="14"/>
      <c r="U2494" s="4">
        <f t="shared" si="509"/>
        <v>176400</v>
      </c>
      <c r="W2494" s="43" t="s">
        <v>394</v>
      </c>
      <c r="AA2494" s="209"/>
      <c r="AB2494" s="209"/>
      <c r="AC2494" s="209"/>
      <c r="AD2494" s="209"/>
      <c r="AE2494" s="209"/>
      <c r="AF2494" s="209"/>
      <c r="AG2494" s="209"/>
      <c r="AH2494" s="209"/>
      <c r="AI2494" s="209"/>
      <c r="AJ2494" s="209"/>
      <c r="AK2494" s="209"/>
      <c r="AL2494" s="209"/>
      <c r="AM2494" s="209"/>
      <c r="AN2494" s="209"/>
      <c r="AO2494" s="209"/>
      <c r="AP2494" s="209"/>
      <c r="AQ2494" s="209"/>
      <c r="AR2494" s="209"/>
      <c r="AS2494" s="209"/>
      <c r="AT2494" s="209"/>
      <c r="AU2494" s="209"/>
      <c r="AV2494" s="209"/>
      <c r="AW2494" s="209"/>
      <c r="AX2494" s="209"/>
      <c r="AY2494" s="209"/>
      <c r="AZ2494" s="209"/>
      <c r="BA2494" s="209"/>
      <c r="BB2494" s="209"/>
      <c r="BC2494" s="209"/>
      <c r="BD2494" s="209"/>
      <c r="BE2494" s="209"/>
      <c r="BF2494" s="209"/>
      <c r="BG2494" s="209"/>
      <c r="BH2494" s="209"/>
      <c r="BI2494" s="209"/>
      <c r="BJ2494" s="209"/>
      <c r="BK2494" s="209"/>
      <c r="BL2494" s="209"/>
      <c r="BM2494" s="209"/>
      <c r="BN2494" s="209"/>
      <c r="BO2494" s="209"/>
      <c r="BP2494" s="209"/>
      <c r="BQ2494" s="209"/>
      <c r="BR2494" s="209"/>
      <c r="BS2494" s="209"/>
      <c r="BT2494" s="209"/>
      <c r="BU2494" s="209"/>
      <c r="BV2494" s="209"/>
      <c r="BW2494" s="209"/>
      <c r="BX2494" s="209"/>
      <c r="BY2494" s="209"/>
      <c r="BZ2494" s="209"/>
      <c r="CA2494" s="209"/>
      <c r="CB2494" s="209"/>
      <c r="CC2494" s="209"/>
      <c r="CD2494" s="209"/>
      <c r="CE2494" s="209"/>
      <c r="CF2494" s="209"/>
      <c r="CG2494" s="209"/>
      <c r="CH2494" s="209"/>
      <c r="CI2494" s="209"/>
      <c r="CJ2494" s="209"/>
      <c r="CK2494" s="209"/>
      <c r="CL2494" s="209"/>
      <c r="CM2494" s="209"/>
      <c r="CN2494" s="209"/>
      <c r="CO2494" s="209"/>
      <c r="CP2494" s="209"/>
      <c r="CQ2494" s="209"/>
      <c r="CR2494" s="209"/>
      <c r="CS2494" s="209"/>
      <c r="CT2494" s="209"/>
      <c r="CU2494" s="209"/>
      <c r="CV2494" s="209"/>
      <c r="CW2494" s="209"/>
      <c r="CX2494" s="209"/>
      <c r="CY2494" s="209"/>
      <c r="CZ2494" s="209"/>
      <c r="DA2494" s="209"/>
      <c r="DB2494" s="209"/>
      <c r="DC2494" s="209"/>
      <c r="DD2494" s="209"/>
      <c r="DE2494" s="209"/>
      <c r="DF2494" s="209"/>
      <c r="DG2494" s="209"/>
      <c r="DH2494" s="209"/>
      <c r="DI2494" s="209"/>
      <c r="DJ2494" s="209"/>
      <c r="DK2494" s="209"/>
      <c r="DL2494" s="209"/>
      <c r="DM2494" s="209"/>
      <c r="DN2494" s="209"/>
      <c r="DO2494" s="209"/>
      <c r="DP2494" s="209"/>
      <c r="DQ2494" s="209"/>
      <c r="DR2494" s="209"/>
      <c r="DS2494" s="209"/>
      <c r="DT2494" s="209"/>
      <c r="DU2494" s="209"/>
      <c r="DV2494" s="209"/>
      <c r="DW2494" s="209"/>
      <c r="DX2494" s="209"/>
      <c r="DY2494" s="209"/>
      <c r="DZ2494" s="209"/>
      <c r="EA2494" s="209"/>
      <c r="EB2494" s="209"/>
      <c r="EC2494" s="209"/>
      <c r="ED2494" s="209"/>
      <c r="EE2494" s="209"/>
      <c r="EF2494" s="209"/>
      <c r="EG2494" s="209"/>
      <c r="EH2494" s="209"/>
      <c r="EI2494" s="209"/>
      <c r="EJ2494" s="209"/>
      <c r="EK2494" s="209"/>
      <c r="EL2494" s="209"/>
      <c r="EM2494" s="209"/>
      <c r="EN2494" s="209"/>
      <c r="EO2494" s="209"/>
      <c r="EP2494" s="209"/>
      <c r="EQ2494" s="209"/>
      <c r="ER2494" s="209"/>
      <c r="ES2494" s="209"/>
      <c r="ET2494" s="209"/>
      <c r="EU2494" s="209"/>
      <c r="EV2494" s="209"/>
      <c r="EW2494" s="209"/>
      <c r="EX2494" s="209"/>
      <c r="EY2494" s="209"/>
      <c r="EZ2494" s="209"/>
      <c r="FA2494" s="209"/>
      <c r="FB2494" s="209"/>
      <c r="FC2494" s="209"/>
      <c r="FD2494" s="209"/>
      <c r="FE2494" s="209"/>
      <c r="FF2494" s="209"/>
      <c r="FG2494" s="209"/>
      <c r="FH2494" s="209"/>
      <c r="FI2494" s="209"/>
      <c r="FJ2494" s="209"/>
      <c r="FK2494" s="209"/>
      <c r="FL2494" s="209"/>
      <c r="FM2494" s="209"/>
      <c r="FN2494" s="209"/>
      <c r="FO2494" s="209"/>
      <c r="FP2494" s="209"/>
      <c r="FQ2494" s="209"/>
      <c r="FR2494" s="209"/>
      <c r="FS2494" s="209"/>
      <c r="FT2494" s="209"/>
      <c r="FU2494" s="209"/>
      <c r="FV2494" s="209"/>
      <c r="FW2494" s="209"/>
      <c r="FX2494" s="209"/>
      <c r="FY2494" s="209"/>
      <c r="FZ2494" s="209"/>
      <c r="GA2494" s="209"/>
      <c r="GB2494" s="209"/>
      <c r="GC2494" s="209"/>
      <c r="GD2494" s="209"/>
      <c r="GE2494" s="209"/>
      <c r="GF2494" s="209"/>
      <c r="GG2494" s="209"/>
      <c r="GH2494" s="209"/>
      <c r="GI2494" s="209"/>
    </row>
    <row r="2495" spans="1:191" ht="30.75" customHeight="1">
      <c r="A2495" s="246"/>
      <c r="B2495" s="251"/>
      <c r="C2495" s="200"/>
      <c r="D2495" s="250"/>
      <c r="E2495" s="80" t="s">
        <v>655</v>
      </c>
      <c r="F2495" s="18" t="s">
        <v>398</v>
      </c>
      <c r="G2495" s="18"/>
      <c r="H2495" s="10" t="s">
        <v>394</v>
      </c>
      <c r="I2495" s="248">
        <f t="shared" si="517"/>
        <v>52920</v>
      </c>
      <c r="J2495" s="248">
        <f t="shared" si="517"/>
        <v>88200</v>
      </c>
      <c r="K2495" s="248">
        <f t="shared" si="517"/>
        <v>141120</v>
      </c>
      <c r="L2495" s="249">
        <f t="shared" si="517"/>
        <v>176400</v>
      </c>
      <c r="M2495" s="41">
        <f t="shared" si="510"/>
        <v>30</v>
      </c>
      <c r="N2495" s="41">
        <f t="shared" si="511"/>
        <v>50</v>
      </c>
      <c r="O2495" s="41">
        <f t="shared" si="512"/>
        <v>80</v>
      </c>
      <c r="P2495" s="15"/>
      <c r="Q2495" s="15"/>
      <c r="R2495" s="167"/>
      <c r="S2495" s="15"/>
      <c r="T2495" s="15"/>
      <c r="U2495" s="4">
        <f t="shared" si="509"/>
        <v>176400</v>
      </c>
      <c r="AA2495" s="209"/>
      <c r="AB2495" s="209"/>
      <c r="AC2495" s="209"/>
      <c r="AD2495" s="209"/>
      <c r="AE2495" s="209"/>
      <c r="AF2495" s="209"/>
      <c r="AG2495" s="209"/>
      <c r="AH2495" s="209"/>
      <c r="AI2495" s="209"/>
      <c r="AJ2495" s="209"/>
      <c r="AK2495" s="209"/>
      <c r="AL2495" s="209"/>
      <c r="AM2495" s="209"/>
      <c r="AN2495" s="209"/>
      <c r="AO2495" s="209"/>
      <c r="AP2495" s="209"/>
      <c r="AQ2495" s="209"/>
      <c r="AR2495" s="209"/>
      <c r="AS2495" s="209"/>
      <c r="AT2495" s="209"/>
      <c r="AU2495" s="209"/>
      <c r="AV2495" s="209"/>
      <c r="AW2495" s="209"/>
      <c r="AX2495" s="209"/>
      <c r="AY2495" s="209"/>
      <c r="AZ2495" s="209"/>
      <c r="BA2495" s="209"/>
      <c r="BB2495" s="209"/>
      <c r="BC2495" s="209"/>
      <c r="BD2495" s="209"/>
      <c r="BE2495" s="209"/>
      <c r="BF2495" s="209"/>
      <c r="BG2495" s="209"/>
      <c r="BH2495" s="209"/>
      <c r="BI2495" s="209"/>
      <c r="BJ2495" s="209"/>
      <c r="BK2495" s="209"/>
      <c r="BL2495" s="209"/>
      <c r="BM2495" s="209"/>
      <c r="BN2495" s="209"/>
      <c r="BO2495" s="209"/>
      <c r="BP2495" s="209"/>
      <c r="BQ2495" s="209"/>
      <c r="BR2495" s="209"/>
      <c r="BS2495" s="209"/>
      <c r="BT2495" s="209"/>
      <c r="BU2495" s="209"/>
      <c r="BV2495" s="209"/>
      <c r="BW2495" s="209"/>
      <c r="BX2495" s="209"/>
      <c r="BY2495" s="209"/>
      <c r="BZ2495" s="209"/>
      <c r="CA2495" s="209"/>
      <c r="CB2495" s="209"/>
      <c r="CC2495" s="209"/>
      <c r="CD2495" s="209"/>
      <c r="CE2495" s="209"/>
      <c r="CF2495" s="209"/>
      <c r="CG2495" s="209"/>
      <c r="CH2495" s="209"/>
      <c r="CI2495" s="209"/>
      <c r="CJ2495" s="209"/>
      <c r="CK2495" s="209"/>
      <c r="CL2495" s="209"/>
      <c r="CM2495" s="209"/>
      <c r="CN2495" s="209"/>
      <c r="CO2495" s="209"/>
      <c r="CP2495" s="209"/>
      <c r="CQ2495" s="209"/>
      <c r="CR2495" s="209"/>
      <c r="CS2495" s="209"/>
      <c r="CT2495" s="209"/>
      <c r="CU2495" s="209"/>
      <c r="CV2495" s="209"/>
      <c r="CW2495" s="209"/>
      <c r="CX2495" s="209"/>
      <c r="CY2495" s="209"/>
      <c r="CZ2495" s="209"/>
      <c r="DA2495" s="209"/>
      <c r="DB2495" s="209"/>
      <c r="DC2495" s="209"/>
      <c r="DD2495" s="209"/>
      <c r="DE2495" s="209"/>
      <c r="DF2495" s="209"/>
      <c r="DG2495" s="209"/>
      <c r="DH2495" s="209"/>
      <c r="DI2495" s="209"/>
      <c r="DJ2495" s="209"/>
      <c r="DK2495" s="209"/>
      <c r="DL2495" s="209"/>
      <c r="DM2495" s="209"/>
      <c r="DN2495" s="209"/>
      <c r="DO2495" s="209"/>
      <c r="DP2495" s="209"/>
      <c r="DQ2495" s="209"/>
      <c r="DR2495" s="209"/>
      <c r="DS2495" s="209"/>
      <c r="DT2495" s="209"/>
      <c r="DU2495" s="209"/>
      <c r="DV2495" s="209"/>
      <c r="DW2495" s="209"/>
      <c r="DX2495" s="209"/>
      <c r="DY2495" s="209"/>
      <c r="DZ2495" s="209"/>
      <c r="EA2495" s="209"/>
      <c r="EB2495" s="209"/>
      <c r="EC2495" s="209"/>
      <c r="ED2495" s="209"/>
      <c r="EE2495" s="209"/>
      <c r="EF2495" s="209"/>
      <c r="EG2495" s="209"/>
      <c r="EH2495" s="209"/>
      <c r="EI2495" s="209"/>
      <c r="EJ2495" s="209"/>
      <c r="EK2495" s="209"/>
      <c r="EL2495" s="209"/>
      <c r="EM2495" s="209"/>
      <c r="EN2495" s="209"/>
      <c r="EO2495" s="209"/>
      <c r="EP2495" s="209"/>
      <c r="EQ2495" s="209"/>
      <c r="ER2495" s="209"/>
      <c r="ES2495" s="209"/>
      <c r="ET2495" s="209"/>
      <c r="EU2495" s="209"/>
      <c r="EV2495" s="209"/>
      <c r="EW2495" s="209"/>
      <c r="EX2495" s="209"/>
      <c r="EY2495" s="209"/>
      <c r="EZ2495" s="209"/>
      <c r="FA2495" s="209"/>
      <c r="FB2495" s="209"/>
      <c r="FC2495" s="209"/>
      <c r="FD2495" s="209"/>
      <c r="FE2495" s="209"/>
      <c r="FF2495" s="209"/>
      <c r="FG2495" s="209"/>
      <c r="FH2495" s="209"/>
      <c r="FI2495" s="209"/>
      <c r="FJ2495" s="209"/>
      <c r="FK2495" s="209"/>
      <c r="FL2495" s="209"/>
      <c r="FM2495" s="209"/>
      <c r="FN2495" s="209"/>
      <c r="FO2495" s="209"/>
      <c r="FP2495" s="209"/>
      <c r="FQ2495" s="209"/>
      <c r="FR2495" s="209"/>
      <c r="FS2495" s="209"/>
      <c r="FT2495" s="209"/>
      <c r="FU2495" s="209"/>
      <c r="FV2495" s="209"/>
      <c r="FW2495" s="209"/>
      <c r="FX2495" s="209"/>
      <c r="FY2495" s="209"/>
      <c r="FZ2495" s="209"/>
      <c r="GA2495" s="209"/>
      <c r="GB2495" s="209"/>
      <c r="GC2495" s="209"/>
      <c r="GD2495" s="209"/>
      <c r="GE2495" s="209"/>
      <c r="GF2495" s="209"/>
      <c r="GG2495" s="209"/>
      <c r="GH2495" s="209"/>
      <c r="GI2495" s="209"/>
    </row>
    <row r="2496" spans="1:191" hidden="1">
      <c r="A2496" s="74"/>
      <c r="B2496" s="77"/>
      <c r="C2496" s="56"/>
      <c r="D2496" s="76"/>
      <c r="E2496" s="9" t="s">
        <v>549</v>
      </c>
      <c r="F2496" s="10">
        <v>4729</v>
      </c>
      <c r="G2496" s="10"/>
      <c r="H2496" s="10"/>
      <c r="I2496" s="34">
        <f>ROUND(L2496*0.3,-1)</f>
        <v>52920</v>
      </c>
      <c r="J2496" s="34">
        <f>ROUND(L2496*0.5,-1)</f>
        <v>88200</v>
      </c>
      <c r="K2496" s="34">
        <f>ROUND(L2496*0.8,-1)</f>
        <v>141120</v>
      </c>
      <c r="L2496" s="7">
        <v>176400</v>
      </c>
      <c r="M2496" s="41">
        <f t="shared" si="510"/>
        <v>30</v>
      </c>
      <c r="N2496" s="41">
        <f t="shared" si="511"/>
        <v>50</v>
      </c>
      <c r="O2496" s="41">
        <f t="shared" si="512"/>
        <v>80</v>
      </c>
      <c r="P2496" s="15"/>
      <c r="Q2496" s="15"/>
      <c r="R2496" s="167"/>
      <c r="S2496" s="15"/>
      <c r="T2496" s="15"/>
      <c r="U2496" s="4">
        <f t="shared" si="509"/>
        <v>176400</v>
      </c>
    </row>
    <row r="2497" spans="1:191" ht="75.75" customHeight="1">
      <c r="A2497" s="246"/>
      <c r="B2497" s="251"/>
      <c r="C2497" s="197"/>
      <c r="D2497" s="212" t="s">
        <v>284</v>
      </c>
      <c r="E2497" s="81" t="s">
        <v>604</v>
      </c>
      <c r="F2497" s="19"/>
      <c r="G2497" s="19"/>
      <c r="H2497" s="10" t="s">
        <v>394</v>
      </c>
      <c r="I2497" s="205">
        <f t="shared" ref="I2497:L2498" si="518">SUM(I2498)</f>
        <v>15750</v>
      </c>
      <c r="J2497" s="205">
        <f t="shared" si="518"/>
        <v>26250</v>
      </c>
      <c r="K2497" s="205">
        <f t="shared" si="518"/>
        <v>42000</v>
      </c>
      <c r="L2497" s="205">
        <f t="shared" si="518"/>
        <v>52500</v>
      </c>
      <c r="M2497" s="41">
        <f t="shared" si="510"/>
        <v>30</v>
      </c>
      <c r="N2497" s="41">
        <f t="shared" si="511"/>
        <v>50</v>
      </c>
      <c r="O2497" s="41">
        <f t="shared" si="512"/>
        <v>80</v>
      </c>
      <c r="P2497" s="14"/>
      <c r="Q2497" s="14"/>
      <c r="R2497" s="167"/>
      <c r="S2497" s="14"/>
      <c r="T2497" s="14"/>
      <c r="U2497" s="4">
        <f t="shared" si="509"/>
        <v>52500</v>
      </c>
      <c r="W2497" s="43" t="s">
        <v>394</v>
      </c>
      <c r="AA2497" s="209"/>
      <c r="AB2497" s="209"/>
      <c r="AC2497" s="209"/>
      <c r="AD2497" s="209"/>
      <c r="AE2497" s="209"/>
      <c r="AF2497" s="209"/>
      <c r="AG2497" s="209"/>
      <c r="AH2497" s="209"/>
      <c r="AI2497" s="209"/>
      <c r="AJ2497" s="209"/>
      <c r="AK2497" s="209"/>
      <c r="AL2497" s="209"/>
      <c r="AM2497" s="209"/>
      <c r="AN2497" s="209"/>
      <c r="AO2497" s="209"/>
      <c r="AP2497" s="209"/>
      <c r="AQ2497" s="209"/>
      <c r="AR2497" s="209"/>
      <c r="AS2497" s="209"/>
      <c r="AT2497" s="209"/>
      <c r="AU2497" s="209"/>
      <c r="AV2497" s="209"/>
      <c r="AW2497" s="209"/>
      <c r="AX2497" s="209"/>
      <c r="AY2497" s="209"/>
      <c r="AZ2497" s="209"/>
      <c r="BA2497" s="209"/>
      <c r="BB2497" s="209"/>
      <c r="BC2497" s="209"/>
      <c r="BD2497" s="209"/>
      <c r="BE2497" s="209"/>
      <c r="BF2497" s="209"/>
      <c r="BG2497" s="209"/>
      <c r="BH2497" s="209"/>
      <c r="BI2497" s="209"/>
      <c r="BJ2497" s="209"/>
      <c r="BK2497" s="209"/>
      <c r="BL2497" s="209"/>
      <c r="BM2497" s="209"/>
      <c r="BN2497" s="209"/>
      <c r="BO2497" s="209"/>
      <c r="BP2497" s="209"/>
      <c r="BQ2497" s="209"/>
      <c r="BR2497" s="209"/>
      <c r="BS2497" s="209"/>
      <c r="BT2497" s="209"/>
      <c r="BU2497" s="209"/>
      <c r="BV2497" s="209"/>
      <c r="BW2497" s="209"/>
      <c r="BX2497" s="209"/>
      <c r="BY2497" s="209"/>
      <c r="BZ2497" s="209"/>
      <c r="CA2497" s="209"/>
      <c r="CB2497" s="209"/>
      <c r="CC2497" s="209"/>
      <c r="CD2497" s="209"/>
      <c r="CE2497" s="209"/>
      <c r="CF2497" s="209"/>
      <c r="CG2497" s="209"/>
      <c r="CH2497" s="209"/>
      <c r="CI2497" s="209"/>
      <c r="CJ2497" s="209"/>
      <c r="CK2497" s="209"/>
      <c r="CL2497" s="209"/>
      <c r="CM2497" s="209"/>
      <c r="CN2497" s="209"/>
      <c r="CO2497" s="209"/>
      <c r="CP2497" s="209"/>
      <c r="CQ2497" s="209"/>
      <c r="CR2497" s="209"/>
      <c r="CS2497" s="209"/>
      <c r="CT2497" s="209"/>
      <c r="CU2497" s="209"/>
      <c r="CV2497" s="209"/>
      <c r="CW2497" s="209"/>
      <c r="CX2497" s="209"/>
      <c r="CY2497" s="209"/>
      <c r="CZ2497" s="209"/>
      <c r="DA2497" s="209"/>
      <c r="DB2497" s="209"/>
      <c r="DC2497" s="209"/>
      <c r="DD2497" s="209"/>
      <c r="DE2497" s="209"/>
      <c r="DF2497" s="209"/>
      <c r="DG2497" s="209"/>
      <c r="DH2497" s="209"/>
      <c r="DI2497" s="209"/>
      <c r="DJ2497" s="209"/>
      <c r="DK2497" s="209"/>
      <c r="DL2497" s="209"/>
      <c r="DM2497" s="209"/>
      <c r="DN2497" s="209"/>
      <c r="DO2497" s="209"/>
      <c r="DP2497" s="209"/>
      <c r="DQ2497" s="209"/>
      <c r="DR2497" s="209"/>
      <c r="DS2497" s="209"/>
      <c r="DT2497" s="209"/>
      <c r="DU2497" s="209"/>
      <c r="DV2497" s="209"/>
      <c r="DW2497" s="209"/>
      <c r="DX2497" s="209"/>
      <c r="DY2497" s="209"/>
      <c r="DZ2497" s="209"/>
      <c r="EA2497" s="209"/>
      <c r="EB2497" s="209"/>
      <c r="EC2497" s="209"/>
      <c r="ED2497" s="209"/>
      <c r="EE2497" s="209"/>
      <c r="EF2497" s="209"/>
      <c r="EG2497" s="209"/>
      <c r="EH2497" s="209"/>
      <c r="EI2497" s="209"/>
      <c r="EJ2497" s="209"/>
      <c r="EK2497" s="209"/>
      <c r="EL2497" s="209"/>
      <c r="EM2497" s="209"/>
      <c r="EN2497" s="209"/>
      <c r="EO2497" s="209"/>
      <c r="EP2497" s="209"/>
      <c r="EQ2497" s="209"/>
      <c r="ER2497" s="209"/>
      <c r="ES2497" s="209"/>
      <c r="ET2497" s="209"/>
      <c r="EU2497" s="209"/>
      <c r="EV2497" s="209"/>
      <c r="EW2497" s="209"/>
      <c r="EX2497" s="209"/>
      <c r="EY2497" s="209"/>
      <c r="EZ2497" s="209"/>
      <c r="FA2497" s="209"/>
      <c r="FB2497" s="209"/>
      <c r="FC2497" s="209"/>
      <c r="FD2497" s="209"/>
      <c r="FE2497" s="209"/>
      <c r="FF2497" s="209"/>
      <c r="FG2497" s="209"/>
      <c r="FH2497" s="209"/>
      <c r="FI2497" s="209"/>
      <c r="FJ2497" s="209"/>
      <c r="FK2497" s="209"/>
      <c r="FL2497" s="209"/>
      <c r="FM2497" s="209"/>
      <c r="FN2497" s="209"/>
      <c r="FO2497" s="209"/>
      <c r="FP2497" s="209"/>
      <c r="FQ2497" s="209"/>
      <c r="FR2497" s="209"/>
      <c r="FS2497" s="209"/>
      <c r="FT2497" s="209"/>
      <c r="FU2497" s="209"/>
      <c r="FV2497" s="209"/>
      <c r="FW2497" s="209"/>
      <c r="FX2497" s="209"/>
      <c r="FY2497" s="209"/>
      <c r="FZ2497" s="209"/>
      <c r="GA2497" s="209"/>
      <c r="GB2497" s="209"/>
      <c r="GC2497" s="209"/>
      <c r="GD2497" s="209"/>
      <c r="GE2497" s="209"/>
      <c r="GF2497" s="209"/>
      <c r="GG2497" s="209"/>
      <c r="GH2497" s="209"/>
      <c r="GI2497" s="209"/>
    </row>
    <row r="2498" spans="1:191" ht="33" customHeight="1">
      <c r="A2498" s="246"/>
      <c r="B2498" s="251"/>
      <c r="C2498" s="197"/>
      <c r="D2498" s="212"/>
      <c r="E2498" s="80" t="s">
        <v>655</v>
      </c>
      <c r="F2498" s="18" t="s">
        <v>398</v>
      </c>
      <c r="G2498" s="18"/>
      <c r="H2498" s="10" t="s">
        <v>394</v>
      </c>
      <c r="I2498" s="248">
        <f t="shared" si="518"/>
        <v>15750</v>
      </c>
      <c r="J2498" s="248">
        <f t="shared" si="518"/>
        <v>26250</v>
      </c>
      <c r="K2498" s="248">
        <f t="shared" si="518"/>
        <v>42000</v>
      </c>
      <c r="L2498" s="249">
        <f t="shared" si="518"/>
        <v>52500</v>
      </c>
      <c r="M2498" s="41">
        <f t="shared" si="510"/>
        <v>30</v>
      </c>
      <c r="N2498" s="41">
        <f t="shared" si="511"/>
        <v>50</v>
      </c>
      <c r="O2498" s="41">
        <f t="shared" si="512"/>
        <v>80</v>
      </c>
      <c r="P2498" s="28"/>
      <c r="Q2498" s="28"/>
      <c r="R2498" s="167"/>
      <c r="S2498" s="28"/>
      <c r="T2498" s="28"/>
      <c r="U2498" s="4">
        <f t="shared" si="509"/>
        <v>52500</v>
      </c>
      <c r="AA2498" s="209"/>
      <c r="AB2498" s="209"/>
      <c r="AC2498" s="209"/>
      <c r="AD2498" s="209"/>
      <c r="AE2498" s="209"/>
      <c r="AF2498" s="209"/>
      <c r="AG2498" s="209"/>
      <c r="AH2498" s="209"/>
      <c r="AI2498" s="209"/>
      <c r="AJ2498" s="209"/>
      <c r="AK2498" s="209"/>
      <c r="AL2498" s="209"/>
      <c r="AM2498" s="209"/>
      <c r="AN2498" s="209"/>
      <c r="AO2498" s="209"/>
      <c r="AP2498" s="209"/>
      <c r="AQ2498" s="209"/>
      <c r="AR2498" s="209"/>
      <c r="AS2498" s="209"/>
      <c r="AT2498" s="209"/>
      <c r="AU2498" s="209"/>
      <c r="AV2498" s="209"/>
      <c r="AW2498" s="209"/>
      <c r="AX2498" s="209"/>
      <c r="AY2498" s="209"/>
      <c r="AZ2498" s="209"/>
      <c r="BA2498" s="209"/>
      <c r="BB2498" s="209"/>
      <c r="BC2498" s="209"/>
      <c r="BD2498" s="209"/>
      <c r="BE2498" s="209"/>
      <c r="BF2498" s="209"/>
      <c r="BG2498" s="209"/>
      <c r="BH2498" s="209"/>
      <c r="BI2498" s="209"/>
      <c r="BJ2498" s="209"/>
      <c r="BK2498" s="209"/>
      <c r="BL2498" s="209"/>
      <c r="BM2498" s="209"/>
      <c r="BN2498" s="209"/>
      <c r="BO2498" s="209"/>
      <c r="BP2498" s="209"/>
      <c r="BQ2498" s="209"/>
      <c r="BR2498" s="209"/>
      <c r="BS2498" s="209"/>
      <c r="BT2498" s="209"/>
      <c r="BU2498" s="209"/>
      <c r="BV2498" s="209"/>
      <c r="BW2498" s="209"/>
      <c r="BX2498" s="209"/>
      <c r="BY2498" s="209"/>
      <c r="BZ2498" s="209"/>
      <c r="CA2498" s="209"/>
      <c r="CB2498" s="209"/>
      <c r="CC2498" s="209"/>
      <c r="CD2498" s="209"/>
      <c r="CE2498" s="209"/>
      <c r="CF2498" s="209"/>
      <c r="CG2498" s="209"/>
      <c r="CH2498" s="209"/>
      <c r="CI2498" s="209"/>
      <c r="CJ2498" s="209"/>
      <c r="CK2498" s="209"/>
      <c r="CL2498" s="209"/>
      <c r="CM2498" s="209"/>
      <c r="CN2498" s="209"/>
      <c r="CO2498" s="209"/>
      <c r="CP2498" s="209"/>
      <c r="CQ2498" s="209"/>
      <c r="CR2498" s="209"/>
      <c r="CS2498" s="209"/>
      <c r="CT2498" s="209"/>
      <c r="CU2498" s="209"/>
      <c r="CV2498" s="209"/>
      <c r="CW2498" s="209"/>
      <c r="CX2498" s="209"/>
      <c r="CY2498" s="209"/>
      <c r="CZ2498" s="209"/>
      <c r="DA2498" s="209"/>
      <c r="DB2498" s="209"/>
      <c r="DC2498" s="209"/>
      <c r="DD2498" s="209"/>
      <c r="DE2498" s="209"/>
      <c r="DF2498" s="209"/>
      <c r="DG2498" s="209"/>
      <c r="DH2498" s="209"/>
      <c r="DI2498" s="209"/>
      <c r="DJ2498" s="209"/>
      <c r="DK2498" s="209"/>
      <c r="DL2498" s="209"/>
      <c r="DM2498" s="209"/>
      <c r="DN2498" s="209"/>
      <c r="DO2498" s="209"/>
      <c r="DP2498" s="209"/>
      <c r="DQ2498" s="209"/>
      <c r="DR2498" s="209"/>
      <c r="DS2498" s="209"/>
      <c r="DT2498" s="209"/>
      <c r="DU2498" s="209"/>
      <c r="DV2498" s="209"/>
      <c r="DW2498" s="209"/>
      <c r="DX2498" s="209"/>
      <c r="DY2498" s="209"/>
      <c r="DZ2498" s="209"/>
      <c r="EA2498" s="209"/>
      <c r="EB2498" s="209"/>
      <c r="EC2498" s="209"/>
      <c r="ED2498" s="209"/>
      <c r="EE2498" s="209"/>
      <c r="EF2498" s="209"/>
      <c r="EG2498" s="209"/>
      <c r="EH2498" s="209"/>
      <c r="EI2498" s="209"/>
      <c r="EJ2498" s="209"/>
      <c r="EK2498" s="209"/>
      <c r="EL2498" s="209"/>
      <c r="EM2498" s="209"/>
      <c r="EN2498" s="209"/>
      <c r="EO2498" s="209"/>
      <c r="EP2498" s="209"/>
      <c r="EQ2498" s="209"/>
      <c r="ER2498" s="209"/>
      <c r="ES2498" s="209"/>
      <c r="ET2498" s="209"/>
      <c r="EU2498" s="209"/>
      <c r="EV2498" s="209"/>
      <c r="EW2498" s="209"/>
      <c r="EX2498" s="209"/>
      <c r="EY2498" s="209"/>
      <c r="EZ2498" s="209"/>
      <c r="FA2498" s="209"/>
      <c r="FB2498" s="209"/>
      <c r="FC2498" s="209"/>
      <c r="FD2498" s="209"/>
      <c r="FE2498" s="209"/>
      <c r="FF2498" s="209"/>
      <c r="FG2498" s="209"/>
      <c r="FH2498" s="209"/>
      <c r="FI2498" s="209"/>
      <c r="FJ2498" s="209"/>
      <c r="FK2498" s="209"/>
      <c r="FL2498" s="209"/>
      <c r="FM2498" s="209"/>
      <c r="FN2498" s="209"/>
      <c r="FO2498" s="209"/>
      <c r="FP2498" s="209"/>
      <c r="FQ2498" s="209"/>
      <c r="FR2498" s="209"/>
      <c r="FS2498" s="209"/>
      <c r="FT2498" s="209"/>
      <c r="FU2498" s="209"/>
      <c r="FV2498" s="209"/>
      <c r="FW2498" s="209"/>
      <c r="FX2498" s="209"/>
      <c r="FY2498" s="209"/>
      <c r="FZ2498" s="209"/>
      <c r="GA2498" s="209"/>
      <c r="GB2498" s="209"/>
      <c r="GC2498" s="209"/>
      <c r="GD2498" s="209"/>
      <c r="GE2498" s="209"/>
      <c r="GF2498" s="209"/>
      <c r="GG2498" s="209"/>
      <c r="GH2498" s="209"/>
      <c r="GI2498" s="209"/>
    </row>
    <row r="2499" spans="1:191" hidden="1">
      <c r="A2499" s="74"/>
      <c r="B2499" s="77"/>
      <c r="C2499" s="54"/>
      <c r="D2499" s="60"/>
      <c r="E2499" s="9" t="s">
        <v>549</v>
      </c>
      <c r="F2499" s="10">
        <v>4729</v>
      </c>
      <c r="G2499" s="10"/>
      <c r="H2499" s="10"/>
      <c r="I2499" s="34">
        <v>15750</v>
      </c>
      <c r="J2499" s="34">
        <v>26250</v>
      </c>
      <c r="K2499" s="34">
        <v>42000</v>
      </c>
      <c r="L2499" s="40">
        <v>52500</v>
      </c>
      <c r="M2499" s="41">
        <f t="shared" si="510"/>
        <v>30</v>
      </c>
      <c r="N2499" s="41">
        <f t="shared" si="511"/>
        <v>50</v>
      </c>
      <c r="O2499" s="41">
        <f t="shared" si="512"/>
        <v>80</v>
      </c>
      <c r="P2499" s="28"/>
      <c r="Q2499" s="28"/>
      <c r="R2499" s="167"/>
      <c r="S2499" s="28"/>
      <c r="T2499" s="28"/>
      <c r="U2499" s="4">
        <f t="shared" si="509"/>
        <v>52500</v>
      </c>
    </row>
    <row r="2500" spans="1:191" ht="25.5" customHeight="1">
      <c r="A2500" s="246"/>
      <c r="B2500" s="251"/>
      <c r="C2500" s="197"/>
      <c r="D2500" s="212" t="s">
        <v>285</v>
      </c>
      <c r="E2500" s="81" t="s">
        <v>246</v>
      </c>
      <c r="F2500" s="19"/>
      <c r="G2500" s="19"/>
      <c r="H2500" s="10" t="s">
        <v>394</v>
      </c>
      <c r="I2500" s="204">
        <f>SUM(I2501)</f>
        <v>1300000</v>
      </c>
      <c r="J2500" s="204">
        <f>SUM(J2501)</f>
        <v>2700000</v>
      </c>
      <c r="K2500" s="204">
        <f>SUM(K2501)</f>
        <v>3800000</v>
      </c>
      <c r="L2500" s="205">
        <f>SUM(L2501)</f>
        <v>4817514</v>
      </c>
      <c r="M2500" s="41">
        <f t="shared" si="510"/>
        <v>27</v>
      </c>
      <c r="N2500" s="41">
        <f t="shared" si="511"/>
        <v>56</v>
      </c>
      <c r="O2500" s="41">
        <f t="shared" si="512"/>
        <v>78.900000000000006</v>
      </c>
      <c r="P2500" s="14"/>
      <c r="Q2500" s="14"/>
      <c r="R2500" s="167"/>
      <c r="S2500" s="14"/>
      <c r="T2500" s="14"/>
      <c r="U2500" s="4">
        <f t="shared" si="509"/>
        <v>4817514</v>
      </c>
      <c r="W2500" s="43" t="s">
        <v>394</v>
      </c>
      <c r="AA2500" s="209"/>
      <c r="AB2500" s="209"/>
      <c r="AC2500" s="209"/>
      <c r="AD2500" s="209"/>
      <c r="AE2500" s="209"/>
      <c r="AF2500" s="209"/>
      <c r="AG2500" s="209"/>
      <c r="AH2500" s="209"/>
      <c r="AI2500" s="209"/>
      <c r="AJ2500" s="209"/>
      <c r="AK2500" s="209"/>
      <c r="AL2500" s="209"/>
      <c r="AM2500" s="209"/>
      <c r="AN2500" s="209"/>
      <c r="AO2500" s="209"/>
      <c r="AP2500" s="209"/>
      <c r="AQ2500" s="209"/>
      <c r="AR2500" s="209"/>
      <c r="AS2500" s="209"/>
      <c r="AT2500" s="209"/>
      <c r="AU2500" s="209"/>
      <c r="AV2500" s="209"/>
      <c r="AW2500" s="209"/>
      <c r="AX2500" s="209"/>
      <c r="AY2500" s="209"/>
      <c r="AZ2500" s="209"/>
      <c r="BA2500" s="209"/>
      <c r="BB2500" s="209"/>
      <c r="BC2500" s="209"/>
      <c r="BD2500" s="209"/>
      <c r="BE2500" s="209"/>
      <c r="BF2500" s="209"/>
      <c r="BG2500" s="209"/>
      <c r="BH2500" s="209"/>
      <c r="BI2500" s="209"/>
      <c r="BJ2500" s="209"/>
      <c r="BK2500" s="209"/>
      <c r="BL2500" s="209"/>
      <c r="BM2500" s="209"/>
      <c r="BN2500" s="209"/>
      <c r="BO2500" s="209"/>
      <c r="BP2500" s="209"/>
      <c r="BQ2500" s="209"/>
      <c r="BR2500" s="209"/>
      <c r="BS2500" s="209"/>
      <c r="BT2500" s="209"/>
      <c r="BU2500" s="209"/>
      <c r="BV2500" s="209"/>
      <c r="BW2500" s="209"/>
      <c r="BX2500" s="209"/>
      <c r="BY2500" s="209"/>
      <c r="BZ2500" s="209"/>
      <c r="CA2500" s="209"/>
      <c r="CB2500" s="209"/>
      <c r="CC2500" s="209"/>
      <c r="CD2500" s="209"/>
      <c r="CE2500" s="209"/>
      <c r="CF2500" s="209"/>
      <c r="CG2500" s="209"/>
      <c r="CH2500" s="209"/>
      <c r="CI2500" s="209"/>
      <c r="CJ2500" s="209"/>
      <c r="CK2500" s="209"/>
      <c r="CL2500" s="209"/>
      <c r="CM2500" s="209"/>
      <c r="CN2500" s="209"/>
      <c r="CO2500" s="209"/>
      <c r="CP2500" s="209"/>
      <c r="CQ2500" s="209"/>
      <c r="CR2500" s="209"/>
      <c r="CS2500" s="209"/>
      <c r="CT2500" s="209"/>
      <c r="CU2500" s="209"/>
      <c r="CV2500" s="209"/>
      <c r="CW2500" s="209"/>
      <c r="CX2500" s="209"/>
      <c r="CY2500" s="209"/>
      <c r="CZ2500" s="209"/>
      <c r="DA2500" s="209"/>
      <c r="DB2500" s="209"/>
      <c r="DC2500" s="209"/>
      <c r="DD2500" s="209"/>
      <c r="DE2500" s="209"/>
      <c r="DF2500" s="209"/>
      <c r="DG2500" s="209"/>
      <c r="DH2500" s="209"/>
      <c r="DI2500" s="209"/>
      <c r="DJ2500" s="209"/>
      <c r="DK2500" s="209"/>
      <c r="DL2500" s="209"/>
      <c r="DM2500" s="209"/>
      <c r="DN2500" s="209"/>
      <c r="DO2500" s="209"/>
      <c r="DP2500" s="209"/>
      <c r="DQ2500" s="209"/>
      <c r="DR2500" s="209"/>
      <c r="DS2500" s="209"/>
      <c r="DT2500" s="209"/>
      <c r="DU2500" s="209"/>
      <c r="DV2500" s="209"/>
      <c r="DW2500" s="209"/>
      <c r="DX2500" s="209"/>
      <c r="DY2500" s="209"/>
      <c r="DZ2500" s="209"/>
      <c r="EA2500" s="209"/>
      <c r="EB2500" s="209"/>
      <c r="EC2500" s="209"/>
      <c r="ED2500" s="209"/>
      <c r="EE2500" s="209"/>
      <c r="EF2500" s="209"/>
      <c r="EG2500" s="209"/>
      <c r="EH2500" s="209"/>
      <c r="EI2500" s="209"/>
      <c r="EJ2500" s="209"/>
      <c r="EK2500" s="209"/>
      <c r="EL2500" s="209"/>
      <c r="EM2500" s="209"/>
      <c r="EN2500" s="209"/>
      <c r="EO2500" s="209"/>
      <c r="EP2500" s="209"/>
      <c r="EQ2500" s="209"/>
      <c r="ER2500" s="209"/>
      <c r="ES2500" s="209"/>
      <c r="ET2500" s="209"/>
      <c r="EU2500" s="209"/>
      <c r="EV2500" s="209"/>
      <c r="EW2500" s="209"/>
      <c r="EX2500" s="209"/>
      <c r="EY2500" s="209"/>
      <c r="EZ2500" s="209"/>
      <c r="FA2500" s="209"/>
      <c r="FB2500" s="209"/>
      <c r="FC2500" s="209"/>
      <c r="FD2500" s="209"/>
      <c r="FE2500" s="209"/>
      <c r="FF2500" s="209"/>
      <c r="FG2500" s="209"/>
      <c r="FH2500" s="209"/>
      <c r="FI2500" s="209"/>
      <c r="FJ2500" s="209"/>
      <c r="FK2500" s="209"/>
      <c r="FL2500" s="209"/>
      <c r="FM2500" s="209"/>
      <c r="FN2500" s="209"/>
      <c r="FO2500" s="209"/>
      <c r="FP2500" s="209"/>
      <c r="FQ2500" s="209"/>
      <c r="FR2500" s="209"/>
      <c r="FS2500" s="209"/>
      <c r="FT2500" s="209"/>
      <c r="FU2500" s="209"/>
      <c r="FV2500" s="209"/>
      <c r="FW2500" s="209"/>
      <c r="FX2500" s="209"/>
      <c r="FY2500" s="209"/>
      <c r="FZ2500" s="209"/>
      <c r="GA2500" s="209"/>
      <c r="GB2500" s="209"/>
      <c r="GC2500" s="209"/>
      <c r="GD2500" s="209"/>
      <c r="GE2500" s="209"/>
      <c r="GF2500" s="209"/>
      <c r="GG2500" s="209"/>
      <c r="GH2500" s="209"/>
      <c r="GI2500" s="209"/>
    </row>
    <row r="2501" spans="1:191" ht="33" customHeight="1">
      <c r="A2501" s="246"/>
      <c r="B2501" s="251"/>
      <c r="C2501" s="197"/>
      <c r="D2501" s="212"/>
      <c r="E2501" s="80" t="s">
        <v>655</v>
      </c>
      <c r="F2501" s="18" t="s">
        <v>398</v>
      </c>
      <c r="G2501" s="18"/>
      <c r="H2501" s="10" t="s">
        <v>394</v>
      </c>
      <c r="I2501" s="248">
        <f>SUM(I2502:I2502)</f>
        <v>1300000</v>
      </c>
      <c r="J2501" s="248">
        <f>SUM(J2502:J2502)</f>
        <v>2700000</v>
      </c>
      <c r="K2501" s="248">
        <f>SUM(K2502:K2502)</f>
        <v>3800000</v>
      </c>
      <c r="L2501" s="249">
        <f>SUM(L2502:L2502)</f>
        <v>4817514</v>
      </c>
      <c r="M2501" s="41">
        <f t="shared" si="510"/>
        <v>27</v>
      </c>
      <c r="N2501" s="41">
        <f t="shared" si="511"/>
        <v>56</v>
      </c>
      <c r="O2501" s="41">
        <f t="shared" si="512"/>
        <v>78.900000000000006</v>
      </c>
      <c r="P2501" s="28"/>
      <c r="Q2501" s="28"/>
      <c r="R2501" s="167"/>
      <c r="S2501" s="28"/>
      <c r="T2501" s="28"/>
      <c r="U2501" s="4">
        <f t="shared" si="509"/>
        <v>4817514</v>
      </c>
      <c r="AA2501" s="209"/>
      <c r="AB2501" s="209"/>
      <c r="AC2501" s="209"/>
      <c r="AD2501" s="209"/>
      <c r="AE2501" s="209"/>
      <c r="AF2501" s="209"/>
      <c r="AG2501" s="209"/>
      <c r="AH2501" s="209"/>
      <c r="AI2501" s="209"/>
      <c r="AJ2501" s="209"/>
      <c r="AK2501" s="209"/>
      <c r="AL2501" s="209"/>
      <c r="AM2501" s="209"/>
      <c r="AN2501" s="209"/>
      <c r="AO2501" s="209"/>
      <c r="AP2501" s="209"/>
      <c r="AQ2501" s="209"/>
      <c r="AR2501" s="209"/>
      <c r="AS2501" s="209"/>
      <c r="AT2501" s="209"/>
      <c r="AU2501" s="209"/>
      <c r="AV2501" s="209"/>
      <c r="AW2501" s="209"/>
      <c r="AX2501" s="209"/>
      <c r="AY2501" s="209"/>
      <c r="AZ2501" s="209"/>
      <c r="BA2501" s="209"/>
      <c r="BB2501" s="209"/>
      <c r="BC2501" s="209"/>
      <c r="BD2501" s="209"/>
      <c r="BE2501" s="209"/>
      <c r="BF2501" s="209"/>
      <c r="BG2501" s="209"/>
      <c r="BH2501" s="209"/>
      <c r="BI2501" s="209"/>
      <c r="BJ2501" s="209"/>
      <c r="BK2501" s="209"/>
      <c r="BL2501" s="209"/>
      <c r="BM2501" s="209"/>
      <c r="BN2501" s="209"/>
      <c r="BO2501" s="209"/>
      <c r="BP2501" s="209"/>
      <c r="BQ2501" s="209"/>
      <c r="BR2501" s="209"/>
      <c r="BS2501" s="209"/>
      <c r="BT2501" s="209"/>
      <c r="BU2501" s="209"/>
      <c r="BV2501" s="209"/>
      <c r="BW2501" s="209"/>
      <c r="BX2501" s="209"/>
      <c r="BY2501" s="209"/>
      <c r="BZ2501" s="209"/>
      <c r="CA2501" s="209"/>
      <c r="CB2501" s="209"/>
      <c r="CC2501" s="209"/>
      <c r="CD2501" s="209"/>
      <c r="CE2501" s="209"/>
      <c r="CF2501" s="209"/>
      <c r="CG2501" s="209"/>
      <c r="CH2501" s="209"/>
      <c r="CI2501" s="209"/>
      <c r="CJ2501" s="209"/>
      <c r="CK2501" s="209"/>
      <c r="CL2501" s="209"/>
      <c r="CM2501" s="209"/>
      <c r="CN2501" s="209"/>
      <c r="CO2501" s="209"/>
      <c r="CP2501" s="209"/>
      <c r="CQ2501" s="209"/>
      <c r="CR2501" s="209"/>
      <c r="CS2501" s="209"/>
      <c r="CT2501" s="209"/>
      <c r="CU2501" s="209"/>
      <c r="CV2501" s="209"/>
      <c r="CW2501" s="209"/>
      <c r="CX2501" s="209"/>
      <c r="CY2501" s="209"/>
      <c r="CZ2501" s="209"/>
      <c r="DA2501" s="209"/>
      <c r="DB2501" s="209"/>
      <c r="DC2501" s="209"/>
      <c r="DD2501" s="209"/>
      <c r="DE2501" s="209"/>
      <c r="DF2501" s="209"/>
      <c r="DG2501" s="209"/>
      <c r="DH2501" s="209"/>
      <c r="DI2501" s="209"/>
      <c r="DJ2501" s="209"/>
      <c r="DK2501" s="209"/>
      <c r="DL2501" s="209"/>
      <c r="DM2501" s="209"/>
      <c r="DN2501" s="209"/>
      <c r="DO2501" s="209"/>
      <c r="DP2501" s="209"/>
      <c r="DQ2501" s="209"/>
      <c r="DR2501" s="209"/>
      <c r="DS2501" s="209"/>
      <c r="DT2501" s="209"/>
      <c r="DU2501" s="209"/>
      <c r="DV2501" s="209"/>
      <c r="DW2501" s="209"/>
      <c r="DX2501" s="209"/>
      <c r="DY2501" s="209"/>
      <c r="DZ2501" s="209"/>
      <c r="EA2501" s="209"/>
      <c r="EB2501" s="209"/>
      <c r="EC2501" s="209"/>
      <c r="ED2501" s="209"/>
      <c r="EE2501" s="209"/>
      <c r="EF2501" s="209"/>
      <c r="EG2501" s="209"/>
      <c r="EH2501" s="209"/>
      <c r="EI2501" s="209"/>
      <c r="EJ2501" s="209"/>
      <c r="EK2501" s="209"/>
      <c r="EL2501" s="209"/>
      <c r="EM2501" s="209"/>
      <c r="EN2501" s="209"/>
      <c r="EO2501" s="209"/>
      <c r="EP2501" s="209"/>
      <c r="EQ2501" s="209"/>
      <c r="ER2501" s="209"/>
      <c r="ES2501" s="209"/>
      <c r="ET2501" s="209"/>
      <c r="EU2501" s="209"/>
      <c r="EV2501" s="209"/>
      <c r="EW2501" s="209"/>
      <c r="EX2501" s="209"/>
      <c r="EY2501" s="209"/>
      <c r="EZ2501" s="209"/>
      <c r="FA2501" s="209"/>
      <c r="FB2501" s="209"/>
      <c r="FC2501" s="209"/>
      <c r="FD2501" s="209"/>
      <c r="FE2501" s="209"/>
      <c r="FF2501" s="209"/>
      <c r="FG2501" s="209"/>
      <c r="FH2501" s="209"/>
      <c r="FI2501" s="209"/>
      <c r="FJ2501" s="209"/>
      <c r="FK2501" s="209"/>
      <c r="FL2501" s="209"/>
      <c r="FM2501" s="209"/>
      <c r="FN2501" s="209"/>
      <c r="FO2501" s="209"/>
      <c r="FP2501" s="209"/>
      <c r="FQ2501" s="209"/>
      <c r="FR2501" s="209"/>
      <c r="FS2501" s="209"/>
      <c r="FT2501" s="209"/>
      <c r="FU2501" s="209"/>
      <c r="FV2501" s="209"/>
      <c r="FW2501" s="209"/>
      <c r="FX2501" s="209"/>
      <c r="FY2501" s="209"/>
      <c r="FZ2501" s="209"/>
      <c r="GA2501" s="209"/>
      <c r="GB2501" s="209"/>
      <c r="GC2501" s="209"/>
      <c r="GD2501" s="209"/>
      <c r="GE2501" s="209"/>
      <c r="GF2501" s="209"/>
      <c r="GG2501" s="209"/>
      <c r="GH2501" s="209"/>
      <c r="GI2501" s="209"/>
    </row>
    <row r="2502" spans="1:191" hidden="1">
      <c r="A2502" s="74"/>
      <c r="B2502" s="77"/>
      <c r="C2502" s="54"/>
      <c r="D2502" s="60"/>
      <c r="E2502" s="9" t="s">
        <v>236</v>
      </c>
      <c r="F2502" s="10">
        <v>4723</v>
      </c>
      <c r="G2502" s="10"/>
      <c r="H2502" s="10"/>
      <c r="I2502" s="34">
        <v>1300000</v>
      </c>
      <c r="J2502" s="34">
        <v>2700000</v>
      </c>
      <c r="K2502" s="34">
        <v>3800000</v>
      </c>
      <c r="L2502" s="40">
        <v>4817514</v>
      </c>
      <c r="M2502" s="41">
        <f t="shared" si="510"/>
        <v>27</v>
      </c>
      <c r="N2502" s="41">
        <f t="shared" si="511"/>
        <v>56</v>
      </c>
      <c r="O2502" s="41">
        <f t="shared" si="512"/>
        <v>78.900000000000006</v>
      </c>
      <c r="P2502" s="28"/>
      <c r="Q2502" s="28"/>
      <c r="R2502" s="167"/>
      <c r="S2502" s="28"/>
      <c r="T2502" s="28"/>
      <c r="U2502" s="4">
        <f t="shared" si="509"/>
        <v>4817514</v>
      </c>
    </row>
    <row r="2503" spans="1:191" ht="33">
      <c r="A2503" s="246"/>
      <c r="B2503" s="251"/>
      <c r="C2503" s="200"/>
      <c r="D2503" s="201" t="s">
        <v>286</v>
      </c>
      <c r="E2503" s="81" t="s">
        <v>150</v>
      </c>
      <c r="F2503" s="19"/>
      <c r="G2503" s="19"/>
      <c r="H2503" s="10" t="s">
        <v>394</v>
      </c>
      <c r="I2503" s="204">
        <f>SUM(I2504)</f>
        <v>25500</v>
      </c>
      <c r="J2503" s="204">
        <f>SUM(J2504)</f>
        <v>51000</v>
      </c>
      <c r="K2503" s="204">
        <f>SUM(K2504)</f>
        <v>75750</v>
      </c>
      <c r="L2503" s="205">
        <f>SUM(L2504)</f>
        <v>100000</v>
      </c>
      <c r="M2503" s="41">
        <f t="shared" si="510"/>
        <v>25.5</v>
      </c>
      <c r="N2503" s="41">
        <f t="shared" si="511"/>
        <v>51</v>
      </c>
      <c r="O2503" s="41">
        <f t="shared" si="512"/>
        <v>75.8</v>
      </c>
      <c r="P2503" s="14"/>
      <c r="Q2503" s="14"/>
      <c r="R2503" s="167"/>
      <c r="S2503" s="14"/>
      <c r="T2503" s="14"/>
      <c r="U2503" s="4">
        <f t="shared" si="509"/>
        <v>100000</v>
      </c>
      <c r="W2503" s="43" t="s">
        <v>394</v>
      </c>
      <c r="AA2503" s="209"/>
      <c r="AB2503" s="209"/>
      <c r="AC2503" s="209"/>
      <c r="AD2503" s="209"/>
      <c r="AE2503" s="209"/>
      <c r="AF2503" s="209"/>
      <c r="AG2503" s="209"/>
      <c r="AH2503" s="209"/>
      <c r="AI2503" s="209"/>
      <c r="AJ2503" s="209"/>
      <c r="AK2503" s="209"/>
      <c r="AL2503" s="209"/>
      <c r="AM2503" s="209"/>
      <c r="AN2503" s="209"/>
      <c r="AO2503" s="209"/>
      <c r="AP2503" s="209"/>
      <c r="AQ2503" s="209"/>
      <c r="AR2503" s="209"/>
      <c r="AS2503" s="209"/>
      <c r="AT2503" s="209"/>
      <c r="AU2503" s="209"/>
      <c r="AV2503" s="209"/>
      <c r="AW2503" s="209"/>
      <c r="AX2503" s="209"/>
      <c r="AY2503" s="209"/>
      <c r="AZ2503" s="209"/>
      <c r="BA2503" s="209"/>
      <c r="BB2503" s="209"/>
      <c r="BC2503" s="209"/>
      <c r="BD2503" s="209"/>
      <c r="BE2503" s="209"/>
      <c r="BF2503" s="209"/>
      <c r="BG2503" s="209"/>
      <c r="BH2503" s="209"/>
      <c r="BI2503" s="209"/>
      <c r="BJ2503" s="209"/>
      <c r="BK2503" s="209"/>
      <c r="BL2503" s="209"/>
      <c r="BM2503" s="209"/>
      <c r="BN2503" s="209"/>
      <c r="BO2503" s="209"/>
      <c r="BP2503" s="209"/>
      <c r="BQ2503" s="209"/>
      <c r="BR2503" s="209"/>
      <c r="BS2503" s="209"/>
      <c r="BT2503" s="209"/>
      <c r="BU2503" s="209"/>
      <c r="BV2503" s="209"/>
      <c r="BW2503" s="209"/>
      <c r="BX2503" s="209"/>
      <c r="BY2503" s="209"/>
      <c r="BZ2503" s="209"/>
      <c r="CA2503" s="209"/>
      <c r="CB2503" s="209"/>
      <c r="CC2503" s="209"/>
      <c r="CD2503" s="209"/>
      <c r="CE2503" s="209"/>
      <c r="CF2503" s="209"/>
      <c r="CG2503" s="209"/>
      <c r="CH2503" s="209"/>
      <c r="CI2503" s="209"/>
      <c r="CJ2503" s="209"/>
      <c r="CK2503" s="209"/>
      <c r="CL2503" s="209"/>
      <c r="CM2503" s="209"/>
      <c r="CN2503" s="209"/>
      <c r="CO2503" s="209"/>
      <c r="CP2503" s="209"/>
      <c r="CQ2503" s="209"/>
      <c r="CR2503" s="209"/>
      <c r="CS2503" s="209"/>
      <c r="CT2503" s="209"/>
      <c r="CU2503" s="209"/>
      <c r="CV2503" s="209"/>
      <c r="CW2503" s="209"/>
      <c r="CX2503" s="209"/>
      <c r="CY2503" s="209"/>
      <c r="CZ2503" s="209"/>
      <c r="DA2503" s="209"/>
      <c r="DB2503" s="209"/>
      <c r="DC2503" s="209"/>
      <c r="DD2503" s="209"/>
      <c r="DE2503" s="209"/>
      <c r="DF2503" s="209"/>
      <c r="DG2503" s="209"/>
      <c r="DH2503" s="209"/>
      <c r="DI2503" s="209"/>
      <c r="DJ2503" s="209"/>
      <c r="DK2503" s="209"/>
      <c r="DL2503" s="209"/>
      <c r="DM2503" s="209"/>
      <c r="DN2503" s="209"/>
      <c r="DO2503" s="209"/>
      <c r="DP2503" s="209"/>
      <c r="DQ2503" s="209"/>
      <c r="DR2503" s="209"/>
      <c r="DS2503" s="209"/>
      <c r="DT2503" s="209"/>
      <c r="DU2503" s="209"/>
      <c r="DV2503" s="209"/>
      <c r="DW2503" s="209"/>
      <c r="DX2503" s="209"/>
      <c r="DY2503" s="209"/>
      <c r="DZ2503" s="209"/>
      <c r="EA2503" s="209"/>
      <c r="EB2503" s="209"/>
      <c r="EC2503" s="209"/>
      <c r="ED2503" s="209"/>
      <c r="EE2503" s="209"/>
      <c r="EF2503" s="209"/>
      <c r="EG2503" s="209"/>
      <c r="EH2503" s="209"/>
      <c r="EI2503" s="209"/>
      <c r="EJ2503" s="209"/>
      <c r="EK2503" s="209"/>
      <c r="EL2503" s="209"/>
      <c r="EM2503" s="209"/>
      <c r="EN2503" s="209"/>
      <c r="EO2503" s="209"/>
      <c r="EP2503" s="209"/>
      <c r="EQ2503" s="209"/>
      <c r="ER2503" s="209"/>
      <c r="ES2503" s="209"/>
      <c r="ET2503" s="209"/>
      <c r="EU2503" s="209"/>
      <c r="EV2503" s="209"/>
      <c r="EW2503" s="209"/>
      <c r="EX2503" s="209"/>
      <c r="EY2503" s="209"/>
      <c r="EZ2503" s="209"/>
      <c r="FA2503" s="209"/>
      <c r="FB2503" s="209"/>
      <c r="FC2503" s="209"/>
      <c r="FD2503" s="209"/>
      <c r="FE2503" s="209"/>
      <c r="FF2503" s="209"/>
      <c r="FG2503" s="209"/>
      <c r="FH2503" s="209"/>
      <c r="FI2503" s="209"/>
      <c r="FJ2503" s="209"/>
      <c r="FK2503" s="209"/>
      <c r="FL2503" s="209"/>
      <c r="FM2503" s="209"/>
      <c r="FN2503" s="209"/>
      <c r="FO2503" s="209"/>
      <c r="FP2503" s="209"/>
      <c r="FQ2503" s="209"/>
      <c r="FR2503" s="209"/>
      <c r="FS2503" s="209"/>
      <c r="FT2503" s="209"/>
      <c r="FU2503" s="209"/>
      <c r="FV2503" s="209"/>
      <c r="FW2503" s="209"/>
      <c r="FX2503" s="209"/>
      <c r="FY2503" s="209"/>
      <c r="FZ2503" s="209"/>
      <c r="GA2503" s="209"/>
      <c r="GB2503" s="209"/>
      <c r="GC2503" s="209"/>
      <c r="GD2503" s="209"/>
      <c r="GE2503" s="209"/>
      <c r="GF2503" s="209"/>
      <c r="GG2503" s="209"/>
      <c r="GH2503" s="209"/>
      <c r="GI2503" s="209"/>
    </row>
    <row r="2504" spans="1:191" ht="33.75" customHeight="1">
      <c r="A2504" s="246"/>
      <c r="B2504" s="251"/>
      <c r="C2504" s="200"/>
      <c r="D2504" s="250"/>
      <c r="E2504" s="80" t="s">
        <v>655</v>
      </c>
      <c r="F2504" s="18" t="s">
        <v>398</v>
      </c>
      <c r="G2504" s="18"/>
      <c r="H2504" s="10" t="s">
        <v>394</v>
      </c>
      <c r="I2504" s="248">
        <f>SUM(I2505:I2507)</f>
        <v>25500</v>
      </c>
      <c r="J2504" s="248">
        <f>SUM(J2505:J2507)</f>
        <v>51000</v>
      </c>
      <c r="K2504" s="248">
        <f>SUM(K2505:K2507)</f>
        <v>75750</v>
      </c>
      <c r="L2504" s="249">
        <f>SUM(L2505:L2507)</f>
        <v>100000</v>
      </c>
      <c r="M2504" s="41">
        <f t="shared" si="510"/>
        <v>25.5</v>
      </c>
      <c r="N2504" s="41">
        <f t="shared" si="511"/>
        <v>51</v>
      </c>
      <c r="O2504" s="41">
        <f t="shared" si="512"/>
        <v>75.8</v>
      </c>
      <c r="P2504" s="28"/>
      <c r="Q2504" s="28"/>
      <c r="R2504" s="167"/>
      <c r="S2504" s="28"/>
      <c r="T2504" s="28"/>
      <c r="U2504" s="4">
        <f t="shared" si="509"/>
        <v>100000</v>
      </c>
      <c r="AA2504" s="209"/>
      <c r="AB2504" s="209"/>
      <c r="AC2504" s="209"/>
      <c r="AD2504" s="209"/>
      <c r="AE2504" s="209"/>
      <c r="AF2504" s="209"/>
      <c r="AG2504" s="209"/>
      <c r="AH2504" s="209"/>
      <c r="AI2504" s="209"/>
      <c r="AJ2504" s="209"/>
      <c r="AK2504" s="209"/>
      <c r="AL2504" s="209"/>
      <c r="AM2504" s="209"/>
      <c r="AN2504" s="209"/>
      <c r="AO2504" s="209"/>
      <c r="AP2504" s="209"/>
      <c r="AQ2504" s="209"/>
      <c r="AR2504" s="209"/>
      <c r="AS2504" s="209"/>
      <c r="AT2504" s="209"/>
      <c r="AU2504" s="209"/>
      <c r="AV2504" s="209"/>
      <c r="AW2504" s="209"/>
      <c r="AX2504" s="209"/>
      <c r="AY2504" s="209"/>
      <c r="AZ2504" s="209"/>
      <c r="BA2504" s="209"/>
      <c r="BB2504" s="209"/>
      <c r="BC2504" s="209"/>
      <c r="BD2504" s="209"/>
      <c r="BE2504" s="209"/>
      <c r="BF2504" s="209"/>
      <c r="BG2504" s="209"/>
      <c r="BH2504" s="209"/>
      <c r="BI2504" s="209"/>
      <c r="BJ2504" s="209"/>
      <c r="BK2504" s="209"/>
      <c r="BL2504" s="209"/>
      <c r="BM2504" s="209"/>
      <c r="BN2504" s="209"/>
      <c r="BO2504" s="209"/>
      <c r="BP2504" s="209"/>
      <c r="BQ2504" s="209"/>
      <c r="BR2504" s="209"/>
      <c r="BS2504" s="209"/>
      <c r="BT2504" s="209"/>
      <c r="BU2504" s="209"/>
      <c r="BV2504" s="209"/>
      <c r="BW2504" s="209"/>
      <c r="BX2504" s="209"/>
      <c r="BY2504" s="209"/>
      <c r="BZ2504" s="209"/>
      <c r="CA2504" s="209"/>
      <c r="CB2504" s="209"/>
      <c r="CC2504" s="209"/>
      <c r="CD2504" s="209"/>
      <c r="CE2504" s="209"/>
      <c r="CF2504" s="209"/>
      <c r="CG2504" s="209"/>
      <c r="CH2504" s="209"/>
      <c r="CI2504" s="209"/>
      <c r="CJ2504" s="209"/>
      <c r="CK2504" s="209"/>
      <c r="CL2504" s="209"/>
      <c r="CM2504" s="209"/>
      <c r="CN2504" s="209"/>
      <c r="CO2504" s="209"/>
      <c r="CP2504" s="209"/>
      <c r="CQ2504" s="209"/>
      <c r="CR2504" s="209"/>
      <c r="CS2504" s="209"/>
      <c r="CT2504" s="209"/>
      <c r="CU2504" s="209"/>
      <c r="CV2504" s="209"/>
      <c r="CW2504" s="209"/>
      <c r="CX2504" s="209"/>
      <c r="CY2504" s="209"/>
      <c r="CZ2504" s="209"/>
      <c r="DA2504" s="209"/>
      <c r="DB2504" s="209"/>
      <c r="DC2504" s="209"/>
      <c r="DD2504" s="209"/>
      <c r="DE2504" s="209"/>
      <c r="DF2504" s="209"/>
      <c r="DG2504" s="209"/>
      <c r="DH2504" s="209"/>
      <c r="DI2504" s="209"/>
      <c r="DJ2504" s="209"/>
      <c r="DK2504" s="209"/>
      <c r="DL2504" s="209"/>
      <c r="DM2504" s="209"/>
      <c r="DN2504" s="209"/>
      <c r="DO2504" s="209"/>
      <c r="DP2504" s="209"/>
      <c r="DQ2504" s="209"/>
      <c r="DR2504" s="209"/>
      <c r="DS2504" s="209"/>
      <c r="DT2504" s="209"/>
      <c r="DU2504" s="209"/>
      <c r="DV2504" s="209"/>
      <c r="DW2504" s="209"/>
      <c r="DX2504" s="209"/>
      <c r="DY2504" s="209"/>
      <c r="DZ2504" s="209"/>
      <c r="EA2504" s="209"/>
      <c r="EB2504" s="209"/>
      <c r="EC2504" s="209"/>
      <c r="ED2504" s="209"/>
      <c r="EE2504" s="209"/>
      <c r="EF2504" s="209"/>
      <c r="EG2504" s="209"/>
      <c r="EH2504" s="209"/>
      <c r="EI2504" s="209"/>
      <c r="EJ2504" s="209"/>
      <c r="EK2504" s="209"/>
      <c r="EL2504" s="209"/>
      <c r="EM2504" s="209"/>
      <c r="EN2504" s="209"/>
      <c r="EO2504" s="209"/>
      <c r="EP2504" s="209"/>
      <c r="EQ2504" s="209"/>
      <c r="ER2504" s="209"/>
      <c r="ES2504" s="209"/>
      <c r="ET2504" s="209"/>
      <c r="EU2504" s="209"/>
      <c r="EV2504" s="209"/>
      <c r="EW2504" s="209"/>
      <c r="EX2504" s="209"/>
      <c r="EY2504" s="209"/>
      <c r="EZ2504" s="209"/>
      <c r="FA2504" s="209"/>
      <c r="FB2504" s="209"/>
      <c r="FC2504" s="209"/>
      <c r="FD2504" s="209"/>
      <c r="FE2504" s="209"/>
      <c r="FF2504" s="209"/>
      <c r="FG2504" s="209"/>
      <c r="FH2504" s="209"/>
      <c r="FI2504" s="209"/>
      <c r="FJ2504" s="209"/>
      <c r="FK2504" s="209"/>
      <c r="FL2504" s="209"/>
      <c r="FM2504" s="209"/>
      <c r="FN2504" s="209"/>
      <c r="FO2504" s="209"/>
      <c r="FP2504" s="209"/>
      <c r="FQ2504" s="209"/>
      <c r="FR2504" s="209"/>
      <c r="FS2504" s="209"/>
      <c r="FT2504" s="209"/>
      <c r="FU2504" s="209"/>
      <c r="FV2504" s="209"/>
      <c r="FW2504" s="209"/>
      <c r="FX2504" s="209"/>
      <c r="FY2504" s="209"/>
      <c r="FZ2504" s="209"/>
      <c r="GA2504" s="209"/>
      <c r="GB2504" s="209"/>
      <c r="GC2504" s="209"/>
      <c r="GD2504" s="209"/>
      <c r="GE2504" s="209"/>
      <c r="GF2504" s="209"/>
      <c r="GG2504" s="209"/>
      <c r="GH2504" s="209"/>
      <c r="GI2504" s="209"/>
    </row>
    <row r="2505" spans="1:191" hidden="1">
      <c r="A2505" s="74"/>
      <c r="B2505" s="77"/>
      <c r="C2505" s="56"/>
      <c r="D2505" s="76"/>
      <c r="E2505" s="16" t="s">
        <v>512</v>
      </c>
      <c r="F2505" s="10">
        <v>4237</v>
      </c>
      <c r="G2505" s="18"/>
      <c r="H2505" s="10"/>
      <c r="I2505" s="34">
        <v>250</v>
      </c>
      <c r="J2505" s="34">
        <v>500</v>
      </c>
      <c r="K2505" s="34">
        <v>750</v>
      </c>
      <c r="L2505" s="40">
        <v>1000</v>
      </c>
      <c r="M2505" s="41">
        <f t="shared" si="510"/>
        <v>25</v>
      </c>
      <c r="N2505" s="41">
        <f t="shared" si="511"/>
        <v>50</v>
      </c>
      <c r="O2505" s="41">
        <f t="shared" si="512"/>
        <v>75</v>
      </c>
      <c r="P2505" s="28"/>
      <c r="Q2505" s="28"/>
      <c r="R2505" s="167"/>
      <c r="S2505" s="28"/>
      <c r="T2505" s="28"/>
      <c r="U2505" s="4"/>
    </row>
    <row r="2506" spans="1:191" hidden="1">
      <c r="A2506" s="74"/>
      <c r="B2506" s="77"/>
      <c r="C2506" s="56"/>
      <c r="D2506" s="76"/>
      <c r="E2506" s="9" t="s">
        <v>521</v>
      </c>
      <c r="F2506" s="10">
        <v>4267</v>
      </c>
      <c r="G2506" s="18"/>
      <c r="H2506" s="10"/>
      <c r="I2506" s="34">
        <v>3250</v>
      </c>
      <c r="J2506" s="34">
        <v>6500</v>
      </c>
      <c r="K2506" s="34">
        <v>9000</v>
      </c>
      <c r="L2506" s="40">
        <v>11000</v>
      </c>
      <c r="M2506" s="41">
        <f t="shared" si="510"/>
        <v>29.5</v>
      </c>
      <c r="N2506" s="41">
        <f t="shared" si="511"/>
        <v>59.1</v>
      </c>
      <c r="O2506" s="41">
        <f t="shared" si="512"/>
        <v>81.8</v>
      </c>
      <c r="P2506" s="28"/>
      <c r="Q2506" s="28"/>
      <c r="R2506" s="167"/>
      <c r="S2506" s="28"/>
      <c r="T2506" s="28"/>
      <c r="U2506" s="4">
        <f t="shared" ref="U2506:U2547" si="519">SUM(L2506-T2506)</f>
        <v>11000</v>
      </c>
    </row>
    <row r="2507" spans="1:191" hidden="1">
      <c r="A2507" s="74"/>
      <c r="B2507" s="77"/>
      <c r="C2507" s="56"/>
      <c r="D2507" s="76"/>
      <c r="E2507" s="9" t="s">
        <v>549</v>
      </c>
      <c r="F2507" s="10" t="s">
        <v>267</v>
      </c>
      <c r="G2507" s="10"/>
      <c r="H2507" s="10"/>
      <c r="I2507" s="34">
        <v>22000</v>
      </c>
      <c r="J2507" s="34">
        <v>44000</v>
      </c>
      <c r="K2507" s="34">
        <v>66000</v>
      </c>
      <c r="L2507" s="40">
        <v>88000</v>
      </c>
      <c r="M2507" s="41">
        <f t="shared" si="510"/>
        <v>25</v>
      </c>
      <c r="N2507" s="41">
        <f t="shared" si="511"/>
        <v>50</v>
      </c>
      <c r="O2507" s="41">
        <f t="shared" si="512"/>
        <v>75</v>
      </c>
      <c r="P2507" s="28"/>
      <c r="Q2507" s="28"/>
      <c r="R2507" s="167"/>
      <c r="S2507" s="28"/>
      <c r="T2507" s="28"/>
      <c r="U2507" s="4">
        <f t="shared" si="519"/>
        <v>88000</v>
      </c>
    </row>
    <row r="2508" spans="1:191" ht="19.5" customHeight="1">
      <c r="A2508" s="246"/>
      <c r="B2508" s="251"/>
      <c r="C2508" s="200"/>
      <c r="D2508" s="201" t="s">
        <v>287</v>
      </c>
      <c r="E2508" s="81" t="s">
        <v>151</v>
      </c>
      <c r="F2508" s="19"/>
      <c r="G2508" s="19"/>
      <c r="H2508" s="10" t="s">
        <v>394</v>
      </c>
      <c r="I2508" s="204">
        <f>SUM(I2509)</f>
        <v>351200</v>
      </c>
      <c r="J2508" s="204">
        <f>SUM(J2509)</f>
        <v>502400</v>
      </c>
      <c r="K2508" s="204">
        <f>SUM(K2509)</f>
        <v>653600</v>
      </c>
      <c r="L2508" s="205">
        <f>SUM(L2509)</f>
        <v>877600</v>
      </c>
      <c r="M2508" s="41">
        <f t="shared" si="510"/>
        <v>40</v>
      </c>
      <c r="N2508" s="41">
        <f t="shared" si="511"/>
        <v>57.2</v>
      </c>
      <c r="O2508" s="41">
        <f t="shared" si="512"/>
        <v>74.5</v>
      </c>
      <c r="P2508" s="14"/>
      <c r="Q2508" s="14"/>
      <c r="R2508" s="167"/>
      <c r="S2508" s="14"/>
      <c r="T2508" s="14"/>
      <c r="U2508" s="4">
        <f t="shared" si="519"/>
        <v>877600</v>
      </c>
      <c r="W2508" s="43" t="s">
        <v>394</v>
      </c>
      <c r="AA2508" s="209"/>
      <c r="AB2508" s="209"/>
      <c r="AC2508" s="209"/>
      <c r="AD2508" s="209"/>
      <c r="AE2508" s="209"/>
      <c r="AF2508" s="209"/>
      <c r="AG2508" s="209"/>
      <c r="AH2508" s="209"/>
      <c r="AI2508" s="209"/>
      <c r="AJ2508" s="209"/>
      <c r="AK2508" s="209"/>
      <c r="AL2508" s="209"/>
      <c r="AM2508" s="209"/>
      <c r="AN2508" s="209"/>
      <c r="AO2508" s="209"/>
      <c r="AP2508" s="209"/>
      <c r="AQ2508" s="209"/>
      <c r="AR2508" s="209"/>
      <c r="AS2508" s="209"/>
      <c r="AT2508" s="209"/>
      <c r="AU2508" s="209"/>
      <c r="AV2508" s="209"/>
      <c r="AW2508" s="209"/>
      <c r="AX2508" s="209"/>
      <c r="AY2508" s="209"/>
      <c r="AZ2508" s="209"/>
      <c r="BA2508" s="209"/>
      <c r="BB2508" s="209"/>
      <c r="BC2508" s="209"/>
      <c r="BD2508" s="209"/>
      <c r="BE2508" s="209"/>
      <c r="BF2508" s="209"/>
      <c r="BG2508" s="209"/>
      <c r="BH2508" s="209"/>
      <c r="BI2508" s="209"/>
      <c r="BJ2508" s="209"/>
      <c r="BK2508" s="209"/>
      <c r="BL2508" s="209"/>
      <c r="BM2508" s="209"/>
      <c r="BN2508" s="209"/>
      <c r="BO2508" s="209"/>
      <c r="BP2508" s="209"/>
      <c r="BQ2508" s="209"/>
      <c r="BR2508" s="209"/>
      <c r="BS2508" s="209"/>
      <c r="BT2508" s="209"/>
      <c r="BU2508" s="209"/>
      <c r="BV2508" s="209"/>
      <c r="BW2508" s="209"/>
      <c r="BX2508" s="209"/>
      <c r="BY2508" s="209"/>
      <c r="BZ2508" s="209"/>
      <c r="CA2508" s="209"/>
      <c r="CB2508" s="209"/>
      <c r="CC2508" s="209"/>
      <c r="CD2508" s="209"/>
      <c r="CE2508" s="209"/>
      <c r="CF2508" s="209"/>
      <c r="CG2508" s="209"/>
      <c r="CH2508" s="209"/>
      <c r="CI2508" s="209"/>
      <c r="CJ2508" s="209"/>
      <c r="CK2508" s="209"/>
      <c r="CL2508" s="209"/>
      <c r="CM2508" s="209"/>
      <c r="CN2508" s="209"/>
      <c r="CO2508" s="209"/>
      <c r="CP2508" s="209"/>
      <c r="CQ2508" s="209"/>
      <c r="CR2508" s="209"/>
      <c r="CS2508" s="209"/>
      <c r="CT2508" s="209"/>
      <c r="CU2508" s="209"/>
      <c r="CV2508" s="209"/>
      <c r="CW2508" s="209"/>
      <c r="CX2508" s="209"/>
      <c r="CY2508" s="209"/>
      <c r="CZ2508" s="209"/>
      <c r="DA2508" s="209"/>
      <c r="DB2508" s="209"/>
      <c r="DC2508" s="209"/>
      <c r="DD2508" s="209"/>
      <c r="DE2508" s="209"/>
      <c r="DF2508" s="209"/>
      <c r="DG2508" s="209"/>
      <c r="DH2508" s="209"/>
      <c r="DI2508" s="209"/>
      <c r="DJ2508" s="209"/>
      <c r="DK2508" s="209"/>
      <c r="DL2508" s="209"/>
      <c r="DM2508" s="209"/>
      <c r="DN2508" s="209"/>
      <c r="DO2508" s="209"/>
      <c r="DP2508" s="209"/>
      <c r="DQ2508" s="209"/>
      <c r="DR2508" s="209"/>
      <c r="DS2508" s="209"/>
      <c r="DT2508" s="209"/>
      <c r="DU2508" s="209"/>
      <c r="DV2508" s="209"/>
      <c r="DW2508" s="209"/>
      <c r="DX2508" s="209"/>
      <c r="DY2508" s="209"/>
      <c r="DZ2508" s="209"/>
      <c r="EA2508" s="209"/>
      <c r="EB2508" s="209"/>
      <c r="EC2508" s="209"/>
      <c r="ED2508" s="209"/>
      <c r="EE2508" s="209"/>
      <c r="EF2508" s="209"/>
      <c r="EG2508" s="209"/>
      <c r="EH2508" s="209"/>
      <c r="EI2508" s="209"/>
      <c r="EJ2508" s="209"/>
      <c r="EK2508" s="209"/>
      <c r="EL2508" s="209"/>
      <c r="EM2508" s="209"/>
      <c r="EN2508" s="209"/>
      <c r="EO2508" s="209"/>
      <c r="EP2508" s="209"/>
      <c r="EQ2508" s="209"/>
      <c r="ER2508" s="209"/>
      <c r="ES2508" s="209"/>
      <c r="ET2508" s="209"/>
      <c r="EU2508" s="209"/>
      <c r="EV2508" s="209"/>
      <c r="EW2508" s="209"/>
      <c r="EX2508" s="209"/>
      <c r="EY2508" s="209"/>
      <c r="EZ2508" s="209"/>
      <c r="FA2508" s="209"/>
      <c r="FB2508" s="209"/>
      <c r="FC2508" s="209"/>
      <c r="FD2508" s="209"/>
      <c r="FE2508" s="209"/>
      <c r="FF2508" s="209"/>
      <c r="FG2508" s="209"/>
      <c r="FH2508" s="209"/>
      <c r="FI2508" s="209"/>
      <c r="FJ2508" s="209"/>
      <c r="FK2508" s="209"/>
      <c r="FL2508" s="209"/>
      <c r="FM2508" s="209"/>
      <c r="FN2508" s="209"/>
      <c r="FO2508" s="209"/>
      <c r="FP2508" s="209"/>
      <c r="FQ2508" s="209"/>
      <c r="FR2508" s="209"/>
      <c r="FS2508" s="209"/>
      <c r="FT2508" s="209"/>
      <c r="FU2508" s="209"/>
      <c r="FV2508" s="209"/>
      <c r="FW2508" s="209"/>
      <c r="FX2508" s="209"/>
      <c r="FY2508" s="209"/>
      <c r="FZ2508" s="209"/>
      <c r="GA2508" s="209"/>
      <c r="GB2508" s="209"/>
      <c r="GC2508" s="209"/>
      <c r="GD2508" s="209"/>
      <c r="GE2508" s="209"/>
      <c r="GF2508" s="209"/>
      <c r="GG2508" s="209"/>
      <c r="GH2508" s="209"/>
      <c r="GI2508" s="209"/>
    </row>
    <row r="2509" spans="1:191" ht="33" customHeight="1">
      <c r="A2509" s="246"/>
      <c r="B2509" s="251"/>
      <c r="C2509" s="200"/>
      <c r="D2509" s="252"/>
      <c r="E2509" s="80" t="s">
        <v>655</v>
      </c>
      <c r="F2509" s="18" t="s">
        <v>398</v>
      </c>
      <c r="G2509" s="18"/>
      <c r="H2509" s="10" t="s">
        <v>394</v>
      </c>
      <c r="I2509" s="248">
        <f>SUM(I2510:I2511)</f>
        <v>351200</v>
      </c>
      <c r="J2509" s="248">
        <f>SUM(J2510:J2511)</f>
        <v>502400</v>
      </c>
      <c r="K2509" s="248">
        <f>SUM(K2510:K2511)</f>
        <v>653600</v>
      </c>
      <c r="L2509" s="249">
        <f>SUM(L2510:L2511)</f>
        <v>877600</v>
      </c>
      <c r="M2509" s="41">
        <f t="shared" si="510"/>
        <v>40</v>
      </c>
      <c r="N2509" s="41">
        <f t="shared" si="511"/>
        <v>57.2</v>
      </c>
      <c r="O2509" s="41">
        <f t="shared" si="512"/>
        <v>74.5</v>
      </c>
      <c r="P2509" s="28"/>
      <c r="Q2509" s="28"/>
      <c r="R2509" s="167"/>
      <c r="S2509" s="28"/>
      <c r="T2509" s="28"/>
      <c r="U2509" s="4">
        <f t="shared" si="519"/>
        <v>877600</v>
      </c>
      <c r="AA2509" s="209"/>
      <c r="AB2509" s="209"/>
      <c r="AC2509" s="209"/>
      <c r="AD2509" s="209"/>
      <c r="AE2509" s="209"/>
      <c r="AF2509" s="209"/>
      <c r="AG2509" s="209"/>
      <c r="AH2509" s="209"/>
      <c r="AI2509" s="209"/>
      <c r="AJ2509" s="209"/>
      <c r="AK2509" s="209"/>
      <c r="AL2509" s="209"/>
      <c r="AM2509" s="209"/>
      <c r="AN2509" s="209"/>
      <c r="AO2509" s="209"/>
      <c r="AP2509" s="209"/>
      <c r="AQ2509" s="209"/>
      <c r="AR2509" s="209"/>
      <c r="AS2509" s="209"/>
      <c r="AT2509" s="209"/>
      <c r="AU2509" s="209"/>
      <c r="AV2509" s="209"/>
      <c r="AW2509" s="209"/>
      <c r="AX2509" s="209"/>
      <c r="AY2509" s="209"/>
      <c r="AZ2509" s="209"/>
      <c r="BA2509" s="209"/>
      <c r="BB2509" s="209"/>
      <c r="BC2509" s="209"/>
      <c r="BD2509" s="209"/>
      <c r="BE2509" s="209"/>
      <c r="BF2509" s="209"/>
      <c r="BG2509" s="209"/>
      <c r="BH2509" s="209"/>
      <c r="BI2509" s="209"/>
      <c r="BJ2509" s="209"/>
      <c r="BK2509" s="209"/>
      <c r="BL2509" s="209"/>
      <c r="BM2509" s="209"/>
      <c r="BN2509" s="209"/>
      <c r="BO2509" s="209"/>
      <c r="BP2509" s="209"/>
      <c r="BQ2509" s="209"/>
      <c r="BR2509" s="209"/>
      <c r="BS2509" s="209"/>
      <c r="BT2509" s="209"/>
      <c r="BU2509" s="209"/>
      <c r="BV2509" s="209"/>
      <c r="BW2509" s="209"/>
      <c r="BX2509" s="209"/>
      <c r="BY2509" s="209"/>
      <c r="BZ2509" s="209"/>
      <c r="CA2509" s="209"/>
      <c r="CB2509" s="209"/>
      <c r="CC2509" s="209"/>
      <c r="CD2509" s="209"/>
      <c r="CE2509" s="209"/>
      <c r="CF2509" s="209"/>
      <c r="CG2509" s="209"/>
      <c r="CH2509" s="209"/>
      <c r="CI2509" s="209"/>
      <c r="CJ2509" s="209"/>
      <c r="CK2509" s="209"/>
      <c r="CL2509" s="209"/>
      <c r="CM2509" s="209"/>
      <c r="CN2509" s="209"/>
      <c r="CO2509" s="209"/>
      <c r="CP2509" s="209"/>
      <c r="CQ2509" s="209"/>
      <c r="CR2509" s="209"/>
      <c r="CS2509" s="209"/>
      <c r="CT2509" s="209"/>
      <c r="CU2509" s="209"/>
      <c r="CV2509" s="209"/>
      <c r="CW2509" s="209"/>
      <c r="CX2509" s="209"/>
      <c r="CY2509" s="209"/>
      <c r="CZ2509" s="209"/>
      <c r="DA2509" s="209"/>
      <c r="DB2509" s="209"/>
      <c r="DC2509" s="209"/>
      <c r="DD2509" s="209"/>
      <c r="DE2509" s="209"/>
      <c r="DF2509" s="209"/>
      <c r="DG2509" s="209"/>
      <c r="DH2509" s="209"/>
      <c r="DI2509" s="209"/>
      <c r="DJ2509" s="209"/>
      <c r="DK2509" s="209"/>
      <c r="DL2509" s="209"/>
      <c r="DM2509" s="209"/>
      <c r="DN2509" s="209"/>
      <c r="DO2509" s="209"/>
      <c r="DP2509" s="209"/>
      <c r="DQ2509" s="209"/>
      <c r="DR2509" s="209"/>
      <c r="DS2509" s="209"/>
      <c r="DT2509" s="209"/>
      <c r="DU2509" s="209"/>
      <c r="DV2509" s="209"/>
      <c r="DW2509" s="209"/>
      <c r="DX2509" s="209"/>
      <c r="DY2509" s="209"/>
      <c r="DZ2509" s="209"/>
      <c r="EA2509" s="209"/>
      <c r="EB2509" s="209"/>
      <c r="EC2509" s="209"/>
      <c r="ED2509" s="209"/>
      <c r="EE2509" s="209"/>
      <c r="EF2509" s="209"/>
      <c r="EG2509" s="209"/>
      <c r="EH2509" s="209"/>
      <c r="EI2509" s="209"/>
      <c r="EJ2509" s="209"/>
      <c r="EK2509" s="209"/>
      <c r="EL2509" s="209"/>
      <c r="EM2509" s="209"/>
      <c r="EN2509" s="209"/>
      <c r="EO2509" s="209"/>
      <c r="EP2509" s="209"/>
      <c r="EQ2509" s="209"/>
      <c r="ER2509" s="209"/>
      <c r="ES2509" s="209"/>
      <c r="ET2509" s="209"/>
      <c r="EU2509" s="209"/>
      <c r="EV2509" s="209"/>
      <c r="EW2509" s="209"/>
      <c r="EX2509" s="209"/>
      <c r="EY2509" s="209"/>
      <c r="EZ2509" s="209"/>
      <c r="FA2509" s="209"/>
      <c r="FB2509" s="209"/>
      <c r="FC2509" s="209"/>
      <c r="FD2509" s="209"/>
      <c r="FE2509" s="209"/>
      <c r="FF2509" s="209"/>
      <c r="FG2509" s="209"/>
      <c r="FH2509" s="209"/>
      <c r="FI2509" s="209"/>
      <c r="FJ2509" s="209"/>
      <c r="FK2509" s="209"/>
      <c r="FL2509" s="209"/>
      <c r="FM2509" s="209"/>
      <c r="FN2509" s="209"/>
      <c r="FO2509" s="209"/>
      <c r="FP2509" s="209"/>
      <c r="FQ2509" s="209"/>
      <c r="FR2509" s="209"/>
      <c r="FS2509" s="209"/>
      <c r="FT2509" s="209"/>
      <c r="FU2509" s="209"/>
      <c r="FV2509" s="209"/>
      <c r="FW2509" s="209"/>
      <c r="FX2509" s="209"/>
      <c r="FY2509" s="209"/>
      <c r="FZ2509" s="209"/>
      <c r="GA2509" s="209"/>
      <c r="GB2509" s="209"/>
      <c r="GC2509" s="209"/>
      <c r="GD2509" s="209"/>
      <c r="GE2509" s="209"/>
      <c r="GF2509" s="209"/>
      <c r="GG2509" s="209"/>
      <c r="GH2509" s="209"/>
      <c r="GI2509" s="209"/>
    </row>
    <row r="2510" spans="1:191" hidden="1">
      <c r="A2510" s="74"/>
      <c r="B2510" s="77"/>
      <c r="C2510" s="56"/>
      <c r="D2510" s="78"/>
      <c r="E2510" s="9" t="s">
        <v>236</v>
      </c>
      <c r="F2510" s="10">
        <v>4723</v>
      </c>
      <c r="G2510" s="10"/>
      <c r="H2510" s="10"/>
      <c r="I2510" s="34">
        <v>350000</v>
      </c>
      <c r="J2510" s="34">
        <v>500000</v>
      </c>
      <c r="K2510" s="34">
        <v>650000</v>
      </c>
      <c r="L2510" s="40">
        <v>874000</v>
      </c>
      <c r="M2510" s="41">
        <f t="shared" si="510"/>
        <v>40</v>
      </c>
      <c r="N2510" s="41">
        <f t="shared" si="511"/>
        <v>57.2</v>
      </c>
      <c r="O2510" s="41">
        <f t="shared" si="512"/>
        <v>74.400000000000006</v>
      </c>
      <c r="P2510" s="28"/>
      <c r="Q2510" s="28"/>
      <c r="R2510" s="167"/>
      <c r="S2510" s="28"/>
      <c r="T2510" s="28"/>
      <c r="U2510" s="4">
        <f t="shared" si="519"/>
        <v>874000</v>
      </c>
    </row>
    <row r="2511" spans="1:191" hidden="1">
      <c r="A2511" s="74"/>
      <c r="B2511" s="77"/>
      <c r="C2511" s="56"/>
      <c r="D2511" s="78"/>
      <c r="E2511" s="9" t="s">
        <v>549</v>
      </c>
      <c r="F2511" s="10">
        <v>4729</v>
      </c>
      <c r="G2511" s="10"/>
      <c r="H2511" s="10"/>
      <c r="I2511" s="34">
        <v>1200</v>
      </c>
      <c r="J2511" s="34">
        <v>2400</v>
      </c>
      <c r="K2511" s="34">
        <v>3600</v>
      </c>
      <c r="L2511" s="40">
        <v>3600</v>
      </c>
      <c r="M2511" s="41">
        <f t="shared" si="510"/>
        <v>33.299999999999997</v>
      </c>
      <c r="N2511" s="41">
        <f t="shared" si="511"/>
        <v>66.7</v>
      </c>
      <c r="O2511" s="41">
        <f t="shared" si="512"/>
        <v>100</v>
      </c>
      <c r="P2511" s="28"/>
      <c r="Q2511" s="28"/>
      <c r="R2511" s="167"/>
      <c r="S2511" s="28"/>
      <c r="T2511" s="28"/>
      <c r="U2511" s="4">
        <f t="shared" si="519"/>
        <v>3600</v>
      </c>
    </row>
    <row r="2512" spans="1:191" ht="99">
      <c r="A2512" s="246"/>
      <c r="B2512" s="251"/>
      <c r="C2512" s="200"/>
      <c r="D2512" s="201" t="s">
        <v>288</v>
      </c>
      <c r="E2512" s="81" t="s">
        <v>480</v>
      </c>
      <c r="F2512" s="19"/>
      <c r="G2512" s="19"/>
      <c r="H2512" s="10" t="s">
        <v>394</v>
      </c>
      <c r="I2512" s="204">
        <f t="shared" ref="I2512:L2513" si="520">SUM(I2513)</f>
        <v>20000</v>
      </c>
      <c r="J2512" s="204">
        <f t="shared" si="520"/>
        <v>35000</v>
      </c>
      <c r="K2512" s="204">
        <f t="shared" si="520"/>
        <v>35000</v>
      </c>
      <c r="L2512" s="205">
        <f t="shared" si="520"/>
        <v>35000</v>
      </c>
      <c r="M2512" s="41">
        <f t="shared" si="510"/>
        <v>57.1</v>
      </c>
      <c r="N2512" s="41">
        <f t="shared" si="511"/>
        <v>100</v>
      </c>
      <c r="O2512" s="41">
        <f t="shared" si="512"/>
        <v>100</v>
      </c>
      <c r="P2512" s="14"/>
      <c r="Q2512" s="14"/>
      <c r="R2512" s="167"/>
      <c r="S2512" s="14"/>
      <c r="T2512" s="14"/>
      <c r="U2512" s="4">
        <f t="shared" si="519"/>
        <v>35000</v>
      </c>
      <c r="W2512" s="43" t="s">
        <v>394</v>
      </c>
      <c r="AA2512" s="209"/>
      <c r="AB2512" s="209"/>
      <c r="AC2512" s="209"/>
      <c r="AD2512" s="209"/>
      <c r="AE2512" s="209"/>
      <c r="AF2512" s="209"/>
      <c r="AG2512" s="209"/>
      <c r="AH2512" s="209"/>
      <c r="AI2512" s="209"/>
      <c r="AJ2512" s="209"/>
      <c r="AK2512" s="209"/>
      <c r="AL2512" s="209"/>
      <c r="AM2512" s="209"/>
      <c r="AN2512" s="209"/>
      <c r="AO2512" s="209"/>
      <c r="AP2512" s="209"/>
      <c r="AQ2512" s="209"/>
      <c r="AR2512" s="209"/>
      <c r="AS2512" s="209"/>
      <c r="AT2512" s="209"/>
      <c r="AU2512" s="209"/>
      <c r="AV2512" s="209"/>
      <c r="AW2512" s="209"/>
      <c r="AX2512" s="209"/>
      <c r="AY2512" s="209"/>
      <c r="AZ2512" s="209"/>
      <c r="BA2512" s="209"/>
      <c r="BB2512" s="209"/>
      <c r="BC2512" s="209"/>
      <c r="BD2512" s="209"/>
      <c r="BE2512" s="209"/>
      <c r="BF2512" s="209"/>
      <c r="BG2512" s="209"/>
      <c r="BH2512" s="209"/>
      <c r="BI2512" s="209"/>
      <c r="BJ2512" s="209"/>
      <c r="BK2512" s="209"/>
      <c r="BL2512" s="209"/>
      <c r="BM2512" s="209"/>
      <c r="BN2512" s="209"/>
      <c r="BO2512" s="209"/>
      <c r="BP2512" s="209"/>
      <c r="BQ2512" s="209"/>
      <c r="BR2512" s="209"/>
      <c r="BS2512" s="209"/>
      <c r="BT2512" s="209"/>
      <c r="BU2512" s="209"/>
      <c r="BV2512" s="209"/>
      <c r="BW2512" s="209"/>
      <c r="BX2512" s="209"/>
      <c r="BY2512" s="209"/>
      <c r="BZ2512" s="209"/>
      <c r="CA2512" s="209"/>
      <c r="CB2512" s="209"/>
      <c r="CC2512" s="209"/>
      <c r="CD2512" s="209"/>
      <c r="CE2512" s="209"/>
      <c r="CF2512" s="209"/>
      <c r="CG2512" s="209"/>
      <c r="CH2512" s="209"/>
      <c r="CI2512" s="209"/>
      <c r="CJ2512" s="209"/>
      <c r="CK2512" s="209"/>
      <c r="CL2512" s="209"/>
      <c r="CM2512" s="209"/>
      <c r="CN2512" s="209"/>
      <c r="CO2512" s="209"/>
      <c r="CP2512" s="209"/>
      <c r="CQ2512" s="209"/>
      <c r="CR2512" s="209"/>
      <c r="CS2512" s="209"/>
      <c r="CT2512" s="209"/>
      <c r="CU2512" s="209"/>
      <c r="CV2512" s="209"/>
      <c r="CW2512" s="209"/>
      <c r="CX2512" s="209"/>
      <c r="CY2512" s="209"/>
      <c r="CZ2512" s="209"/>
      <c r="DA2512" s="209"/>
      <c r="DB2512" s="209"/>
      <c r="DC2512" s="209"/>
      <c r="DD2512" s="209"/>
      <c r="DE2512" s="209"/>
      <c r="DF2512" s="209"/>
      <c r="DG2512" s="209"/>
      <c r="DH2512" s="209"/>
      <c r="DI2512" s="209"/>
      <c r="DJ2512" s="209"/>
      <c r="DK2512" s="209"/>
      <c r="DL2512" s="209"/>
      <c r="DM2512" s="209"/>
      <c r="DN2512" s="209"/>
      <c r="DO2512" s="209"/>
      <c r="DP2512" s="209"/>
      <c r="DQ2512" s="209"/>
      <c r="DR2512" s="209"/>
      <c r="DS2512" s="209"/>
      <c r="DT2512" s="209"/>
      <c r="DU2512" s="209"/>
      <c r="DV2512" s="209"/>
      <c r="DW2512" s="209"/>
      <c r="DX2512" s="209"/>
      <c r="DY2512" s="209"/>
      <c r="DZ2512" s="209"/>
      <c r="EA2512" s="209"/>
      <c r="EB2512" s="209"/>
      <c r="EC2512" s="209"/>
      <c r="ED2512" s="209"/>
      <c r="EE2512" s="209"/>
      <c r="EF2512" s="209"/>
      <c r="EG2512" s="209"/>
      <c r="EH2512" s="209"/>
      <c r="EI2512" s="209"/>
      <c r="EJ2512" s="209"/>
      <c r="EK2512" s="209"/>
      <c r="EL2512" s="209"/>
      <c r="EM2512" s="209"/>
      <c r="EN2512" s="209"/>
      <c r="EO2512" s="209"/>
      <c r="EP2512" s="209"/>
      <c r="EQ2512" s="209"/>
      <c r="ER2512" s="209"/>
      <c r="ES2512" s="209"/>
      <c r="ET2512" s="209"/>
      <c r="EU2512" s="209"/>
      <c r="EV2512" s="209"/>
      <c r="EW2512" s="209"/>
      <c r="EX2512" s="209"/>
      <c r="EY2512" s="209"/>
      <c r="EZ2512" s="209"/>
      <c r="FA2512" s="209"/>
      <c r="FB2512" s="209"/>
      <c r="FC2512" s="209"/>
      <c r="FD2512" s="209"/>
      <c r="FE2512" s="209"/>
      <c r="FF2512" s="209"/>
      <c r="FG2512" s="209"/>
      <c r="FH2512" s="209"/>
      <c r="FI2512" s="209"/>
      <c r="FJ2512" s="209"/>
      <c r="FK2512" s="209"/>
      <c r="FL2512" s="209"/>
      <c r="FM2512" s="209"/>
      <c r="FN2512" s="209"/>
      <c r="FO2512" s="209"/>
      <c r="FP2512" s="209"/>
      <c r="FQ2512" s="209"/>
      <c r="FR2512" s="209"/>
      <c r="FS2512" s="209"/>
      <c r="FT2512" s="209"/>
      <c r="FU2512" s="209"/>
      <c r="FV2512" s="209"/>
      <c r="FW2512" s="209"/>
      <c r="FX2512" s="209"/>
      <c r="FY2512" s="209"/>
      <c r="FZ2512" s="209"/>
      <c r="GA2512" s="209"/>
      <c r="GB2512" s="209"/>
      <c r="GC2512" s="209"/>
      <c r="GD2512" s="209"/>
      <c r="GE2512" s="209"/>
      <c r="GF2512" s="209"/>
      <c r="GG2512" s="209"/>
      <c r="GH2512" s="209"/>
      <c r="GI2512" s="209"/>
    </row>
    <row r="2513" spans="1:191" ht="31.5" customHeight="1">
      <c r="A2513" s="246"/>
      <c r="B2513" s="251"/>
      <c r="C2513" s="200"/>
      <c r="D2513" s="250"/>
      <c r="E2513" s="80" t="s">
        <v>655</v>
      </c>
      <c r="F2513" s="18" t="s">
        <v>398</v>
      </c>
      <c r="G2513" s="18"/>
      <c r="H2513" s="10" t="s">
        <v>394</v>
      </c>
      <c r="I2513" s="248">
        <f t="shared" si="520"/>
        <v>20000</v>
      </c>
      <c r="J2513" s="248">
        <f t="shared" si="520"/>
        <v>35000</v>
      </c>
      <c r="K2513" s="248">
        <f t="shared" si="520"/>
        <v>35000</v>
      </c>
      <c r="L2513" s="249">
        <f t="shared" si="520"/>
        <v>35000</v>
      </c>
      <c r="M2513" s="41">
        <f t="shared" si="510"/>
        <v>57.1</v>
      </c>
      <c r="N2513" s="41">
        <f t="shared" si="511"/>
        <v>100</v>
      </c>
      <c r="O2513" s="41">
        <f t="shared" si="512"/>
        <v>100</v>
      </c>
      <c r="P2513" s="28"/>
      <c r="Q2513" s="28"/>
      <c r="R2513" s="167"/>
      <c r="S2513" s="28"/>
      <c r="T2513" s="28"/>
      <c r="U2513" s="4">
        <f t="shared" si="519"/>
        <v>35000</v>
      </c>
      <c r="AA2513" s="209"/>
      <c r="AB2513" s="209"/>
      <c r="AC2513" s="209"/>
      <c r="AD2513" s="209"/>
      <c r="AE2513" s="209"/>
      <c r="AF2513" s="209"/>
      <c r="AG2513" s="209"/>
      <c r="AH2513" s="209"/>
      <c r="AI2513" s="209"/>
      <c r="AJ2513" s="209"/>
      <c r="AK2513" s="209"/>
      <c r="AL2513" s="209"/>
      <c r="AM2513" s="209"/>
      <c r="AN2513" s="209"/>
      <c r="AO2513" s="209"/>
      <c r="AP2513" s="209"/>
      <c r="AQ2513" s="209"/>
      <c r="AR2513" s="209"/>
      <c r="AS2513" s="209"/>
      <c r="AT2513" s="209"/>
      <c r="AU2513" s="209"/>
      <c r="AV2513" s="209"/>
      <c r="AW2513" s="209"/>
      <c r="AX2513" s="209"/>
      <c r="AY2513" s="209"/>
      <c r="AZ2513" s="209"/>
      <c r="BA2513" s="209"/>
      <c r="BB2513" s="209"/>
      <c r="BC2513" s="209"/>
      <c r="BD2513" s="209"/>
      <c r="BE2513" s="209"/>
      <c r="BF2513" s="209"/>
      <c r="BG2513" s="209"/>
      <c r="BH2513" s="209"/>
      <c r="BI2513" s="209"/>
      <c r="BJ2513" s="209"/>
      <c r="BK2513" s="209"/>
      <c r="BL2513" s="209"/>
      <c r="BM2513" s="209"/>
      <c r="BN2513" s="209"/>
      <c r="BO2513" s="209"/>
      <c r="BP2513" s="209"/>
      <c r="BQ2513" s="209"/>
      <c r="BR2513" s="209"/>
      <c r="BS2513" s="209"/>
      <c r="BT2513" s="209"/>
      <c r="BU2513" s="209"/>
      <c r="BV2513" s="209"/>
      <c r="BW2513" s="209"/>
      <c r="BX2513" s="209"/>
      <c r="BY2513" s="209"/>
      <c r="BZ2513" s="209"/>
      <c r="CA2513" s="209"/>
      <c r="CB2513" s="209"/>
      <c r="CC2513" s="209"/>
      <c r="CD2513" s="209"/>
      <c r="CE2513" s="209"/>
      <c r="CF2513" s="209"/>
      <c r="CG2513" s="209"/>
      <c r="CH2513" s="209"/>
      <c r="CI2513" s="209"/>
      <c r="CJ2513" s="209"/>
      <c r="CK2513" s="209"/>
      <c r="CL2513" s="209"/>
      <c r="CM2513" s="209"/>
      <c r="CN2513" s="209"/>
      <c r="CO2513" s="209"/>
      <c r="CP2513" s="209"/>
      <c r="CQ2513" s="209"/>
      <c r="CR2513" s="209"/>
      <c r="CS2513" s="209"/>
      <c r="CT2513" s="209"/>
      <c r="CU2513" s="209"/>
      <c r="CV2513" s="209"/>
      <c r="CW2513" s="209"/>
      <c r="CX2513" s="209"/>
      <c r="CY2513" s="209"/>
      <c r="CZ2513" s="209"/>
      <c r="DA2513" s="209"/>
      <c r="DB2513" s="209"/>
      <c r="DC2513" s="209"/>
      <c r="DD2513" s="209"/>
      <c r="DE2513" s="209"/>
      <c r="DF2513" s="209"/>
      <c r="DG2513" s="209"/>
      <c r="DH2513" s="209"/>
      <c r="DI2513" s="209"/>
      <c r="DJ2513" s="209"/>
      <c r="DK2513" s="209"/>
      <c r="DL2513" s="209"/>
      <c r="DM2513" s="209"/>
      <c r="DN2513" s="209"/>
      <c r="DO2513" s="209"/>
      <c r="DP2513" s="209"/>
      <c r="DQ2513" s="209"/>
      <c r="DR2513" s="209"/>
      <c r="DS2513" s="209"/>
      <c r="DT2513" s="209"/>
      <c r="DU2513" s="209"/>
      <c r="DV2513" s="209"/>
      <c r="DW2513" s="209"/>
      <c r="DX2513" s="209"/>
      <c r="DY2513" s="209"/>
      <c r="DZ2513" s="209"/>
      <c r="EA2513" s="209"/>
      <c r="EB2513" s="209"/>
      <c r="EC2513" s="209"/>
      <c r="ED2513" s="209"/>
      <c r="EE2513" s="209"/>
      <c r="EF2513" s="209"/>
      <c r="EG2513" s="209"/>
      <c r="EH2513" s="209"/>
      <c r="EI2513" s="209"/>
      <c r="EJ2513" s="209"/>
      <c r="EK2513" s="209"/>
      <c r="EL2513" s="209"/>
      <c r="EM2513" s="209"/>
      <c r="EN2513" s="209"/>
      <c r="EO2513" s="209"/>
      <c r="EP2513" s="209"/>
      <c r="EQ2513" s="209"/>
      <c r="ER2513" s="209"/>
      <c r="ES2513" s="209"/>
      <c r="ET2513" s="209"/>
      <c r="EU2513" s="209"/>
      <c r="EV2513" s="209"/>
      <c r="EW2513" s="209"/>
      <c r="EX2513" s="209"/>
      <c r="EY2513" s="209"/>
      <c r="EZ2513" s="209"/>
      <c r="FA2513" s="209"/>
      <c r="FB2513" s="209"/>
      <c r="FC2513" s="209"/>
      <c r="FD2513" s="209"/>
      <c r="FE2513" s="209"/>
      <c r="FF2513" s="209"/>
      <c r="FG2513" s="209"/>
      <c r="FH2513" s="209"/>
      <c r="FI2513" s="209"/>
      <c r="FJ2513" s="209"/>
      <c r="FK2513" s="209"/>
      <c r="FL2513" s="209"/>
      <c r="FM2513" s="209"/>
      <c r="FN2513" s="209"/>
      <c r="FO2513" s="209"/>
      <c r="FP2513" s="209"/>
      <c r="FQ2513" s="209"/>
      <c r="FR2513" s="209"/>
      <c r="FS2513" s="209"/>
      <c r="FT2513" s="209"/>
      <c r="FU2513" s="209"/>
      <c r="FV2513" s="209"/>
      <c r="FW2513" s="209"/>
      <c r="FX2513" s="209"/>
      <c r="FY2513" s="209"/>
      <c r="FZ2513" s="209"/>
      <c r="GA2513" s="209"/>
      <c r="GB2513" s="209"/>
      <c r="GC2513" s="209"/>
      <c r="GD2513" s="209"/>
      <c r="GE2513" s="209"/>
      <c r="GF2513" s="209"/>
      <c r="GG2513" s="209"/>
      <c r="GH2513" s="209"/>
      <c r="GI2513" s="209"/>
    </row>
    <row r="2514" spans="1:191" hidden="1">
      <c r="A2514" s="74"/>
      <c r="B2514" s="77"/>
      <c r="C2514" s="56"/>
      <c r="D2514" s="76"/>
      <c r="E2514" s="9" t="s">
        <v>546</v>
      </c>
      <c r="F2514" s="10">
        <v>4726</v>
      </c>
      <c r="G2514" s="10"/>
      <c r="H2514" s="10"/>
      <c r="I2514" s="34">
        <v>20000</v>
      </c>
      <c r="J2514" s="34">
        <v>35000</v>
      </c>
      <c r="K2514" s="34">
        <v>35000</v>
      </c>
      <c r="L2514" s="40">
        <v>35000</v>
      </c>
      <c r="M2514" s="41">
        <f t="shared" si="510"/>
        <v>57.1</v>
      </c>
      <c r="N2514" s="41">
        <f t="shared" si="511"/>
        <v>100</v>
      </c>
      <c r="O2514" s="41">
        <f t="shared" si="512"/>
        <v>100</v>
      </c>
      <c r="P2514" s="28"/>
      <c r="Q2514" s="28"/>
      <c r="R2514" s="167"/>
      <c r="S2514" s="28"/>
      <c r="T2514" s="28"/>
      <c r="U2514" s="4">
        <f t="shared" si="519"/>
        <v>35000</v>
      </c>
    </row>
    <row r="2515" spans="1:191" ht="49.5">
      <c r="A2515" s="246"/>
      <c r="B2515" s="251"/>
      <c r="C2515" s="200"/>
      <c r="D2515" s="201" t="s">
        <v>299</v>
      </c>
      <c r="E2515" s="81" t="s">
        <v>605</v>
      </c>
      <c r="F2515" s="19"/>
      <c r="G2515" s="19"/>
      <c r="H2515" s="10" t="s">
        <v>394</v>
      </c>
      <c r="I2515" s="205">
        <f t="shared" ref="I2515:K2516" si="521">SUM(I2516)</f>
        <v>13374.2</v>
      </c>
      <c r="J2515" s="205">
        <f t="shared" si="521"/>
        <v>29613.4</v>
      </c>
      <c r="K2515" s="205">
        <f t="shared" si="521"/>
        <v>46790.8</v>
      </c>
      <c r="L2515" s="205">
        <f>SUM(L2516)</f>
        <v>68619.600000000006</v>
      </c>
      <c r="M2515" s="41">
        <f t="shared" si="510"/>
        <v>19.5</v>
      </c>
      <c r="N2515" s="41">
        <f t="shared" si="511"/>
        <v>43.2</v>
      </c>
      <c r="O2515" s="41">
        <f t="shared" si="512"/>
        <v>68.2</v>
      </c>
      <c r="P2515" s="14"/>
      <c r="Q2515" s="14"/>
      <c r="R2515" s="167"/>
      <c r="S2515" s="14"/>
      <c r="T2515" s="14"/>
      <c r="U2515" s="4">
        <f t="shared" si="519"/>
        <v>68619.600000000006</v>
      </c>
      <c r="W2515" s="43" t="s">
        <v>394</v>
      </c>
      <c r="AA2515" s="209"/>
      <c r="AB2515" s="209"/>
      <c r="AC2515" s="209"/>
      <c r="AD2515" s="209"/>
      <c r="AE2515" s="209"/>
      <c r="AF2515" s="209"/>
      <c r="AG2515" s="209"/>
      <c r="AH2515" s="209"/>
      <c r="AI2515" s="209"/>
      <c r="AJ2515" s="209"/>
      <c r="AK2515" s="209"/>
      <c r="AL2515" s="209"/>
      <c r="AM2515" s="209"/>
      <c r="AN2515" s="209"/>
      <c r="AO2515" s="209"/>
      <c r="AP2515" s="209"/>
      <c r="AQ2515" s="209"/>
      <c r="AR2515" s="209"/>
      <c r="AS2515" s="209"/>
      <c r="AT2515" s="209"/>
      <c r="AU2515" s="209"/>
      <c r="AV2515" s="209"/>
      <c r="AW2515" s="209"/>
      <c r="AX2515" s="209"/>
      <c r="AY2515" s="209"/>
      <c r="AZ2515" s="209"/>
      <c r="BA2515" s="209"/>
      <c r="BB2515" s="209"/>
      <c r="BC2515" s="209"/>
      <c r="BD2515" s="209"/>
      <c r="BE2515" s="209"/>
      <c r="BF2515" s="209"/>
      <c r="BG2515" s="209"/>
      <c r="BH2515" s="209"/>
      <c r="BI2515" s="209"/>
      <c r="BJ2515" s="209"/>
      <c r="BK2515" s="209"/>
      <c r="BL2515" s="209"/>
      <c r="BM2515" s="209"/>
      <c r="BN2515" s="209"/>
      <c r="BO2515" s="209"/>
      <c r="BP2515" s="209"/>
      <c r="BQ2515" s="209"/>
      <c r="BR2515" s="209"/>
      <c r="BS2515" s="209"/>
      <c r="BT2515" s="209"/>
      <c r="BU2515" s="209"/>
      <c r="BV2515" s="209"/>
      <c r="BW2515" s="209"/>
      <c r="BX2515" s="209"/>
      <c r="BY2515" s="209"/>
      <c r="BZ2515" s="209"/>
      <c r="CA2515" s="209"/>
      <c r="CB2515" s="209"/>
      <c r="CC2515" s="209"/>
      <c r="CD2515" s="209"/>
      <c r="CE2515" s="209"/>
      <c r="CF2515" s="209"/>
      <c r="CG2515" s="209"/>
      <c r="CH2515" s="209"/>
      <c r="CI2515" s="209"/>
      <c r="CJ2515" s="209"/>
      <c r="CK2515" s="209"/>
      <c r="CL2515" s="209"/>
      <c r="CM2515" s="209"/>
      <c r="CN2515" s="209"/>
      <c r="CO2515" s="209"/>
      <c r="CP2515" s="209"/>
      <c r="CQ2515" s="209"/>
      <c r="CR2515" s="209"/>
      <c r="CS2515" s="209"/>
      <c r="CT2515" s="209"/>
      <c r="CU2515" s="209"/>
      <c r="CV2515" s="209"/>
      <c r="CW2515" s="209"/>
      <c r="CX2515" s="209"/>
      <c r="CY2515" s="209"/>
      <c r="CZ2515" s="209"/>
      <c r="DA2515" s="209"/>
      <c r="DB2515" s="209"/>
      <c r="DC2515" s="209"/>
      <c r="DD2515" s="209"/>
      <c r="DE2515" s="209"/>
      <c r="DF2515" s="209"/>
      <c r="DG2515" s="209"/>
      <c r="DH2515" s="209"/>
      <c r="DI2515" s="209"/>
      <c r="DJ2515" s="209"/>
      <c r="DK2515" s="209"/>
      <c r="DL2515" s="209"/>
      <c r="DM2515" s="209"/>
      <c r="DN2515" s="209"/>
      <c r="DO2515" s="209"/>
      <c r="DP2515" s="209"/>
      <c r="DQ2515" s="209"/>
      <c r="DR2515" s="209"/>
      <c r="DS2515" s="209"/>
      <c r="DT2515" s="209"/>
      <c r="DU2515" s="209"/>
      <c r="DV2515" s="209"/>
      <c r="DW2515" s="209"/>
      <c r="DX2515" s="209"/>
      <c r="DY2515" s="209"/>
      <c r="DZ2515" s="209"/>
      <c r="EA2515" s="209"/>
      <c r="EB2515" s="209"/>
      <c r="EC2515" s="209"/>
      <c r="ED2515" s="209"/>
      <c r="EE2515" s="209"/>
      <c r="EF2515" s="209"/>
      <c r="EG2515" s="209"/>
      <c r="EH2515" s="209"/>
      <c r="EI2515" s="209"/>
      <c r="EJ2515" s="209"/>
      <c r="EK2515" s="209"/>
      <c r="EL2515" s="209"/>
      <c r="EM2515" s="209"/>
      <c r="EN2515" s="209"/>
      <c r="EO2515" s="209"/>
      <c r="EP2515" s="209"/>
      <c r="EQ2515" s="209"/>
      <c r="ER2515" s="209"/>
      <c r="ES2515" s="209"/>
      <c r="ET2515" s="209"/>
      <c r="EU2515" s="209"/>
      <c r="EV2515" s="209"/>
      <c r="EW2515" s="209"/>
      <c r="EX2515" s="209"/>
      <c r="EY2515" s="209"/>
      <c r="EZ2515" s="209"/>
      <c r="FA2515" s="209"/>
      <c r="FB2515" s="209"/>
      <c r="FC2515" s="209"/>
      <c r="FD2515" s="209"/>
      <c r="FE2515" s="209"/>
      <c r="FF2515" s="209"/>
      <c r="FG2515" s="209"/>
      <c r="FH2515" s="209"/>
      <c r="FI2515" s="209"/>
      <c r="FJ2515" s="209"/>
      <c r="FK2515" s="209"/>
      <c r="FL2515" s="209"/>
      <c r="FM2515" s="209"/>
      <c r="FN2515" s="209"/>
      <c r="FO2515" s="209"/>
      <c r="FP2515" s="209"/>
      <c r="FQ2515" s="209"/>
      <c r="FR2515" s="209"/>
      <c r="FS2515" s="209"/>
      <c r="FT2515" s="209"/>
      <c r="FU2515" s="209"/>
      <c r="FV2515" s="209"/>
      <c r="FW2515" s="209"/>
      <c r="FX2515" s="209"/>
      <c r="FY2515" s="209"/>
      <c r="FZ2515" s="209"/>
      <c r="GA2515" s="209"/>
      <c r="GB2515" s="209"/>
      <c r="GC2515" s="209"/>
      <c r="GD2515" s="209"/>
      <c r="GE2515" s="209"/>
      <c r="GF2515" s="209"/>
      <c r="GG2515" s="209"/>
      <c r="GH2515" s="209"/>
      <c r="GI2515" s="209"/>
    </row>
    <row r="2516" spans="1:191" ht="30.75" customHeight="1">
      <c r="A2516" s="246"/>
      <c r="B2516" s="251"/>
      <c r="C2516" s="200"/>
      <c r="D2516" s="250"/>
      <c r="E2516" s="80" t="s">
        <v>655</v>
      </c>
      <c r="F2516" s="18" t="s">
        <v>398</v>
      </c>
      <c r="G2516" s="18"/>
      <c r="H2516" s="10" t="s">
        <v>394</v>
      </c>
      <c r="I2516" s="248">
        <f t="shared" si="521"/>
        <v>13374.2</v>
      </c>
      <c r="J2516" s="248">
        <f t="shared" si="521"/>
        <v>29613.4</v>
      </c>
      <c r="K2516" s="248">
        <f t="shared" si="521"/>
        <v>46790.8</v>
      </c>
      <c r="L2516" s="249">
        <f>SUM(L2517)</f>
        <v>68619.600000000006</v>
      </c>
      <c r="M2516" s="41">
        <f t="shared" si="510"/>
        <v>19.5</v>
      </c>
      <c r="N2516" s="41">
        <f t="shared" si="511"/>
        <v>43.2</v>
      </c>
      <c r="O2516" s="41">
        <f t="shared" si="512"/>
        <v>68.2</v>
      </c>
      <c r="P2516" s="28"/>
      <c r="Q2516" s="28"/>
      <c r="R2516" s="167"/>
      <c r="S2516" s="28"/>
      <c r="T2516" s="28"/>
      <c r="U2516" s="4">
        <f t="shared" si="519"/>
        <v>68619.600000000006</v>
      </c>
      <c r="AA2516" s="209"/>
      <c r="AB2516" s="209"/>
      <c r="AC2516" s="209"/>
      <c r="AD2516" s="209"/>
      <c r="AE2516" s="209"/>
      <c r="AF2516" s="209"/>
      <c r="AG2516" s="209"/>
      <c r="AH2516" s="209"/>
      <c r="AI2516" s="209"/>
      <c r="AJ2516" s="209"/>
      <c r="AK2516" s="209"/>
      <c r="AL2516" s="209"/>
      <c r="AM2516" s="209"/>
      <c r="AN2516" s="209"/>
      <c r="AO2516" s="209"/>
      <c r="AP2516" s="209"/>
      <c r="AQ2516" s="209"/>
      <c r="AR2516" s="209"/>
      <c r="AS2516" s="209"/>
      <c r="AT2516" s="209"/>
      <c r="AU2516" s="209"/>
      <c r="AV2516" s="209"/>
      <c r="AW2516" s="209"/>
      <c r="AX2516" s="209"/>
      <c r="AY2516" s="209"/>
      <c r="AZ2516" s="209"/>
      <c r="BA2516" s="209"/>
      <c r="BB2516" s="209"/>
      <c r="BC2516" s="209"/>
      <c r="BD2516" s="209"/>
      <c r="BE2516" s="209"/>
      <c r="BF2516" s="209"/>
      <c r="BG2516" s="209"/>
      <c r="BH2516" s="209"/>
      <c r="BI2516" s="209"/>
      <c r="BJ2516" s="209"/>
      <c r="BK2516" s="209"/>
      <c r="BL2516" s="209"/>
      <c r="BM2516" s="209"/>
      <c r="BN2516" s="209"/>
      <c r="BO2516" s="209"/>
      <c r="BP2516" s="209"/>
      <c r="BQ2516" s="209"/>
      <c r="BR2516" s="209"/>
      <c r="BS2516" s="209"/>
      <c r="BT2516" s="209"/>
      <c r="BU2516" s="209"/>
      <c r="BV2516" s="209"/>
      <c r="BW2516" s="209"/>
      <c r="BX2516" s="209"/>
      <c r="BY2516" s="209"/>
      <c r="BZ2516" s="209"/>
      <c r="CA2516" s="209"/>
      <c r="CB2516" s="209"/>
      <c r="CC2516" s="209"/>
      <c r="CD2516" s="209"/>
      <c r="CE2516" s="209"/>
      <c r="CF2516" s="209"/>
      <c r="CG2516" s="209"/>
      <c r="CH2516" s="209"/>
      <c r="CI2516" s="209"/>
      <c r="CJ2516" s="209"/>
      <c r="CK2516" s="209"/>
      <c r="CL2516" s="209"/>
      <c r="CM2516" s="209"/>
      <c r="CN2516" s="209"/>
      <c r="CO2516" s="209"/>
      <c r="CP2516" s="209"/>
      <c r="CQ2516" s="209"/>
      <c r="CR2516" s="209"/>
      <c r="CS2516" s="209"/>
      <c r="CT2516" s="209"/>
      <c r="CU2516" s="209"/>
      <c r="CV2516" s="209"/>
      <c r="CW2516" s="209"/>
      <c r="CX2516" s="209"/>
      <c r="CY2516" s="209"/>
      <c r="CZ2516" s="209"/>
      <c r="DA2516" s="209"/>
      <c r="DB2516" s="209"/>
      <c r="DC2516" s="209"/>
      <c r="DD2516" s="209"/>
      <c r="DE2516" s="209"/>
      <c r="DF2516" s="209"/>
      <c r="DG2516" s="209"/>
      <c r="DH2516" s="209"/>
      <c r="DI2516" s="209"/>
      <c r="DJ2516" s="209"/>
      <c r="DK2516" s="209"/>
      <c r="DL2516" s="209"/>
      <c r="DM2516" s="209"/>
      <c r="DN2516" s="209"/>
      <c r="DO2516" s="209"/>
      <c r="DP2516" s="209"/>
      <c r="DQ2516" s="209"/>
      <c r="DR2516" s="209"/>
      <c r="DS2516" s="209"/>
      <c r="DT2516" s="209"/>
      <c r="DU2516" s="209"/>
      <c r="DV2516" s="209"/>
      <c r="DW2516" s="209"/>
      <c r="DX2516" s="209"/>
      <c r="DY2516" s="209"/>
      <c r="DZ2516" s="209"/>
      <c r="EA2516" s="209"/>
      <c r="EB2516" s="209"/>
      <c r="EC2516" s="209"/>
      <c r="ED2516" s="209"/>
      <c r="EE2516" s="209"/>
      <c r="EF2516" s="209"/>
      <c r="EG2516" s="209"/>
      <c r="EH2516" s="209"/>
      <c r="EI2516" s="209"/>
      <c r="EJ2516" s="209"/>
      <c r="EK2516" s="209"/>
      <c r="EL2516" s="209"/>
      <c r="EM2516" s="209"/>
      <c r="EN2516" s="209"/>
      <c r="EO2516" s="209"/>
      <c r="EP2516" s="209"/>
      <c r="EQ2516" s="209"/>
      <c r="ER2516" s="209"/>
      <c r="ES2516" s="209"/>
      <c r="ET2516" s="209"/>
      <c r="EU2516" s="209"/>
      <c r="EV2516" s="209"/>
      <c r="EW2516" s="209"/>
      <c r="EX2516" s="209"/>
      <c r="EY2516" s="209"/>
      <c r="EZ2516" s="209"/>
      <c r="FA2516" s="209"/>
      <c r="FB2516" s="209"/>
      <c r="FC2516" s="209"/>
      <c r="FD2516" s="209"/>
      <c r="FE2516" s="209"/>
      <c r="FF2516" s="209"/>
      <c r="FG2516" s="209"/>
      <c r="FH2516" s="209"/>
      <c r="FI2516" s="209"/>
      <c r="FJ2516" s="209"/>
      <c r="FK2516" s="209"/>
      <c r="FL2516" s="209"/>
      <c r="FM2516" s="209"/>
      <c r="FN2516" s="209"/>
      <c r="FO2516" s="209"/>
      <c r="FP2516" s="209"/>
      <c r="FQ2516" s="209"/>
      <c r="FR2516" s="209"/>
      <c r="FS2516" s="209"/>
      <c r="FT2516" s="209"/>
      <c r="FU2516" s="209"/>
      <c r="FV2516" s="209"/>
      <c r="FW2516" s="209"/>
      <c r="FX2516" s="209"/>
      <c r="FY2516" s="209"/>
      <c r="FZ2516" s="209"/>
      <c r="GA2516" s="209"/>
      <c r="GB2516" s="209"/>
      <c r="GC2516" s="209"/>
      <c r="GD2516" s="209"/>
      <c r="GE2516" s="209"/>
      <c r="GF2516" s="209"/>
      <c r="GG2516" s="209"/>
      <c r="GH2516" s="209"/>
      <c r="GI2516" s="209"/>
    </row>
    <row r="2517" spans="1:191" ht="27" hidden="1">
      <c r="A2517" s="74"/>
      <c r="B2517" s="77"/>
      <c r="C2517" s="56"/>
      <c r="D2517" s="76"/>
      <c r="E2517" s="16" t="s">
        <v>524</v>
      </c>
      <c r="F2517" s="10">
        <v>4511</v>
      </c>
      <c r="G2517" s="10"/>
      <c r="H2517" s="10"/>
      <c r="I2517" s="34">
        <v>13374.2</v>
      </c>
      <c r="J2517" s="34">
        <v>29613.4</v>
      </c>
      <c r="K2517" s="34">
        <v>46790.8</v>
      </c>
      <c r="L2517" s="40">
        <v>68619.600000000006</v>
      </c>
      <c r="M2517" s="41">
        <f t="shared" si="510"/>
        <v>19.5</v>
      </c>
      <c r="N2517" s="41">
        <f t="shared" si="511"/>
        <v>43.2</v>
      </c>
      <c r="O2517" s="41">
        <f t="shared" si="512"/>
        <v>68.2</v>
      </c>
      <c r="P2517" s="28"/>
      <c r="Q2517" s="28"/>
      <c r="R2517" s="167"/>
      <c r="S2517" s="28"/>
      <c r="T2517" s="28"/>
      <c r="U2517" s="4">
        <f t="shared" si="519"/>
        <v>68619.600000000006</v>
      </c>
    </row>
    <row r="2518" spans="1:191" ht="49.5">
      <c r="A2518" s="246"/>
      <c r="B2518" s="251"/>
      <c r="C2518" s="200"/>
      <c r="D2518" s="212" t="s">
        <v>300</v>
      </c>
      <c r="E2518" s="81" t="s">
        <v>152</v>
      </c>
      <c r="F2518" s="19"/>
      <c r="G2518" s="19"/>
      <c r="H2518" s="10" t="s">
        <v>394</v>
      </c>
      <c r="I2518" s="205">
        <f t="shared" ref="I2518:K2519" si="522">SUM(I2519)</f>
        <v>700</v>
      </c>
      <c r="J2518" s="205">
        <f t="shared" si="522"/>
        <v>1300</v>
      </c>
      <c r="K2518" s="205">
        <f t="shared" si="522"/>
        <v>1800</v>
      </c>
      <c r="L2518" s="205">
        <f>SUM(L2519)</f>
        <v>2068</v>
      </c>
      <c r="M2518" s="41">
        <f t="shared" si="510"/>
        <v>33.799999999999997</v>
      </c>
      <c r="N2518" s="41">
        <f t="shared" si="511"/>
        <v>62.9</v>
      </c>
      <c r="O2518" s="41">
        <f t="shared" si="512"/>
        <v>87</v>
      </c>
      <c r="P2518" s="28"/>
      <c r="Q2518" s="28"/>
      <c r="R2518" s="167"/>
      <c r="S2518" s="28"/>
      <c r="T2518" s="28"/>
      <c r="U2518" s="4">
        <f t="shared" si="519"/>
        <v>2068</v>
      </c>
      <c r="AA2518" s="209"/>
      <c r="AB2518" s="209"/>
      <c r="AC2518" s="209"/>
      <c r="AD2518" s="209"/>
      <c r="AE2518" s="209"/>
      <c r="AF2518" s="209"/>
      <c r="AG2518" s="209"/>
      <c r="AH2518" s="209"/>
      <c r="AI2518" s="209"/>
      <c r="AJ2518" s="209"/>
      <c r="AK2518" s="209"/>
      <c r="AL2518" s="209"/>
      <c r="AM2518" s="209"/>
      <c r="AN2518" s="209"/>
      <c r="AO2518" s="209"/>
      <c r="AP2518" s="209"/>
      <c r="AQ2518" s="209"/>
      <c r="AR2518" s="209"/>
      <c r="AS2518" s="209"/>
      <c r="AT2518" s="209"/>
      <c r="AU2518" s="209"/>
      <c r="AV2518" s="209"/>
      <c r="AW2518" s="209"/>
      <c r="AX2518" s="209"/>
      <c r="AY2518" s="209"/>
      <c r="AZ2518" s="209"/>
      <c r="BA2518" s="209"/>
      <c r="BB2518" s="209"/>
      <c r="BC2518" s="209"/>
      <c r="BD2518" s="209"/>
      <c r="BE2518" s="209"/>
      <c r="BF2518" s="209"/>
      <c r="BG2518" s="209"/>
      <c r="BH2518" s="209"/>
      <c r="BI2518" s="209"/>
      <c r="BJ2518" s="209"/>
      <c r="BK2518" s="209"/>
      <c r="BL2518" s="209"/>
      <c r="BM2518" s="209"/>
      <c r="BN2518" s="209"/>
      <c r="BO2518" s="209"/>
      <c r="BP2518" s="209"/>
      <c r="BQ2518" s="209"/>
      <c r="BR2518" s="209"/>
      <c r="BS2518" s="209"/>
      <c r="BT2518" s="209"/>
      <c r="BU2518" s="209"/>
      <c r="BV2518" s="209"/>
      <c r="BW2518" s="209"/>
      <c r="BX2518" s="209"/>
      <c r="BY2518" s="209"/>
      <c r="BZ2518" s="209"/>
      <c r="CA2518" s="209"/>
      <c r="CB2518" s="209"/>
      <c r="CC2518" s="209"/>
      <c r="CD2518" s="209"/>
      <c r="CE2518" s="209"/>
      <c r="CF2518" s="209"/>
      <c r="CG2518" s="209"/>
      <c r="CH2518" s="209"/>
      <c r="CI2518" s="209"/>
      <c r="CJ2518" s="209"/>
      <c r="CK2518" s="209"/>
      <c r="CL2518" s="209"/>
      <c r="CM2518" s="209"/>
      <c r="CN2518" s="209"/>
      <c r="CO2518" s="209"/>
      <c r="CP2518" s="209"/>
      <c r="CQ2518" s="209"/>
      <c r="CR2518" s="209"/>
      <c r="CS2518" s="209"/>
      <c r="CT2518" s="209"/>
      <c r="CU2518" s="209"/>
      <c r="CV2518" s="209"/>
      <c r="CW2518" s="209"/>
      <c r="CX2518" s="209"/>
      <c r="CY2518" s="209"/>
      <c r="CZ2518" s="209"/>
      <c r="DA2518" s="209"/>
      <c r="DB2518" s="209"/>
      <c r="DC2518" s="209"/>
      <c r="DD2518" s="209"/>
      <c r="DE2518" s="209"/>
      <c r="DF2518" s="209"/>
      <c r="DG2518" s="209"/>
      <c r="DH2518" s="209"/>
      <c r="DI2518" s="209"/>
      <c r="DJ2518" s="209"/>
      <c r="DK2518" s="209"/>
      <c r="DL2518" s="209"/>
      <c r="DM2518" s="209"/>
      <c r="DN2518" s="209"/>
      <c r="DO2518" s="209"/>
      <c r="DP2518" s="209"/>
      <c r="DQ2518" s="209"/>
      <c r="DR2518" s="209"/>
      <c r="DS2518" s="209"/>
      <c r="DT2518" s="209"/>
      <c r="DU2518" s="209"/>
      <c r="DV2518" s="209"/>
      <c r="DW2518" s="209"/>
      <c r="DX2518" s="209"/>
      <c r="DY2518" s="209"/>
      <c r="DZ2518" s="209"/>
      <c r="EA2518" s="209"/>
      <c r="EB2518" s="209"/>
      <c r="EC2518" s="209"/>
      <c r="ED2518" s="209"/>
      <c r="EE2518" s="209"/>
      <c r="EF2518" s="209"/>
      <c r="EG2518" s="209"/>
      <c r="EH2518" s="209"/>
      <c r="EI2518" s="209"/>
      <c r="EJ2518" s="209"/>
      <c r="EK2518" s="209"/>
      <c r="EL2518" s="209"/>
      <c r="EM2518" s="209"/>
      <c r="EN2518" s="209"/>
      <c r="EO2518" s="209"/>
      <c r="EP2518" s="209"/>
      <c r="EQ2518" s="209"/>
      <c r="ER2518" s="209"/>
      <c r="ES2518" s="209"/>
      <c r="ET2518" s="209"/>
      <c r="EU2518" s="209"/>
      <c r="EV2518" s="209"/>
      <c r="EW2518" s="209"/>
      <c r="EX2518" s="209"/>
      <c r="EY2518" s="209"/>
      <c r="EZ2518" s="209"/>
      <c r="FA2518" s="209"/>
      <c r="FB2518" s="209"/>
      <c r="FC2518" s="209"/>
      <c r="FD2518" s="209"/>
      <c r="FE2518" s="209"/>
      <c r="FF2518" s="209"/>
      <c r="FG2518" s="209"/>
      <c r="FH2518" s="209"/>
      <c r="FI2518" s="209"/>
      <c r="FJ2518" s="209"/>
      <c r="FK2518" s="209"/>
      <c r="FL2518" s="209"/>
      <c r="FM2518" s="209"/>
      <c r="FN2518" s="209"/>
      <c r="FO2518" s="209"/>
      <c r="FP2518" s="209"/>
      <c r="FQ2518" s="209"/>
      <c r="FR2518" s="209"/>
      <c r="FS2518" s="209"/>
      <c r="FT2518" s="209"/>
      <c r="FU2518" s="209"/>
      <c r="FV2518" s="209"/>
      <c r="FW2518" s="209"/>
      <c r="FX2518" s="209"/>
      <c r="FY2518" s="209"/>
      <c r="FZ2518" s="209"/>
      <c r="GA2518" s="209"/>
      <c r="GB2518" s="209"/>
      <c r="GC2518" s="209"/>
      <c r="GD2518" s="209"/>
      <c r="GE2518" s="209"/>
      <c r="GF2518" s="209"/>
      <c r="GG2518" s="209"/>
      <c r="GH2518" s="209"/>
      <c r="GI2518" s="209"/>
    </row>
    <row r="2519" spans="1:191" ht="31.5" customHeight="1">
      <c r="A2519" s="246"/>
      <c r="B2519" s="251"/>
      <c r="C2519" s="200"/>
      <c r="D2519" s="250"/>
      <c r="E2519" s="80" t="s">
        <v>655</v>
      </c>
      <c r="F2519" s="18" t="s">
        <v>398</v>
      </c>
      <c r="G2519" s="18"/>
      <c r="H2519" s="10" t="s">
        <v>394</v>
      </c>
      <c r="I2519" s="248">
        <f t="shared" si="522"/>
        <v>700</v>
      </c>
      <c r="J2519" s="248">
        <f t="shared" si="522"/>
        <v>1300</v>
      </c>
      <c r="K2519" s="248">
        <f t="shared" si="522"/>
        <v>1800</v>
      </c>
      <c r="L2519" s="249">
        <f>SUM(L2520)</f>
        <v>2068</v>
      </c>
      <c r="M2519" s="41">
        <f t="shared" si="510"/>
        <v>33.799999999999997</v>
      </c>
      <c r="N2519" s="41">
        <f t="shared" si="511"/>
        <v>62.9</v>
      </c>
      <c r="O2519" s="41">
        <f t="shared" si="512"/>
        <v>87</v>
      </c>
      <c r="P2519" s="28"/>
      <c r="Q2519" s="28"/>
      <c r="R2519" s="167"/>
      <c r="S2519" s="28"/>
      <c r="T2519" s="28"/>
      <c r="U2519" s="4">
        <f t="shared" si="519"/>
        <v>2068</v>
      </c>
      <c r="AA2519" s="209"/>
      <c r="AB2519" s="209"/>
      <c r="AC2519" s="209"/>
      <c r="AD2519" s="209"/>
      <c r="AE2519" s="209"/>
      <c r="AF2519" s="209"/>
      <c r="AG2519" s="209"/>
      <c r="AH2519" s="209"/>
      <c r="AI2519" s="209"/>
      <c r="AJ2519" s="209"/>
      <c r="AK2519" s="209"/>
      <c r="AL2519" s="209"/>
      <c r="AM2519" s="209"/>
      <c r="AN2519" s="209"/>
      <c r="AO2519" s="209"/>
      <c r="AP2519" s="209"/>
      <c r="AQ2519" s="209"/>
      <c r="AR2519" s="209"/>
      <c r="AS2519" s="209"/>
      <c r="AT2519" s="209"/>
      <c r="AU2519" s="209"/>
      <c r="AV2519" s="209"/>
      <c r="AW2519" s="209"/>
      <c r="AX2519" s="209"/>
      <c r="AY2519" s="209"/>
      <c r="AZ2519" s="209"/>
      <c r="BA2519" s="209"/>
      <c r="BB2519" s="209"/>
      <c r="BC2519" s="209"/>
      <c r="BD2519" s="209"/>
      <c r="BE2519" s="209"/>
      <c r="BF2519" s="209"/>
      <c r="BG2519" s="209"/>
      <c r="BH2519" s="209"/>
      <c r="BI2519" s="209"/>
      <c r="BJ2519" s="209"/>
      <c r="BK2519" s="209"/>
      <c r="BL2519" s="209"/>
      <c r="BM2519" s="209"/>
      <c r="BN2519" s="209"/>
      <c r="BO2519" s="209"/>
      <c r="BP2519" s="209"/>
      <c r="BQ2519" s="209"/>
      <c r="BR2519" s="209"/>
      <c r="BS2519" s="209"/>
      <c r="BT2519" s="209"/>
      <c r="BU2519" s="209"/>
      <c r="BV2519" s="209"/>
      <c r="BW2519" s="209"/>
      <c r="BX2519" s="209"/>
      <c r="BY2519" s="209"/>
      <c r="BZ2519" s="209"/>
      <c r="CA2519" s="209"/>
      <c r="CB2519" s="209"/>
      <c r="CC2519" s="209"/>
      <c r="CD2519" s="209"/>
      <c r="CE2519" s="209"/>
      <c r="CF2519" s="209"/>
      <c r="CG2519" s="209"/>
      <c r="CH2519" s="209"/>
      <c r="CI2519" s="209"/>
      <c r="CJ2519" s="209"/>
      <c r="CK2519" s="209"/>
      <c r="CL2519" s="209"/>
      <c r="CM2519" s="209"/>
      <c r="CN2519" s="209"/>
      <c r="CO2519" s="209"/>
      <c r="CP2519" s="209"/>
      <c r="CQ2519" s="209"/>
      <c r="CR2519" s="209"/>
      <c r="CS2519" s="209"/>
      <c r="CT2519" s="209"/>
      <c r="CU2519" s="209"/>
      <c r="CV2519" s="209"/>
      <c r="CW2519" s="209"/>
      <c r="CX2519" s="209"/>
      <c r="CY2519" s="209"/>
      <c r="CZ2519" s="209"/>
      <c r="DA2519" s="209"/>
      <c r="DB2519" s="209"/>
      <c r="DC2519" s="209"/>
      <c r="DD2519" s="209"/>
      <c r="DE2519" s="209"/>
      <c r="DF2519" s="209"/>
      <c r="DG2519" s="209"/>
      <c r="DH2519" s="209"/>
      <c r="DI2519" s="209"/>
      <c r="DJ2519" s="209"/>
      <c r="DK2519" s="209"/>
      <c r="DL2519" s="209"/>
      <c r="DM2519" s="209"/>
      <c r="DN2519" s="209"/>
      <c r="DO2519" s="209"/>
      <c r="DP2519" s="209"/>
      <c r="DQ2519" s="209"/>
      <c r="DR2519" s="209"/>
      <c r="DS2519" s="209"/>
      <c r="DT2519" s="209"/>
      <c r="DU2519" s="209"/>
      <c r="DV2519" s="209"/>
      <c r="DW2519" s="209"/>
      <c r="DX2519" s="209"/>
      <c r="DY2519" s="209"/>
      <c r="DZ2519" s="209"/>
      <c r="EA2519" s="209"/>
      <c r="EB2519" s="209"/>
      <c r="EC2519" s="209"/>
      <c r="ED2519" s="209"/>
      <c r="EE2519" s="209"/>
      <c r="EF2519" s="209"/>
      <c r="EG2519" s="209"/>
      <c r="EH2519" s="209"/>
      <c r="EI2519" s="209"/>
      <c r="EJ2519" s="209"/>
      <c r="EK2519" s="209"/>
      <c r="EL2519" s="209"/>
      <c r="EM2519" s="209"/>
      <c r="EN2519" s="209"/>
      <c r="EO2519" s="209"/>
      <c r="EP2519" s="209"/>
      <c r="EQ2519" s="209"/>
      <c r="ER2519" s="209"/>
      <c r="ES2519" s="209"/>
      <c r="ET2519" s="209"/>
      <c r="EU2519" s="209"/>
      <c r="EV2519" s="209"/>
      <c r="EW2519" s="209"/>
      <c r="EX2519" s="209"/>
      <c r="EY2519" s="209"/>
      <c r="EZ2519" s="209"/>
      <c r="FA2519" s="209"/>
      <c r="FB2519" s="209"/>
      <c r="FC2519" s="209"/>
      <c r="FD2519" s="209"/>
      <c r="FE2519" s="209"/>
      <c r="FF2519" s="209"/>
      <c r="FG2519" s="209"/>
      <c r="FH2519" s="209"/>
      <c r="FI2519" s="209"/>
      <c r="FJ2519" s="209"/>
      <c r="FK2519" s="209"/>
      <c r="FL2519" s="209"/>
      <c r="FM2519" s="209"/>
      <c r="FN2519" s="209"/>
      <c r="FO2519" s="209"/>
      <c r="FP2519" s="209"/>
      <c r="FQ2519" s="209"/>
      <c r="FR2519" s="209"/>
      <c r="FS2519" s="209"/>
      <c r="FT2519" s="209"/>
      <c r="FU2519" s="209"/>
      <c r="FV2519" s="209"/>
      <c r="FW2519" s="209"/>
      <c r="FX2519" s="209"/>
      <c r="FY2519" s="209"/>
      <c r="FZ2519" s="209"/>
      <c r="GA2519" s="209"/>
      <c r="GB2519" s="209"/>
      <c r="GC2519" s="209"/>
      <c r="GD2519" s="209"/>
      <c r="GE2519" s="209"/>
      <c r="GF2519" s="209"/>
      <c r="GG2519" s="209"/>
      <c r="GH2519" s="209"/>
      <c r="GI2519" s="209"/>
    </row>
    <row r="2520" spans="1:191" hidden="1">
      <c r="A2520" s="74"/>
      <c r="B2520" s="77"/>
      <c r="C2520" s="56"/>
      <c r="D2520" s="76"/>
      <c r="E2520" s="9" t="s">
        <v>549</v>
      </c>
      <c r="F2520" s="10">
        <v>4729</v>
      </c>
      <c r="G2520" s="10"/>
      <c r="H2520" s="10"/>
      <c r="I2520" s="34">
        <v>700</v>
      </c>
      <c r="J2520" s="34">
        <v>1300</v>
      </c>
      <c r="K2520" s="34">
        <v>1800</v>
      </c>
      <c r="L2520" s="40">
        <v>2068</v>
      </c>
      <c r="M2520" s="41">
        <f t="shared" si="510"/>
        <v>33.799999999999997</v>
      </c>
      <c r="N2520" s="41">
        <f t="shared" si="511"/>
        <v>62.9</v>
      </c>
      <c r="O2520" s="41">
        <f t="shared" si="512"/>
        <v>87</v>
      </c>
      <c r="P2520" s="28"/>
      <c r="Q2520" s="28"/>
      <c r="R2520" s="167"/>
      <c r="S2520" s="28"/>
      <c r="T2520" s="28"/>
      <c r="U2520" s="4">
        <f t="shared" si="519"/>
        <v>2068</v>
      </c>
    </row>
    <row r="2521" spans="1:191" ht="54" customHeight="1">
      <c r="A2521" s="246"/>
      <c r="B2521" s="251"/>
      <c r="C2521" s="200"/>
      <c r="D2521" s="201" t="s">
        <v>301</v>
      </c>
      <c r="E2521" s="81" t="s">
        <v>153</v>
      </c>
      <c r="F2521" s="19"/>
      <c r="G2521" s="19"/>
      <c r="H2521" s="10" t="s">
        <v>394</v>
      </c>
      <c r="I2521" s="205">
        <f>SUM(I2522)</f>
        <v>0</v>
      </c>
      <c r="J2521" s="205">
        <f>SUM(J2522)</f>
        <v>0</v>
      </c>
      <c r="K2521" s="205">
        <f>SUM(K2522)</f>
        <v>27000</v>
      </c>
      <c r="L2521" s="205">
        <f>SUM(L2522)</f>
        <v>27000</v>
      </c>
      <c r="M2521" s="41">
        <f t="shared" si="510"/>
        <v>0</v>
      </c>
      <c r="N2521" s="41">
        <f t="shared" si="511"/>
        <v>0</v>
      </c>
      <c r="O2521" s="41">
        <f t="shared" si="512"/>
        <v>100</v>
      </c>
      <c r="P2521" s="14"/>
      <c r="Q2521" s="14"/>
      <c r="R2521" s="167"/>
      <c r="S2521" s="14"/>
      <c r="T2521" s="14"/>
      <c r="U2521" s="4">
        <f t="shared" si="519"/>
        <v>27000</v>
      </c>
      <c r="W2521" s="43" t="s">
        <v>394</v>
      </c>
      <c r="AA2521" s="209"/>
      <c r="AB2521" s="209"/>
      <c r="AC2521" s="209"/>
      <c r="AD2521" s="209"/>
      <c r="AE2521" s="209"/>
      <c r="AF2521" s="209"/>
      <c r="AG2521" s="209"/>
      <c r="AH2521" s="209"/>
      <c r="AI2521" s="209"/>
      <c r="AJ2521" s="209"/>
      <c r="AK2521" s="209"/>
      <c r="AL2521" s="209"/>
      <c r="AM2521" s="209"/>
      <c r="AN2521" s="209"/>
      <c r="AO2521" s="209"/>
      <c r="AP2521" s="209"/>
      <c r="AQ2521" s="209"/>
      <c r="AR2521" s="209"/>
      <c r="AS2521" s="209"/>
      <c r="AT2521" s="209"/>
      <c r="AU2521" s="209"/>
      <c r="AV2521" s="209"/>
      <c r="AW2521" s="209"/>
      <c r="AX2521" s="209"/>
      <c r="AY2521" s="209"/>
      <c r="AZ2521" s="209"/>
      <c r="BA2521" s="209"/>
      <c r="BB2521" s="209"/>
      <c r="BC2521" s="209"/>
      <c r="BD2521" s="209"/>
      <c r="BE2521" s="209"/>
      <c r="BF2521" s="209"/>
      <c r="BG2521" s="209"/>
      <c r="BH2521" s="209"/>
      <c r="BI2521" s="209"/>
      <c r="BJ2521" s="209"/>
      <c r="BK2521" s="209"/>
      <c r="BL2521" s="209"/>
      <c r="BM2521" s="209"/>
      <c r="BN2521" s="209"/>
      <c r="BO2521" s="209"/>
      <c r="BP2521" s="209"/>
      <c r="BQ2521" s="209"/>
      <c r="BR2521" s="209"/>
      <c r="BS2521" s="209"/>
      <c r="BT2521" s="209"/>
      <c r="BU2521" s="209"/>
      <c r="BV2521" s="209"/>
      <c r="BW2521" s="209"/>
      <c r="BX2521" s="209"/>
      <c r="BY2521" s="209"/>
      <c r="BZ2521" s="209"/>
      <c r="CA2521" s="209"/>
      <c r="CB2521" s="209"/>
      <c r="CC2521" s="209"/>
      <c r="CD2521" s="209"/>
      <c r="CE2521" s="209"/>
      <c r="CF2521" s="209"/>
      <c r="CG2521" s="209"/>
      <c r="CH2521" s="209"/>
      <c r="CI2521" s="209"/>
      <c r="CJ2521" s="209"/>
      <c r="CK2521" s="209"/>
      <c r="CL2521" s="209"/>
      <c r="CM2521" s="209"/>
      <c r="CN2521" s="209"/>
      <c r="CO2521" s="209"/>
      <c r="CP2521" s="209"/>
      <c r="CQ2521" s="209"/>
      <c r="CR2521" s="209"/>
      <c r="CS2521" s="209"/>
      <c r="CT2521" s="209"/>
      <c r="CU2521" s="209"/>
      <c r="CV2521" s="209"/>
      <c r="CW2521" s="209"/>
      <c r="CX2521" s="209"/>
      <c r="CY2521" s="209"/>
      <c r="CZ2521" s="209"/>
      <c r="DA2521" s="209"/>
      <c r="DB2521" s="209"/>
      <c r="DC2521" s="209"/>
      <c r="DD2521" s="209"/>
      <c r="DE2521" s="209"/>
      <c r="DF2521" s="209"/>
      <c r="DG2521" s="209"/>
      <c r="DH2521" s="209"/>
      <c r="DI2521" s="209"/>
      <c r="DJ2521" s="209"/>
      <c r="DK2521" s="209"/>
      <c r="DL2521" s="209"/>
      <c r="DM2521" s="209"/>
      <c r="DN2521" s="209"/>
      <c r="DO2521" s="209"/>
      <c r="DP2521" s="209"/>
      <c r="DQ2521" s="209"/>
      <c r="DR2521" s="209"/>
      <c r="DS2521" s="209"/>
      <c r="DT2521" s="209"/>
      <c r="DU2521" s="209"/>
      <c r="DV2521" s="209"/>
      <c r="DW2521" s="209"/>
      <c r="DX2521" s="209"/>
      <c r="DY2521" s="209"/>
      <c r="DZ2521" s="209"/>
      <c r="EA2521" s="209"/>
      <c r="EB2521" s="209"/>
      <c r="EC2521" s="209"/>
      <c r="ED2521" s="209"/>
      <c r="EE2521" s="209"/>
      <c r="EF2521" s="209"/>
      <c r="EG2521" s="209"/>
      <c r="EH2521" s="209"/>
      <c r="EI2521" s="209"/>
      <c r="EJ2521" s="209"/>
      <c r="EK2521" s="209"/>
      <c r="EL2521" s="209"/>
      <c r="EM2521" s="209"/>
      <c r="EN2521" s="209"/>
      <c r="EO2521" s="209"/>
      <c r="EP2521" s="209"/>
      <c r="EQ2521" s="209"/>
      <c r="ER2521" s="209"/>
      <c r="ES2521" s="209"/>
      <c r="ET2521" s="209"/>
      <c r="EU2521" s="209"/>
      <c r="EV2521" s="209"/>
      <c r="EW2521" s="209"/>
      <c r="EX2521" s="209"/>
      <c r="EY2521" s="209"/>
      <c r="EZ2521" s="209"/>
      <c r="FA2521" s="209"/>
      <c r="FB2521" s="209"/>
      <c r="FC2521" s="209"/>
      <c r="FD2521" s="209"/>
      <c r="FE2521" s="209"/>
      <c r="FF2521" s="209"/>
      <c r="FG2521" s="209"/>
      <c r="FH2521" s="209"/>
      <c r="FI2521" s="209"/>
      <c r="FJ2521" s="209"/>
      <c r="FK2521" s="209"/>
      <c r="FL2521" s="209"/>
      <c r="FM2521" s="209"/>
      <c r="FN2521" s="209"/>
      <c r="FO2521" s="209"/>
      <c r="FP2521" s="209"/>
      <c r="FQ2521" s="209"/>
      <c r="FR2521" s="209"/>
      <c r="FS2521" s="209"/>
      <c r="FT2521" s="209"/>
      <c r="FU2521" s="209"/>
      <c r="FV2521" s="209"/>
      <c r="FW2521" s="209"/>
      <c r="FX2521" s="209"/>
      <c r="FY2521" s="209"/>
      <c r="FZ2521" s="209"/>
      <c r="GA2521" s="209"/>
      <c r="GB2521" s="209"/>
      <c r="GC2521" s="209"/>
      <c r="GD2521" s="209"/>
      <c r="GE2521" s="209"/>
      <c r="GF2521" s="209"/>
      <c r="GG2521" s="209"/>
      <c r="GH2521" s="209"/>
      <c r="GI2521" s="209"/>
    </row>
    <row r="2522" spans="1:191" ht="31.5" customHeight="1">
      <c r="A2522" s="246"/>
      <c r="B2522" s="251"/>
      <c r="C2522" s="200"/>
      <c r="D2522" s="250"/>
      <c r="E2522" s="80" t="s">
        <v>655</v>
      </c>
      <c r="F2522" s="18" t="s">
        <v>398</v>
      </c>
      <c r="G2522" s="18"/>
      <c r="H2522" s="10" t="s">
        <v>394</v>
      </c>
      <c r="I2522" s="248">
        <f>SUM(I2523:I2523)</f>
        <v>0</v>
      </c>
      <c r="J2522" s="248">
        <f>SUM(J2523:J2523)</f>
        <v>0</v>
      </c>
      <c r="K2522" s="248">
        <f>SUM(K2523:K2523)</f>
        <v>27000</v>
      </c>
      <c r="L2522" s="249">
        <f>SUM(L2523:L2523)</f>
        <v>27000</v>
      </c>
      <c r="M2522" s="41">
        <f t="shared" si="510"/>
        <v>0</v>
      </c>
      <c r="N2522" s="41">
        <f t="shared" si="511"/>
        <v>0</v>
      </c>
      <c r="O2522" s="41">
        <f t="shared" si="512"/>
        <v>100</v>
      </c>
      <c r="P2522" s="28"/>
      <c r="Q2522" s="28"/>
      <c r="R2522" s="167"/>
      <c r="S2522" s="28"/>
      <c r="T2522" s="28"/>
      <c r="U2522" s="4">
        <f t="shared" si="519"/>
        <v>27000</v>
      </c>
      <c r="AA2522" s="209"/>
      <c r="AB2522" s="209"/>
      <c r="AC2522" s="209"/>
      <c r="AD2522" s="209"/>
      <c r="AE2522" s="209"/>
      <c r="AF2522" s="209"/>
      <c r="AG2522" s="209"/>
      <c r="AH2522" s="209"/>
      <c r="AI2522" s="209"/>
      <c r="AJ2522" s="209"/>
      <c r="AK2522" s="209"/>
      <c r="AL2522" s="209"/>
      <c r="AM2522" s="209"/>
      <c r="AN2522" s="209"/>
      <c r="AO2522" s="209"/>
      <c r="AP2522" s="209"/>
      <c r="AQ2522" s="209"/>
      <c r="AR2522" s="209"/>
      <c r="AS2522" s="209"/>
      <c r="AT2522" s="209"/>
      <c r="AU2522" s="209"/>
      <c r="AV2522" s="209"/>
      <c r="AW2522" s="209"/>
      <c r="AX2522" s="209"/>
      <c r="AY2522" s="209"/>
      <c r="AZ2522" s="209"/>
      <c r="BA2522" s="209"/>
      <c r="BB2522" s="209"/>
      <c r="BC2522" s="209"/>
      <c r="BD2522" s="209"/>
      <c r="BE2522" s="209"/>
      <c r="BF2522" s="209"/>
      <c r="BG2522" s="209"/>
      <c r="BH2522" s="209"/>
      <c r="BI2522" s="209"/>
      <c r="BJ2522" s="209"/>
      <c r="BK2522" s="209"/>
      <c r="BL2522" s="209"/>
      <c r="BM2522" s="209"/>
      <c r="BN2522" s="209"/>
      <c r="BO2522" s="209"/>
      <c r="BP2522" s="209"/>
      <c r="BQ2522" s="209"/>
      <c r="BR2522" s="209"/>
      <c r="BS2522" s="209"/>
      <c r="BT2522" s="209"/>
      <c r="BU2522" s="209"/>
      <c r="BV2522" s="209"/>
      <c r="BW2522" s="209"/>
      <c r="BX2522" s="209"/>
      <c r="BY2522" s="209"/>
      <c r="BZ2522" s="209"/>
      <c r="CA2522" s="209"/>
      <c r="CB2522" s="209"/>
      <c r="CC2522" s="209"/>
      <c r="CD2522" s="209"/>
      <c r="CE2522" s="209"/>
      <c r="CF2522" s="209"/>
      <c r="CG2522" s="209"/>
      <c r="CH2522" s="209"/>
      <c r="CI2522" s="209"/>
      <c r="CJ2522" s="209"/>
      <c r="CK2522" s="209"/>
      <c r="CL2522" s="209"/>
      <c r="CM2522" s="209"/>
      <c r="CN2522" s="209"/>
      <c r="CO2522" s="209"/>
      <c r="CP2522" s="209"/>
      <c r="CQ2522" s="209"/>
      <c r="CR2522" s="209"/>
      <c r="CS2522" s="209"/>
      <c r="CT2522" s="209"/>
      <c r="CU2522" s="209"/>
      <c r="CV2522" s="209"/>
      <c r="CW2522" s="209"/>
      <c r="CX2522" s="209"/>
      <c r="CY2522" s="209"/>
      <c r="CZ2522" s="209"/>
      <c r="DA2522" s="209"/>
      <c r="DB2522" s="209"/>
      <c r="DC2522" s="209"/>
      <c r="DD2522" s="209"/>
      <c r="DE2522" s="209"/>
      <c r="DF2522" s="209"/>
      <c r="DG2522" s="209"/>
      <c r="DH2522" s="209"/>
      <c r="DI2522" s="209"/>
      <c r="DJ2522" s="209"/>
      <c r="DK2522" s="209"/>
      <c r="DL2522" s="209"/>
      <c r="DM2522" s="209"/>
      <c r="DN2522" s="209"/>
      <c r="DO2522" s="209"/>
      <c r="DP2522" s="209"/>
      <c r="DQ2522" s="209"/>
      <c r="DR2522" s="209"/>
      <c r="DS2522" s="209"/>
      <c r="DT2522" s="209"/>
      <c r="DU2522" s="209"/>
      <c r="DV2522" s="209"/>
      <c r="DW2522" s="209"/>
      <c r="DX2522" s="209"/>
      <c r="DY2522" s="209"/>
      <c r="DZ2522" s="209"/>
      <c r="EA2522" s="209"/>
      <c r="EB2522" s="209"/>
      <c r="EC2522" s="209"/>
      <c r="ED2522" s="209"/>
      <c r="EE2522" s="209"/>
      <c r="EF2522" s="209"/>
      <c r="EG2522" s="209"/>
      <c r="EH2522" s="209"/>
      <c r="EI2522" s="209"/>
      <c r="EJ2522" s="209"/>
      <c r="EK2522" s="209"/>
      <c r="EL2522" s="209"/>
      <c r="EM2522" s="209"/>
      <c r="EN2522" s="209"/>
      <c r="EO2522" s="209"/>
      <c r="EP2522" s="209"/>
      <c r="EQ2522" s="209"/>
      <c r="ER2522" s="209"/>
      <c r="ES2522" s="209"/>
      <c r="ET2522" s="209"/>
      <c r="EU2522" s="209"/>
      <c r="EV2522" s="209"/>
      <c r="EW2522" s="209"/>
      <c r="EX2522" s="209"/>
      <c r="EY2522" s="209"/>
      <c r="EZ2522" s="209"/>
      <c r="FA2522" s="209"/>
      <c r="FB2522" s="209"/>
      <c r="FC2522" s="209"/>
      <c r="FD2522" s="209"/>
      <c r="FE2522" s="209"/>
      <c r="FF2522" s="209"/>
      <c r="FG2522" s="209"/>
      <c r="FH2522" s="209"/>
      <c r="FI2522" s="209"/>
      <c r="FJ2522" s="209"/>
      <c r="FK2522" s="209"/>
      <c r="FL2522" s="209"/>
      <c r="FM2522" s="209"/>
      <c r="FN2522" s="209"/>
      <c r="FO2522" s="209"/>
      <c r="FP2522" s="209"/>
      <c r="FQ2522" s="209"/>
      <c r="FR2522" s="209"/>
      <c r="FS2522" s="209"/>
      <c r="FT2522" s="209"/>
      <c r="FU2522" s="209"/>
      <c r="FV2522" s="209"/>
      <c r="FW2522" s="209"/>
      <c r="FX2522" s="209"/>
      <c r="FY2522" s="209"/>
      <c r="FZ2522" s="209"/>
      <c r="GA2522" s="209"/>
      <c r="GB2522" s="209"/>
      <c r="GC2522" s="209"/>
      <c r="GD2522" s="209"/>
      <c r="GE2522" s="209"/>
      <c r="GF2522" s="209"/>
      <c r="GG2522" s="209"/>
      <c r="GH2522" s="209"/>
      <c r="GI2522" s="209"/>
    </row>
    <row r="2523" spans="1:191" hidden="1">
      <c r="A2523" s="74"/>
      <c r="B2523" s="77"/>
      <c r="C2523" s="56"/>
      <c r="D2523" s="76"/>
      <c r="E2523" s="9" t="s">
        <v>236</v>
      </c>
      <c r="F2523" s="10">
        <v>4723</v>
      </c>
      <c r="G2523" s="10"/>
      <c r="H2523" s="10"/>
      <c r="I2523" s="1"/>
      <c r="J2523" s="1"/>
      <c r="K2523" s="34">
        <v>27000</v>
      </c>
      <c r="L2523" s="40">
        <v>27000</v>
      </c>
      <c r="M2523" s="41">
        <f t="shared" si="510"/>
        <v>0</v>
      </c>
      <c r="N2523" s="41">
        <f t="shared" si="511"/>
        <v>0</v>
      </c>
      <c r="O2523" s="41">
        <f t="shared" si="512"/>
        <v>100</v>
      </c>
      <c r="P2523" s="28"/>
      <c r="Q2523" s="28"/>
      <c r="R2523" s="167"/>
      <c r="S2523" s="28"/>
      <c r="T2523" s="28"/>
      <c r="U2523" s="4">
        <f t="shared" si="519"/>
        <v>27000</v>
      </c>
    </row>
    <row r="2524" spans="1:191" ht="27.75" customHeight="1">
      <c r="A2524" s="246"/>
      <c r="B2524" s="251"/>
      <c r="C2524" s="200"/>
      <c r="D2524" s="201" t="s">
        <v>302</v>
      </c>
      <c r="E2524" s="81" t="s">
        <v>595</v>
      </c>
      <c r="F2524" s="19"/>
      <c r="G2524" s="19"/>
      <c r="H2524" s="10" t="s">
        <v>394</v>
      </c>
      <c r="I2524" s="205">
        <f t="shared" ref="I2524:K2525" si="523">SUM(I2525)</f>
        <v>90000</v>
      </c>
      <c r="J2524" s="205">
        <f t="shared" si="523"/>
        <v>150000</v>
      </c>
      <c r="K2524" s="205">
        <f t="shared" si="523"/>
        <v>210000</v>
      </c>
      <c r="L2524" s="205">
        <f>SUM(L2525)</f>
        <v>270000</v>
      </c>
      <c r="M2524" s="41">
        <f t="shared" si="510"/>
        <v>33.299999999999997</v>
      </c>
      <c r="N2524" s="41">
        <f t="shared" si="511"/>
        <v>55.6</v>
      </c>
      <c r="O2524" s="41">
        <f t="shared" si="512"/>
        <v>77.8</v>
      </c>
      <c r="P2524" s="14"/>
      <c r="Q2524" s="14"/>
      <c r="R2524" s="167"/>
      <c r="S2524" s="14"/>
      <c r="T2524" s="14"/>
      <c r="U2524" s="4">
        <f t="shared" si="519"/>
        <v>270000</v>
      </c>
      <c r="W2524" s="43" t="s">
        <v>394</v>
      </c>
      <c r="AA2524" s="209"/>
      <c r="AB2524" s="209"/>
      <c r="AC2524" s="209"/>
      <c r="AD2524" s="209"/>
      <c r="AE2524" s="209"/>
      <c r="AF2524" s="209"/>
      <c r="AG2524" s="209"/>
      <c r="AH2524" s="209"/>
      <c r="AI2524" s="209"/>
      <c r="AJ2524" s="209"/>
      <c r="AK2524" s="209"/>
      <c r="AL2524" s="209"/>
      <c r="AM2524" s="209"/>
      <c r="AN2524" s="209"/>
      <c r="AO2524" s="209"/>
      <c r="AP2524" s="209"/>
      <c r="AQ2524" s="209"/>
      <c r="AR2524" s="209"/>
      <c r="AS2524" s="209"/>
      <c r="AT2524" s="209"/>
      <c r="AU2524" s="209"/>
      <c r="AV2524" s="209"/>
      <c r="AW2524" s="209"/>
      <c r="AX2524" s="209"/>
      <c r="AY2524" s="209"/>
      <c r="AZ2524" s="209"/>
      <c r="BA2524" s="209"/>
      <c r="BB2524" s="209"/>
      <c r="BC2524" s="209"/>
      <c r="BD2524" s="209"/>
      <c r="BE2524" s="209"/>
      <c r="BF2524" s="209"/>
      <c r="BG2524" s="209"/>
      <c r="BH2524" s="209"/>
      <c r="BI2524" s="209"/>
      <c r="BJ2524" s="209"/>
      <c r="BK2524" s="209"/>
      <c r="BL2524" s="209"/>
      <c r="BM2524" s="209"/>
      <c r="BN2524" s="209"/>
      <c r="BO2524" s="209"/>
      <c r="BP2524" s="209"/>
      <c r="BQ2524" s="209"/>
      <c r="BR2524" s="209"/>
      <c r="BS2524" s="209"/>
      <c r="BT2524" s="209"/>
      <c r="BU2524" s="209"/>
      <c r="BV2524" s="209"/>
      <c r="BW2524" s="209"/>
      <c r="BX2524" s="209"/>
      <c r="BY2524" s="209"/>
      <c r="BZ2524" s="209"/>
      <c r="CA2524" s="209"/>
      <c r="CB2524" s="209"/>
      <c r="CC2524" s="209"/>
      <c r="CD2524" s="209"/>
      <c r="CE2524" s="209"/>
      <c r="CF2524" s="209"/>
      <c r="CG2524" s="209"/>
      <c r="CH2524" s="209"/>
      <c r="CI2524" s="209"/>
      <c r="CJ2524" s="209"/>
      <c r="CK2524" s="209"/>
      <c r="CL2524" s="209"/>
      <c r="CM2524" s="209"/>
      <c r="CN2524" s="209"/>
      <c r="CO2524" s="209"/>
      <c r="CP2524" s="209"/>
      <c r="CQ2524" s="209"/>
      <c r="CR2524" s="209"/>
      <c r="CS2524" s="209"/>
      <c r="CT2524" s="209"/>
      <c r="CU2524" s="209"/>
      <c r="CV2524" s="209"/>
      <c r="CW2524" s="209"/>
      <c r="CX2524" s="209"/>
      <c r="CY2524" s="209"/>
      <c r="CZ2524" s="209"/>
      <c r="DA2524" s="209"/>
      <c r="DB2524" s="209"/>
      <c r="DC2524" s="209"/>
      <c r="DD2524" s="209"/>
      <c r="DE2524" s="209"/>
      <c r="DF2524" s="209"/>
      <c r="DG2524" s="209"/>
      <c r="DH2524" s="209"/>
      <c r="DI2524" s="209"/>
      <c r="DJ2524" s="209"/>
      <c r="DK2524" s="209"/>
      <c r="DL2524" s="209"/>
      <c r="DM2524" s="209"/>
      <c r="DN2524" s="209"/>
      <c r="DO2524" s="209"/>
      <c r="DP2524" s="209"/>
      <c r="DQ2524" s="209"/>
      <c r="DR2524" s="209"/>
      <c r="DS2524" s="209"/>
      <c r="DT2524" s="209"/>
      <c r="DU2524" s="209"/>
      <c r="DV2524" s="209"/>
      <c r="DW2524" s="209"/>
      <c r="DX2524" s="209"/>
      <c r="DY2524" s="209"/>
      <c r="DZ2524" s="209"/>
      <c r="EA2524" s="209"/>
      <c r="EB2524" s="209"/>
      <c r="EC2524" s="209"/>
      <c r="ED2524" s="209"/>
      <c r="EE2524" s="209"/>
      <c r="EF2524" s="209"/>
      <c r="EG2524" s="209"/>
      <c r="EH2524" s="209"/>
      <c r="EI2524" s="209"/>
      <c r="EJ2524" s="209"/>
      <c r="EK2524" s="209"/>
      <c r="EL2524" s="209"/>
      <c r="EM2524" s="209"/>
      <c r="EN2524" s="209"/>
      <c r="EO2524" s="209"/>
      <c r="EP2524" s="209"/>
      <c r="EQ2524" s="209"/>
      <c r="ER2524" s="209"/>
      <c r="ES2524" s="209"/>
      <c r="ET2524" s="209"/>
      <c r="EU2524" s="209"/>
      <c r="EV2524" s="209"/>
      <c r="EW2524" s="209"/>
      <c r="EX2524" s="209"/>
      <c r="EY2524" s="209"/>
      <c r="EZ2524" s="209"/>
      <c r="FA2524" s="209"/>
      <c r="FB2524" s="209"/>
      <c r="FC2524" s="209"/>
      <c r="FD2524" s="209"/>
      <c r="FE2524" s="209"/>
      <c r="FF2524" s="209"/>
      <c r="FG2524" s="209"/>
      <c r="FH2524" s="209"/>
      <c r="FI2524" s="209"/>
      <c r="FJ2524" s="209"/>
      <c r="FK2524" s="209"/>
      <c r="FL2524" s="209"/>
      <c r="FM2524" s="209"/>
      <c r="FN2524" s="209"/>
      <c r="FO2524" s="209"/>
      <c r="FP2524" s="209"/>
      <c r="FQ2524" s="209"/>
      <c r="FR2524" s="209"/>
      <c r="FS2524" s="209"/>
      <c r="FT2524" s="209"/>
      <c r="FU2524" s="209"/>
      <c r="FV2524" s="209"/>
      <c r="FW2524" s="209"/>
      <c r="FX2524" s="209"/>
      <c r="FY2524" s="209"/>
      <c r="FZ2524" s="209"/>
      <c r="GA2524" s="209"/>
      <c r="GB2524" s="209"/>
      <c r="GC2524" s="209"/>
      <c r="GD2524" s="209"/>
      <c r="GE2524" s="209"/>
      <c r="GF2524" s="209"/>
      <c r="GG2524" s="209"/>
      <c r="GH2524" s="209"/>
      <c r="GI2524" s="209"/>
    </row>
    <row r="2525" spans="1:191" ht="35.25" customHeight="1">
      <c r="A2525" s="246"/>
      <c r="B2525" s="251"/>
      <c r="C2525" s="200"/>
      <c r="D2525" s="250"/>
      <c r="E2525" s="80" t="s">
        <v>655</v>
      </c>
      <c r="F2525" s="18" t="s">
        <v>398</v>
      </c>
      <c r="G2525" s="18"/>
      <c r="H2525" s="10" t="s">
        <v>394</v>
      </c>
      <c r="I2525" s="248">
        <f t="shared" si="523"/>
        <v>90000</v>
      </c>
      <c r="J2525" s="248">
        <f t="shared" si="523"/>
        <v>150000</v>
      </c>
      <c r="K2525" s="248">
        <f t="shared" si="523"/>
        <v>210000</v>
      </c>
      <c r="L2525" s="249">
        <f>SUM(L2526)</f>
        <v>270000</v>
      </c>
      <c r="M2525" s="41">
        <f t="shared" si="510"/>
        <v>33.299999999999997</v>
      </c>
      <c r="N2525" s="41">
        <f t="shared" si="511"/>
        <v>55.6</v>
      </c>
      <c r="O2525" s="41">
        <f t="shared" si="512"/>
        <v>77.8</v>
      </c>
      <c r="P2525" s="28"/>
      <c r="Q2525" s="28"/>
      <c r="R2525" s="167"/>
      <c r="S2525" s="28"/>
      <c r="T2525" s="28"/>
      <c r="U2525" s="4">
        <f t="shared" si="519"/>
        <v>270000</v>
      </c>
      <c r="AA2525" s="209"/>
      <c r="AB2525" s="209"/>
      <c r="AC2525" s="209"/>
      <c r="AD2525" s="209"/>
      <c r="AE2525" s="209"/>
      <c r="AF2525" s="209"/>
      <c r="AG2525" s="209"/>
      <c r="AH2525" s="209"/>
      <c r="AI2525" s="209"/>
      <c r="AJ2525" s="209"/>
      <c r="AK2525" s="209"/>
      <c r="AL2525" s="209"/>
      <c r="AM2525" s="209"/>
      <c r="AN2525" s="209"/>
      <c r="AO2525" s="209"/>
      <c r="AP2525" s="209"/>
      <c r="AQ2525" s="209"/>
      <c r="AR2525" s="209"/>
      <c r="AS2525" s="209"/>
      <c r="AT2525" s="209"/>
      <c r="AU2525" s="209"/>
      <c r="AV2525" s="209"/>
      <c r="AW2525" s="209"/>
      <c r="AX2525" s="209"/>
      <c r="AY2525" s="209"/>
      <c r="AZ2525" s="209"/>
      <c r="BA2525" s="209"/>
      <c r="BB2525" s="209"/>
      <c r="BC2525" s="209"/>
      <c r="BD2525" s="209"/>
      <c r="BE2525" s="209"/>
      <c r="BF2525" s="209"/>
      <c r="BG2525" s="209"/>
      <c r="BH2525" s="209"/>
      <c r="BI2525" s="209"/>
      <c r="BJ2525" s="209"/>
      <c r="BK2525" s="209"/>
      <c r="BL2525" s="209"/>
      <c r="BM2525" s="209"/>
      <c r="BN2525" s="209"/>
      <c r="BO2525" s="209"/>
      <c r="BP2525" s="209"/>
      <c r="BQ2525" s="209"/>
      <c r="BR2525" s="209"/>
      <c r="BS2525" s="209"/>
      <c r="BT2525" s="209"/>
      <c r="BU2525" s="209"/>
      <c r="BV2525" s="209"/>
      <c r="BW2525" s="209"/>
      <c r="BX2525" s="209"/>
      <c r="BY2525" s="209"/>
      <c r="BZ2525" s="209"/>
      <c r="CA2525" s="209"/>
      <c r="CB2525" s="209"/>
      <c r="CC2525" s="209"/>
      <c r="CD2525" s="209"/>
      <c r="CE2525" s="209"/>
      <c r="CF2525" s="209"/>
      <c r="CG2525" s="209"/>
      <c r="CH2525" s="209"/>
      <c r="CI2525" s="209"/>
      <c r="CJ2525" s="209"/>
      <c r="CK2525" s="209"/>
      <c r="CL2525" s="209"/>
      <c r="CM2525" s="209"/>
      <c r="CN2525" s="209"/>
      <c r="CO2525" s="209"/>
      <c r="CP2525" s="209"/>
      <c r="CQ2525" s="209"/>
      <c r="CR2525" s="209"/>
      <c r="CS2525" s="209"/>
      <c r="CT2525" s="209"/>
      <c r="CU2525" s="209"/>
      <c r="CV2525" s="209"/>
      <c r="CW2525" s="209"/>
      <c r="CX2525" s="209"/>
      <c r="CY2525" s="209"/>
      <c r="CZ2525" s="209"/>
      <c r="DA2525" s="209"/>
      <c r="DB2525" s="209"/>
      <c r="DC2525" s="209"/>
      <c r="DD2525" s="209"/>
      <c r="DE2525" s="209"/>
      <c r="DF2525" s="209"/>
      <c r="DG2525" s="209"/>
      <c r="DH2525" s="209"/>
      <c r="DI2525" s="209"/>
      <c r="DJ2525" s="209"/>
      <c r="DK2525" s="209"/>
      <c r="DL2525" s="209"/>
      <c r="DM2525" s="209"/>
      <c r="DN2525" s="209"/>
      <c r="DO2525" s="209"/>
      <c r="DP2525" s="209"/>
      <c r="DQ2525" s="209"/>
      <c r="DR2525" s="209"/>
      <c r="DS2525" s="209"/>
      <c r="DT2525" s="209"/>
      <c r="DU2525" s="209"/>
      <c r="DV2525" s="209"/>
      <c r="DW2525" s="209"/>
      <c r="DX2525" s="209"/>
      <c r="DY2525" s="209"/>
      <c r="DZ2525" s="209"/>
      <c r="EA2525" s="209"/>
      <c r="EB2525" s="209"/>
      <c r="EC2525" s="209"/>
      <c r="ED2525" s="209"/>
      <c r="EE2525" s="209"/>
      <c r="EF2525" s="209"/>
      <c r="EG2525" s="209"/>
      <c r="EH2525" s="209"/>
      <c r="EI2525" s="209"/>
      <c r="EJ2525" s="209"/>
      <c r="EK2525" s="209"/>
      <c r="EL2525" s="209"/>
      <c r="EM2525" s="209"/>
      <c r="EN2525" s="209"/>
      <c r="EO2525" s="209"/>
      <c r="EP2525" s="209"/>
      <c r="EQ2525" s="209"/>
      <c r="ER2525" s="209"/>
      <c r="ES2525" s="209"/>
      <c r="ET2525" s="209"/>
      <c r="EU2525" s="209"/>
      <c r="EV2525" s="209"/>
      <c r="EW2525" s="209"/>
      <c r="EX2525" s="209"/>
      <c r="EY2525" s="209"/>
      <c r="EZ2525" s="209"/>
      <c r="FA2525" s="209"/>
      <c r="FB2525" s="209"/>
      <c r="FC2525" s="209"/>
      <c r="FD2525" s="209"/>
      <c r="FE2525" s="209"/>
      <c r="FF2525" s="209"/>
      <c r="FG2525" s="209"/>
      <c r="FH2525" s="209"/>
      <c r="FI2525" s="209"/>
      <c r="FJ2525" s="209"/>
      <c r="FK2525" s="209"/>
      <c r="FL2525" s="209"/>
      <c r="FM2525" s="209"/>
      <c r="FN2525" s="209"/>
      <c r="FO2525" s="209"/>
      <c r="FP2525" s="209"/>
      <c r="FQ2525" s="209"/>
      <c r="FR2525" s="209"/>
      <c r="FS2525" s="209"/>
      <c r="FT2525" s="209"/>
      <c r="FU2525" s="209"/>
      <c r="FV2525" s="209"/>
      <c r="FW2525" s="209"/>
      <c r="FX2525" s="209"/>
      <c r="FY2525" s="209"/>
      <c r="FZ2525" s="209"/>
      <c r="GA2525" s="209"/>
      <c r="GB2525" s="209"/>
      <c r="GC2525" s="209"/>
      <c r="GD2525" s="209"/>
      <c r="GE2525" s="209"/>
      <c r="GF2525" s="209"/>
      <c r="GG2525" s="209"/>
      <c r="GH2525" s="209"/>
      <c r="GI2525" s="209"/>
    </row>
    <row r="2526" spans="1:191" ht="21.75" hidden="1" customHeight="1">
      <c r="A2526" s="74"/>
      <c r="B2526" s="77"/>
      <c r="C2526" s="56"/>
      <c r="D2526" s="76"/>
      <c r="E2526" s="9" t="s">
        <v>549</v>
      </c>
      <c r="F2526" s="10">
        <v>4729</v>
      </c>
      <c r="G2526" s="10"/>
      <c r="H2526" s="10"/>
      <c r="I2526" s="34">
        <v>90000</v>
      </c>
      <c r="J2526" s="34">
        <v>150000</v>
      </c>
      <c r="K2526" s="34">
        <v>210000</v>
      </c>
      <c r="L2526" s="40">
        <v>270000</v>
      </c>
      <c r="M2526" s="41">
        <f t="shared" si="510"/>
        <v>33.299999999999997</v>
      </c>
      <c r="N2526" s="41">
        <f t="shared" si="511"/>
        <v>55.6</v>
      </c>
      <c r="O2526" s="41">
        <f t="shared" si="512"/>
        <v>77.8</v>
      </c>
      <c r="P2526" s="28"/>
      <c r="Q2526" s="28"/>
      <c r="R2526" s="167"/>
      <c r="S2526" s="28"/>
      <c r="T2526" s="28"/>
      <c r="U2526" s="4">
        <f t="shared" si="519"/>
        <v>270000</v>
      </c>
    </row>
    <row r="2527" spans="1:191" ht="33">
      <c r="A2527" s="246"/>
      <c r="B2527" s="251"/>
      <c r="C2527" s="200"/>
      <c r="D2527" s="201" t="s">
        <v>303</v>
      </c>
      <c r="E2527" s="81" t="s">
        <v>111</v>
      </c>
      <c r="F2527" s="19"/>
      <c r="G2527" s="19"/>
      <c r="H2527" s="10" t="s">
        <v>394</v>
      </c>
      <c r="I2527" s="205">
        <f>SUM(I2528)</f>
        <v>0</v>
      </c>
      <c r="J2527" s="205">
        <f>SUM(J2528)</f>
        <v>220850</v>
      </c>
      <c r="K2527" s="205">
        <f>SUM(K2528)</f>
        <v>441700</v>
      </c>
      <c r="L2527" s="205">
        <f>SUM(L2528)</f>
        <v>631000</v>
      </c>
      <c r="M2527" s="41">
        <f t="shared" si="510"/>
        <v>0</v>
      </c>
      <c r="N2527" s="41">
        <f t="shared" si="511"/>
        <v>35</v>
      </c>
      <c r="O2527" s="41">
        <f t="shared" si="512"/>
        <v>70</v>
      </c>
      <c r="P2527" s="14"/>
      <c r="Q2527" s="14"/>
      <c r="R2527" s="167"/>
      <c r="S2527" s="14"/>
      <c r="T2527" s="14"/>
      <c r="U2527" s="4">
        <f t="shared" si="519"/>
        <v>631000</v>
      </c>
      <c r="W2527" s="43" t="s">
        <v>394</v>
      </c>
      <c r="AA2527" s="209"/>
      <c r="AB2527" s="209"/>
      <c r="AC2527" s="209"/>
      <c r="AD2527" s="209"/>
      <c r="AE2527" s="209"/>
      <c r="AF2527" s="209"/>
      <c r="AG2527" s="209"/>
      <c r="AH2527" s="209"/>
      <c r="AI2527" s="209"/>
      <c r="AJ2527" s="209"/>
      <c r="AK2527" s="209"/>
      <c r="AL2527" s="209"/>
      <c r="AM2527" s="209"/>
      <c r="AN2527" s="209"/>
      <c r="AO2527" s="209"/>
      <c r="AP2527" s="209"/>
      <c r="AQ2527" s="209"/>
      <c r="AR2527" s="209"/>
      <c r="AS2527" s="209"/>
      <c r="AT2527" s="209"/>
      <c r="AU2527" s="209"/>
      <c r="AV2527" s="209"/>
      <c r="AW2527" s="209"/>
      <c r="AX2527" s="209"/>
      <c r="AY2527" s="209"/>
      <c r="AZ2527" s="209"/>
      <c r="BA2527" s="209"/>
      <c r="BB2527" s="209"/>
      <c r="BC2527" s="209"/>
      <c r="BD2527" s="209"/>
      <c r="BE2527" s="209"/>
      <c r="BF2527" s="209"/>
      <c r="BG2527" s="209"/>
      <c r="BH2527" s="209"/>
      <c r="BI2527" s="209"/>
      <c r="BJ2527" s="209"/>
      <c r="BK2527" s="209"/>
      <c r="BL2527" s="209"/>
      <c r="BM2527" s="209"/>
      <c r="BN2527" s="209"/>
      <c r="BO2527" s="209"/>
      <c r="BP2527" s="209"/>
      <c r="BQ2527" s="209"/>
      <c r="BR2527" s="209"/>
      <c r="BS2527" s="209"/>
      <c r="BT2527" s="209"/>
      <c r="BU2527" s="209"/>
      <c r="BV2527" s="209"/>
      <c r="BW2527" s="209"/>
      <c r="BX2527" s="209"/>
      <c r="BY2527" s="209"/>
      <c r="BZ2527" s="209"/>
      <c r="CA2527" s="209"/>
      <c r="CB2527" s="209"/>
      <c r="CC2527" s="209"/>
      <c r="CD2527" s="209"/>
      <c r="CE2527" s="209"/>
      <c r="CF2527" s="209"/>
      <c r="CG2527" s="209"/>
      <c r="CH2527" s="209"/>
      <c r="CI2527" s="209"/>
      <c r="CJ2527" s="209"/>
      <c r="CK2527" s="209"/>
      <c r="CL2527" s="209"/>
      <c r="CM2527" s="209"/>
      <c r="CN2527" s="209"/>
      <c r="CO2527" s="209"/>
      <c r="CP2527" s="209"/>
      <c r="CQ2527" s="209"/>
      <c r="CR2527" s="209"/>
      <c r="CS2527" s="209"/>
      <c r="CT2527" s="209"/>
      <c r="CU2527" s="209"/>
      <c r="CV2527" s="209"/>
      <c r="CW2527" s="209"/>
      <c r="CX2527" s="209"/>
      <c r="CY2527" s="209"/>
      <c r="CZ2527" s="209"/>
      <c r="DA2527" s="209"/>
      <c r="DB2527" s="209"/>
      <c r="DC2527" s="209"/>
      <c r="DD2527" s="209"/>
      <c r="DE2527" s="209"/>
      <c r="DF2527" s="209"/>
      <c r="DG2527" s="209"/>
      <c r="DH2527" s="209"/>
      <c r="DI2527" s="209"/>
      <c r="DJ2527" s="209"/>
      <c r="DK2527" s="209"/>
      <c r="DL2527" s="209"/>
      <c r="DM2527" s="209"/>
      <c r="DN2527" s="209"/>
      <c r="DO2527" s="209"/>
      <c r="DP2527" s="209"/>
      <c r="DQ2527" s="209"/>
      <c r="DR2527" s="209"/>
      <c r="DS2527" s="209"/>
      <c r="DT2527" s="209"/>
      <c r="DU2527" s="209"/>
      <c r="DV2527" s="209"/>
      <c r="DW2527" s="209"/>
      <c r="DX2527" s="209"/>
      <c r="DY2527" s="209"/>
      <c r="DZ2527" s="209"/>
      <c r="EA2527" s="209"/>
      <c r="EB2527" s="209"/>
      <c r="EC2527" s="209"/>
      <c r="ED2527" s="209"/>
      <c r="EE2527" s="209"/>
      <c r="EF2527" s="209"/>
      <c r="EG2527" s="209"/>
      <c r="EH2527" s="209"/>
      <c r="EI2527" s="209"/>
      <c r="EJ2527" s="209"/>
      <c r="EK2527" s="209"/>
      <c r="EL2527" s="209"/>
      <c r="EM2527" s="209"/>
      <c r="EN2527" s="209"/>
      <c r="EO2527" s="209"/>
      <c r="EP2527" s="209"/>
      <c r="EQ2527" s="209"/>
      <c r="ER2527" s="209"/>
      <c r="ES2527" s="209"/>
      <c r="ET2527" s="209"/>
      <c r="EU2527" s="209"/>
      <c r="EV2527" s="209"/>
      <c r="EW2527" s="209"/>
      <c r="EX2527" s="209"/>
      <c r="EY2527" s="209"/>
      <c r="EZ2527" s="209"/>
      <c r="FA2527" s="209"/>
      <c r="FB2527" s="209"/>
      <c r="FC2527" s="209"/>
      <c r="FD2527" s="209"/>
      <c r="FE2527" s="209"/>
      <c r="FF2527" s="209"/>
      <c r="FG2527" s="209"/>
      <c r="FH2527" s="209"/>
      <c r="FI2527" s="209"/>
      <c r="FJ2527" s="209"/>
      <c r="FK2527" s="209"/>
      <c r="FL2527" s="209"/>
      <c r="FM2527" s="209"/>
      <c r="FN2527" s="209"/>
      <c r="FO2527" s="209"/>
      <c r="FP2527" s="209"/>
      <c r="FQ2527" s="209"/>
      <c r="FR2527" s="209"/>
      <c r="FS2527" s="209"/>
      <c r="FT2527" s="209"/>
      <c r="FU2527" s="209"/>
      <c r="FV2527" s="209"/>
      <c r="FW2527" s="209"/>
      <c r="FX2527" s="209"/>
      <c r="FY2527" s="209"/>
      <c r="FZ2527" s="209"/>
      <c r="GA2527" s="209"/>
      <c r="GB2527" s="209"/>
      <c r="GC2527" s="209"/>
      <c r="GD2527" s="209"/>
      <c r="GE2527" s="209"/>
      <c r="GF2527" s="209"/>
      <c r="GG2527" s="209"/>
      <c r="GH2527" s="209"/>
      <c r="GI2527" s="209"/>
    </row>
    <row r="2528" spans="1:191" ht="31.5" customHeight="1">
      <c r="A2528" s="246"/>
      <c r="B2528" s="251"/>
      <c r="C2528" s="200"/>
      <c r="D2528" s="250"/>
      <c r="E2528" s="80" t="s">
        <v>655</v>
      </c>
      <c r="F2528" s="18" t="s">
        <v>398</v>
      </c>
      <c r="G2528" s="18"/>
      <c r="H2528" s="10" t="s">
        <v>394</v>
      </c>
      <c r="I2528" s="248">
        <f>SUM(I2529:I2529)</f>
        <v>0</v>
      </c>
      <c r="J2528" s="248">
        <f>SUM(J2529:J2529)</f>
        <v>220850</v>
      </c>
      <c r="K2528" s="248">
        <f>SUM(K2529:K2529)</f>
        <v>441700</v>
      </c>
      <c r="L2528" s="249">
        <f>SUM(L2529:L2529)</f>
        <v>631000</v>
      </c>
      <c r="M2528" s="41">
        <f t="shared" si="510"/>
        <v>0</v>
      </c>
      <c r="N2528" s="41">
        <f t="shared" si="511"/>
        <v>35</v>
      </c>
      <c r="O2528" s="41">
        <f t="shared" si="512"/>
        <v>70</v>
      </c>
      <c r="P2528" s="28"/>
      <c r="Q2528" s="28"/>
      <c r="R2528" s="167"/>
      <c r="S2528" s="28"/>
      <c r="T2528" s="28"/>
      <c r="U2528" s="4">
        <f t="shared" si="519"/>
        <v>631000</v>
      </c>
      <c r="AA2528" s="209"/>
      <c r="AB2528" s="209"/>
      <c r="AC2528" s="209"/>
      <c r="AD2528" s="209"/>
      <c r="AE2528" s="209"/>
      <c r="AF2528" s="209"/>
      <c r="AG2528" s="209"/>
      <c r="AH2528" s="209"/>
      <c r="AI2528" s="209"/>
      <c r="AJ2528" s="209"/>
      <c r="AK2528" s="209"/>
      <c r="AL2528" s="209"/>
      <c r="AM2528" s="209"/>
      <c r="AN2528" s="209"/>
      <c r="AO2528" s="209"/>
      <c r="AP2528" s="209"/>
      <c r="AQ2528" s="209"/>
      <c r="AR2528" s="209"/>
      <c r="AS2528" s="209"/>
      <c r="AT2528" s="209"/>
      <c r="AU2528" s="209"/>
      <c r="AV2528" s="209"/>
      <c r="AW2528" s="209"/>
      <c r="AX2528" s="209"/>
      <c r="AY2528" s="209"/>
      <c r="AZ2528" s="209"/>
      <c r="BA2528" s="209"/>
      <c r="BB2528" s="209"/>
      <c r="BC2528" s="209"/>
      <c r="BD2528" s="209"/>
      <c r="BE2528" s="209"/>
      <c r="BF2528" s="209"/>
      <c r="BG2528" s="209"/>
      <c r="BH2528" s="209"/>
      <c r="BI2528" s="209"/>
      <c r="BJ2528" s="209"/>
      <c r="BK2528" s="209"/>
      <c r="BL2528" s="209"/>
      <c r="BM2528" s="209"/>
      <c r="BN2528" s="209"/>
      <c r="BO2528" s="209"/>
      <c r="BP2528" s="209"/>
      <c r="BQ2528" s="209"/>
      <c r="BR2528" s="209"/>
      <c r="BS2528" s="209"/>
      <c r="BT2528" s="209"/>
      <c r="BU2528" s="209"/>
      <c r="BV2528" s="209"/>
      <c r="BW2528" s="209"/>
      <c r="BX2528" s="209"/>
      <c r="BY2528" s="209"/>
      <c r="BZ2528" s="209"/>
      <c r="CA2528" s="209"/>
      <c r="CB2528" s="209"/>
      <c r="CC2528" s="209"/>
      <c r="CD2528" s="209"/>
      <c r="CE2528" s="209"/>
      <c r="CF2528" s="209"/>
      <c r="CG2528" s="209"/>
      <c r="CH2528" s="209"/>
      <c r="CI2528" s="209"/>
      <c r="CJ2528" s="209"/>
      <c r="CK2528" s="209"/>
      <c r="CL2528" s="209"/>
      <c r="CM2528" s="209"/>
      <c r="CN2528" s="209"/>
      <c r="CO2528" s="209"/>
      <c r="CP2528" s="209"/>
      <c r="CQ2528" s="209"/>
      <c r="CR2528" s="209"/>
      <c r="CS2528" s="209"/>
      <c r="CT2528" s="209"/>
      <c r="CU2528" s="209"/>
      <c r="CV2528" s="209"/>
      <c r="CW2528" s="209"/>
      <c r="CX2528" s="209"/>
      <c r="CY2528" s="209"/>
      <c r="CZ2528" s="209"/>
      <c r="DA2528" s="209"/>
      <c r="DB2528" s="209"/>
      <c r="DC2528" s="209"/>
      <c r="DD2528" s="209"/>
      <c r="DE2528" s="209"/>
      <c r="DF2528" s="209"/>
      <c r="DG2528" s="209"/>
      <c r="DH2528" s="209"/>
      <c r="DI2528" s="209"/>
      <c r="DJ2528" s="209"/>
      <c r="DK2528" s="209"/>
      <c r="DL2528" s="209"/>
      <c r="DM2528" s="209"/>
      <c r="DN2528" s="209"/>
      <c r="DO2528" s="209"/>
      <c r="DP2528" s="209"/>
      <c r="DQ2528" s="209"/>
      <c r="DR2528" s="209"/>
      <c r="DS2528" s="209"/>
      <c r="DT2528" s="209"/>
      <c r="DU2528" s="209"/>
      <c r="DV2528" s="209"/>
      <c r="DW2528" s="209"/>
      <c r="DX2528" s="209"/>
      <c r="DY2528" s="209"/>
      <c r="DZ2528" s="209"/>
      <c r="EA2528" s="209"/>
      <c r="EB2528" s="209"/>
      <c r="EC2528" s="209"/>
      <c r="ED2528" s="209"/>
      <c r="EE2528" s="209"/>
      <c r="EF2528" s="209"/>
      <c r="EG2528" s="209"/>
      <c r="EH2528" s="209"/>
      <c r="EI2528" s="209"/>
      <c r="EJ2528" s="209"/>
      <c r="EK2528" s="209"/>
      <c r="EL2528" s="209"/>
      <c r="EM2528" s="209"/>
      <c r="EN2528" s="209"/>
      <c r="EO2528" s="209"/>
      <c r="EP2528" s="209"/>
      <c r="EQ2528" s="209"/>
      <c r="ER2528" s="209"/>
      <c r="ES2528" s="209"/>
      <c r="ET2528" s="209"/>
      <c r="EU2528" s="209"/>
      <c r="EV2528" s="209"/>
      <c r="EW2528" s="209"/>
      <c r="EX2528" s="209"/>
      <c r="EY2528" s="209"/>
      <c r="EZ2528" s="209"/>
      <c r="FA2528" s="209"/>
      <c r="FB2528" s="209"/>
      <c r="FC2528" s="209"/>
      <c r="FD2528" s="209"/>
      <c r="FE2528" s="209"/>
      <c r="FF2528" s="209"/>
      <c r="FG2528" s="209"/>
      <c r="FH2528" s="209"/>
      <c r="FI2528" s="209"/>
      <c r="FJ2528" s="209"/>
      <c r="FK2528" s="209"/>
      <c r="FL2528" s="209"/>
      <c r="FM2528" s="209"/>
      <c r="FN2528" s="209"/>
      <c r="FO2528" s="209"/>
      <c r="FP2528" s="209"/>
      <c r="FQ2528" s="209"/>
      <c r="FR2528" s="209"/>
      <c r="FS2528" s="209"/>
      <c r="FT2528" s="209"/>
      <c r="FU2528" s="209"/>
      <c r="FV2528" s="209"/>
      <c r="FW2528" s="209"/>
      <c r="FX2528" s="209"/>
      <c r="FY2528" s="209"/>
      <c r="FZ2528" s="209"/>
      <c r="GA2528" s="209"/>
      <c r="GB2528" s="209"/>
      <c r="GC2528" s="209"/>
      <c r="GD2528" s="209"/>
      <c r="GE2528" s="209"/>
      <c r="GF2528" s="209"/>
      <c r="GG2528" s="209"/>
      <c r="GH2528" s="209"/>
      <c r="GI2528" s="209"/>
    </row>
    <row r="2529" spans="1:191" hidden="1">
      <c r="A2529" s="74"/>
      <c r="B2529" s="77"/>
      <c r="C2529" s="56"/>
      <c r="D2529" s="76"/>
      <c r="E2529" s="9" t="s">
        <v>549</v>
      </c>
      <c r="F2529" s="10">
        <v>4729</v>
      </c>
      <c r="G2529" s="10"/>
      <c r="H2529" s="10"/>
      <c r="I2529" s="34"/>
      <c r="J2529" s="34">
        <v>220850</v>
      </c>
      <c r="K2529" s="34">
        <v>441700</v>
      </c>
      <c r="L2529" s="40">
        <v>631000</v>
      </c>
      <c r="M2529" s="41">
        <f t="shared" si="510"/>
        <v>0</v>
      </c>
      <c r="N2529" s="41">
        <f t="shared" si="511"/>
        <v>35</v>
      </c>
      <c r="O2529" s="41">
        <f t="shared" si="512"/>
        <v>70</v>
      </c>
      <c r="P2529" s="28"/>
      <c r="Q2529" s="28"/>
      <c r="R2529" s="167"/>
      <c r="S2529" s="28"/>
      <c r="T2529" s="28"/>
      <c r="U2529" s="4">
        <f t="shared" si="519"/>
        <v>631000</v>
      </c>
    </row>
    <row r="2530" spans="1:191" ht="33">
      <c r="A2530" s="246"/>
      <c r="B2530" s="251"/>
      <c r="C2530" s="200"/>
      <c r="D2530" s="201" t="s">
        <v>304</v>
      </c>
      <c r="E2530" s="81" t="s">
        <v>248</v>
      </c>
      <c r="F2530" s="19"/>
      <c r="G2530" s="19"/>
      <c r="H2530" s="10" t="s">
        <v>394</v>
      </c>
      <c r="I2530" s="205">
        <f t="shared" ref="I2530:L2534" si="524">SUM(I2531)</f>
        <v>0</v>
      </c>
      <c r="J2530" s="205">
        <f t="shared" si="524"/>
        <v>0</v>
      </c>
      <c r="K2530" s="204">
        <f t="shared" si="524"/>
        <v>52000</v>
      </c>
      <c r="L2530" s="205">
        <f t="shared" si="524"/>
        <v>52000</v>
      </c>
      <c r="M2530" s="41">
        <f t="shared" si="510"/>
        <v>0</v>
      </c>
      <c r="N2530" s="41">
        <f t="shared" si="511"/>
        <v>0</v>
      </c>
      <c r="O2530" s="41">
        <f t="shared" si="512"/>
        <v>100</v>
      </c>
      <c r="P2530" s="14"/>
      <c r="Q2530" s="14"/>
      <c r="R2530" s="167"/>
      <c r="S2530" s="14"/>
      <c r="T2530" s="14"/>
      <c r="U2530" s="4">
        <f t="shared" si="519"/>
        <v>52000</v>
      </c>
      <c r="W2530" s="43" t="s">
        <v>394</v>
      </c>
      <c r="AA2530" s="209"/>
      <c r="AB2530" s="209"/>
      <c r="AC2530" s="209"/>
      <c r="AD2530" s="209"/>
      <c r="AE2530" s="209"/>
      <c r="AF2530" s="209"/>
      <c r="AG2530" s="209"/>
      <c r="AH2530" s="209"/>
      <c r="AI2530" s="209"/>
      <c r="AJ2530" s="209"/>
      <c r="AK2530" s="209"/>
      <c r="AL2530" s="209"/>
      <c r="AM2530" s="209"/>
      <c r="AN2530" s="209"/>
      <c r="AO2530" s="209"/>
      <c r="AP2530" s="209"/>
      <c r="AQ2530" s="209"/>
      <c r="AR2530" s="209"/>
      <c r="AS2530" s="209"/>
      <c r="AT2530" s="209"/>
      <c r="AU2530" s="209"/>
      <c r="AV2530" s="209"/>
      <c r="AW2530" s="209"/>
      <c r="AX2530" s="209"/>
      <c r="AY2530" s="209"/>
      <c r="AZ2530" s="209"/>
      <c r="BA2530" s="209"/>
      <c r="BB2530" s="209"/>
      <c r="BC2530" s="209"/>
      <c r="BD2530" s="209"/>
      <c r="BE2530" s="209"/>
      <c r="BF2530" s="209"/>
      <c r="BG2530" s="209"/>
      <c r="BH2530" s="209"/>
      <c r="BI2530" s="209"/>
      <c r="BJ2530" s="209"/>
      <c r="BK2530" s="209"/>
      <c r="BL2530" s="209"/>
      <c r="BM2530" s="209"/>
      <c r="BN2530" s="209"/>
      <c r="BO2530" s="209"/>
      <c r="BP2530" s="209"/>
      <c r="BQ2530" s="209"/>
      <c r="BR2530" s="209"/>
      <c r="BS2530" s="209"/>
      <c r="BT2530" s="209"/>
      <c r="BU2530" s="209"/>
      <c r="BV2530" s="209"/>
      <c r="BW2530" s="209"/>
      <c r="BX2530" s="209"/>
      <c r="BY2530" s="209"/>
      <c r="BZ2530" s="209"/>
      <c r="CA2530" s="209"/>
      <c r="CB2530" s="209"/>
      <c r="CC2530" s="209"/>
      <c r="CD2530" s="209"/>
      <c r="CE2530" s="209"/>
      <c r="CF2530" s="209"/>
      <c r="CG2530" s="209"/>
      <c r="CH2530" s="209"/>
      <c r="CI2530" s="209"/>
      <c r="CJ2530" s="209"/>
      <c r="CK2530" s="209"/>
      <c r="CL2530" s="209"/>
      <c r="CM2530" s="209"/>
      <c r="CN2530" s="209"/>
      <c r="CO2530" s="209"/>
      <c r="CP2530" s="209"/>
      <c r="CQ2530" s="209"/>
      <c r="CR2530" s="209"/>
      <c r="CS2530" s="209"/>
      <c r="CT2530" s="209"/>
      <c r="CU2530" s="209"/>
      <c r="CV2530" s="209"/>
      <c r="CW2530" s="209"/>
      <c r="CX2530" s="209"/>
      <c r="CY2530" s="209"/>
      <c r="CZ2530" s="209"/>
      <c r="DA2530" s="209"/>
      <c r="DB2530" s="209"/>
      <c r="DC2530" s="209"/>
      <c r="DD2530" s="209"/>
      <c r="DE2530" s="209"/>
      <c r="DF2530" s="209"/>
      <c r="DG2530" s="209"/>
      <c r="DH2530" s="209"/>
      <c r="DI2530" s="209"/>
      <c r="DJ2530" s="209"/>
      <c r="DK2530" s="209"/>
      <c r="DL2530" s="209"/>
      <c r="DM2530" s="209"/>
      <c r="DN2530" s="209"/>
      <c r="DO2530" s="209"/>
      <c r="DP2530" s="209"/>
      <c r="DQ2530" s="209"/>
      <c r="DR2530" s="209"/>
      <c r="DS2530" s="209"/>
      <c r="DT2530" s="209"/>
      <c r="DU2530" s="209"/>
      <c r="DV2530" s="209"/>
      <c r="DW2530" s="209"/>
      <c r="DX2530" s="209"/>
      <c r="DY2530" s="209"/>
      <c r="DZ2530" s="209"/>
      <c r="EA2530" s="209"/>
      <c r="EB2530" s="209"/>
      <c r="EC2530" s="209"/>
      <c r="ED2530" s="209"/>
      <c r="EE2530" s="209"/>
      <c r="EF2530" s="209"/>
      <c r="EG2530" s="209"/>
      <c r="EH2530" s="209"/>
      <c r="EI2530" s="209"/>
      <c r="EJ2530" s="209"/>
      <c r="EK2530" s="209"/>
      <c r="EL2530" s="209"/>
      <c r="EM2530" s="209"/>
      <c r="EN2530" s="209"/>
      <c r="EO2530" s="209"/>
      <c r="EP2530" s="209"/>
      <c r="EQ2530" s="209"/>
      <c r="ER2530" s="209"/>
      <c r="ES2530" s="209"/>
      <c r="ET2530" s="209"/>
      <c r="EU2530" s="209"/>
      <c r="EV2530" s="209"/>
      <c r="EW2530" s="209"/>
      <c r="EX2530" s="209"/>
      <c r="EY2530" s="209"/>
      <c r="EZ2530" s="209"/>
      <c r="FA2530" s="209"/>
      <c r="FB2530" s="209"/>
      <c r="FC2530" s="209"/>
      <c r="FD2530" s="209"/>
      <c r="FE2530" s="209"/>
      <c r="FF2530" s="209"/>
      <c r="FG2530" s="209"/>
      <c r="FH2530" s="209"/>
      <c r="FI2530" s="209"/>
      <c r="FJ2530" s="209"/>
      <c r="FK2530" s="209"/>
      <c r="FL2530" s="209"/>
      <c r="FM2530" s="209"/>
      <c r="FN2530" s="209"/>
      <c r="FO2530" s="209"/>
      <c r="FP2530" s="209"/>
      <c r="FQ2530" s="209"/>
      <c r="FR2530" s="209"/>
      <c r="FS2530" s="209"/>
      <c r="FT2530" s="209"/>
      <c r="FU2530" s="209"/>
      <c r="FV2530" s="209"/>
      <c r="FW2530" s="209"/>
      <c r="FX2530" s="209"/>
      <c r="FY2530" s="209"/>
      <c r="FZ2530" s="209"/>
      <c r="GA2530" s="209"/>
      <c r="GB2530" s="209"/>
      <c r="GC2530" s="209"/>
      <c r="GD2530" s="209"/>
      <c r="GE2530" s="209"/>
      <c r="GF2530" s="209"/>
      <c r="GG2530" s="209"/>
      <c r="GH2530" s="209"/>
      <c r="GI2530" s="209"/>
    </row>
    <row r="2531" spans="1:191" ht="27">
      <c r="A2531" s="246"/>
      <c r="B2531" s="251"/>
      <c r="C2531" s="200"/>
      <c r="D2531" s="250"/>
      <c r="E2531" s="80" t="s">
        <v>40</v>
      </c>
      <c r="F2531" s="18" t="s">
        <v>398</v>
      </c>
      <c r="G2531" s="18"/>
      <c r="H2531" s="10" t="s">
        <v>394</v>
      </c>
      <c r="I2531" s="248">
        <f t="shared" si="524"/>
        <v>0</v>
      </c>
      <c r="J2531" s="248">
        <f t="shared" si="524"/>
        <v>0</v>
      </c>
      <c r="K2531" s="248">
        <f t="shared" si="524"/>
        <v>52000</v>
      </c>
      <c r="L2531" s="249">
        <f t="shared" si="524"/>
        <v>52000</v>
      </c>
      <c r="M2531" s="41">
        <f t="shared" si="510"/>
        <v>0</v>
      </c>
      <c r="N2531" s="41">
        <f t="shared" si="511"/>
        <v>0</v>
      </c>
      <c r="O2531" s="41">
        <f t="shared" si="512"/>
        <v>100</v>
      </c>
      <c r="P2531" s="28"/>
      <c r="Q2531" s="28"/>
      <c r="R2531" s="167"/>
      <c r="S2531" s="28"/>
      <c r="T2531" s="28"/>
      <c r="U2531" s="4">
        <f t="shared" si="519"/>
        <v>52000</v>
      </c>
      <c r="AA2531" s="209"/>
      <c r="AB2531" s="209"/>
      <c r="AC2531" s="209"/>
      <c r="AD2531" s="209"/>
      <c r="AE2531" s="209"/>
      <c r="AF2531" s="209"/>
      <c r="AG2531" s="209"/>
      <c r="AH2531" s="209"/>
      <c r="AI2531" s="209"/>
      <c r="AJ2531" s="209"/>
      <c r="AK2531" s="209"/>
      <c r="AL2531" s="209"/>
      <c r="AM2531" s="209"/>
      <c r="AN2531" s="209"/>
      <c r="AO2531" s="209"/>
      <c r="AP2531" s="209"/>
      <c r="AQ2531" s="209"/>
      <c r="AR2531" s="209"/>
      <c r="AS2531" s="209"/>
      <c r="AT2531" s="209"/>
      <c r="AU2531" s="209"/>
      <c r="AV2531" s="209"/>
      <c r="AW2531" s="209"/>
      <c r="AX2531" s="209"/>
      <c r="AY2531" s="209"/>
      <c r="AZ2531" s="209"/>
      <c r="BA2531" s="209"/>
      <c r="BB2531" s="209"/>
      <c r="BC2531" s="209"/>
      <c r="BD2531" s="209"/>
      <c r="BE2531" s="209"/>
      <c r="BF2531" s="209"/>
      <c r="BG2531" s="209"/>
      <c r="BH2531" s="209"/>
      <c r="BI2531" s="209"/>
      <c r="BJ2531" s="209"/>
      <c r="BK2531" s="209"/>
      <c r="BL2531" s="209"/>
      <c r="BM2531" s="209"/>
      <c r="BN2531" s="209"/>
      <c r="BO2531" s="209"/>
      <c r="BP2531" s="209"/>
      <c r="BQ2531" s="209"/>
      <c r="BR2531" s="209"/>
      <c r="BS2531" s="209"/>
      <c r="BT2531" s="209"/>
      <c r="BU2531" s="209"/>
      <c r="BV2531" s="209"/>
      <c r="BW2531" s="209"/>
      <c r="BX2531" s="209"/>
      <c r="BY2531" s="209"/>
      <c r="BZ2531" s="209"/>
      <c r="CA2531" s="209"/>
      <c r="CB2531" s="209"/>
      <c r="CC2531" s="209"/>
      <c r="CD2531" s="209"/>
      <c r="CE2531" s="209"/>
      <c r="CF2531" s="209"/>
      <c r="CG2531" s="209"/>
      <c r="CH2531" s="209"/>
      <c r="CI2531" s="209"/>
      <c r="CJ2531" s="209"/>
      <c r="CK2531" s="209"/>
      <c r="CL2531" s="209"/>
      <c r="CM2531" s="209"/>
      <c r="CN2531" s="209"/>
      <c r="CO2531" s="209"/>
      <c r="CP2531" s="209"/>
      <c r="CQ2531" s="209"/>
      <c r="CR2531" s="209"/>
      <c r="CS2531" s="209"/>
      <c r="CT2531" s="209"/>
      <c r="CU2531" s="209"/>
      <c r="CV2531" s="209"/>
      <c r="CW2531" s="209"/>
      <c r="CX2531" s="209"/>
      <c r="CY2531" s="209"/>
      <c r="CZ2531" s="209"/>
      <c r="DA2531" s="209"/>
      <c r="DB2531" s="209"/>
      <c r="DC2531" s="209"/>
      <c r="DD2531" s="209"/>
      <c r="DE2531" s="209"/>
      <c r="DF2531" s="209"/>
      <c r="DG2531" s="209"/>
      <c r="DH2531" s="209"/>
      <c r="DI2531" s="209"/>
      <c r="DJ2531" s="209"/>
      <c r="DK2531" s="209"/>
      <c r="DL2531" s="209"/>
      <c r="DM2531" s="209"/>
      <c r="DN2531" s="209"/>
      <c r="DO2531" s="209"/>
      <c r="DP2531" s="209"/>
      <c r="DQ2531" s="209"/>
      <c r="DR2531" s="209"/>
      <c r="DS2531" s="209"/>
      <c r="DT2531" s="209"/>
      <c r="DU2531" s="209"/>
      <c r="DV2531" s="209"/>
      <c r="DW2531" s="209"/>
      <c r="DX2531" s="209"/>
      <c r="DY2531" s="209"/>
      <c r="DZ2531" s="209"/>
      <c r="EA2531" s="209"/>
      <c r="EB2531" s="209"/>
      <c r="EC2531" s="209"/>
      <c r="ED2531" s="209"/>
      <c r="EE2531" s="209"/>
      <c r="EF2531" s="209"/>
      <c r="EG2531" s="209"/>
      <c r="EH2531" s="209"/>
      <c r="EI2531" s="209"/>
      <c r="EJ2531" s="209"/>
      <c r="EK2531" s="209"/>
      <c r="EL2531" s="209"/>
      <c r="EM2531" s="209"/>
      <c r="EN2531" s="209"/>
      <c r="EO2531" s="209"/>
      <c r="EP2531" s="209"/>
      <c r="EQ2531" s="209"/>
      <c r="ER2531" s="209"/>
      <c r="ES2531" s="209"/>
      <c r="ET2531" s="209"/>
      <c r="EU2531" s="209"/>
      <c r="EV2531" s="209"/>
      <c r="EW2531" s="209"/>
      <c r="EX2531" s="209"/>
      <c r="EY2531" s="209"/>
      <c r="EZ2531" s="209"/>
      <c r="FA2531" s="209"/>
      <c r="FB2531" s="209"/>
      <c r="FC2531" s="209"/>
      <c r="FD2531" s="209"/>
      <c r="FE2531" s="209"/>
      <c r="FF2531" s="209"/>
      <c r="FG2531" s="209"/>
      <c r="FH2531" s="209"/>
      <c r="FI2531" s="209"/>
      <c r="FJ2531" s="209"/>
      <c r="FK2531" s="209"/>
      <c r="FL2531" s="209"/>
      <c r="FM2531" s="209"/>
      <c r="FN2531" s="209"/>
      <c r="FO2531" s="209"/>
      <c r="FP2531" s="209"/>
      <c r="FQ2531" s="209"/>
      <c r="FR2531" s="209"/>
      <c r="FS2531" s="209"/>
      <c r="FT2531" s="209"/>
      <c r="FU2531" s="209"/>
      <c r="FV2531" s="209"/>
      <c r="FW2531" s="209"/>
      <c r="FX2531" s="209"/>
      <c r="FY2531" s="209"/>
      <c r="FZ2531" s="209"/>
      <c r="GA2531" s="209"/>
      <c r="GB2531" s="209"/>
      <c r="GC2531" s="209"/>
      <c r="GD2531" s="209"/>
      <c r="GE2531" s="209"/>
      <c r="GF2531" s="209"/>
      <c r="GG2531" s="209"/>
      <c r="GH2531" s="209"/>
      <c r="GI2531" s="209"/>
    </row>
    <row r="2532" spans="1:191" hidden="1">
      <c r="A2532" s="74"/>
      <c r="B2532" s="77"/>
      <c r="C2532" s="56"/>
      <c r="D2532" s="76"/>
      <c r="E2532" s="9" t="s">
        <v>549</v>
      </c>
      <c r="F2532" s="10">
        <v>4729</v>
      </c>
      <c r="G2532" s="10"/>
      <c r="H2532" s="10"/>
      <c r="I2532" s="1"/>
      <c r="J2532" s="1"/>
      <c r="K2532" s="34">
        <v>52000</v>
      </c>
      <c r="L2532" s="40">
        <v>52000</v>
      </c>
      <c r="M2532" s="41">
        <f t="shared" si="510"/>
        <v>0</v>
      </c>
      <c r="N2532" s="41">
        <f t="shared" si="511"/>
        <v>0</v>
      </c>
      <c r="O2532" s="41">
        <f t="shared" si="512"/>
        <v>100</v>
      </c>
      <c r="P2532" s="28"/>
      <c r="Q2532" s="28"/>
      <c r="R2532" s="167"/>
      <c r="S2532" s="28"/>
      <c r="T2532" s="28"/>
      <c r="U2532" s="4">
        <f t="shared" si="519"/>
        <v>52000</v>
      </c>
    </row>
    <row r="2533" spans="1:191" ht="52.5" customHeight="1">
      <c r="A2533" s="246"/>
      <c r="B2533" s="251"/>
      <c r="C2533" s="200"/>
      <c r="D2533" s="201" t="s">
        <v>305</v>
      </c>
      <c r="E2533" s="81" t="s">
        <v>664</v>
      </c>
      <c r="F2533" s="19"/>
      <c r="G2533" s="19"/>
      <c r="H2533" s="10" t="s">
        <v>394</v>
      </c>
      <c r="I2533" s="205">
        <f t="shared" si="524"/>
        <v>10000</v>
      </c>
      <c r="J2533" s="205">
        <f t="shared" si="524"/>
        <v>10000</v>
      </c>
      <c r="K2533" s="204">
        <f t="shared" si="524"/>
        <v>10000</v>
      </c>
      <c r="L2533" s="205">
        <f t="shared" si="524"/>
        <v>10000</v>
      </c>
      <c r="M2533" s="41">
        <f>ROUND(I2533/L2533*100,1)</f>
        <v>100</v>
      </c>
      <c r="N2533" s="41">
        <f>ROUND(J2533/L2533*100,1)</f>
        <v>100</v>
      </c>
      <c r="O2533" s="41">
        <f>ROUND(K2533/L2533*100,1)</f>
        <v>100</v>
      </c>
      <c r="P2533" s="14"/>
      <c r="Q2533" s="14"/>
      <c r="R2533" s="167"/>
      <c r="S2533" s="14"/>
      <c r="T2533" s="14"/>
      <c r="U2533" s="4">
        <f t="shared" si="519"/>
        <v>10000</v>
      </c>
      <c r="W2533" s="43" t="s">
        <v>394</v>
      </c>
      <c r="AA2533" s="209"/>
      <c r="AB2533" s="209"/>
      <c r="AC2533" s="209"/>
      <c r="AD2533" s="209"/>
      <c r="AE2533" s="209"/>
      <c r="AF2533" s="209"/>
      <c r="AG2533" s="209"/>
      <c r="AH2533" s="209"/>
      <c r="AI2533" s="209"/>
      <c r="AJ2533" s="209"/>
      <c r="AK2533" s="209"/>
      <c r="AL2533" s="209"/>
      <c r="AM2533" s="209"/>
      <c r="AN2533" s="209"/>
      <c r="AO2533" s="209"/>
      <c r="AP2533" s="209"/>
      <c r="AQ2533" s="209"/>
      <c r="AR2533" s="209"/>
      <c r="AS2533" s="209"/>
      <c r="AT2533" s="209"/>
      <c r="AU2533" s="209"/>
      <c r="AV2533" s="209"/>
      <c r="AW2533" s="209"/>
      <c r="AX2533" s="209"/>
      <c r="AY2533" s="209"/>
      <c r="AZ2533" s="209"/>
      <c r="BA2533" s="209"/>
      <c r="BB2533" s="209"/>
      <c r="BC2533" s="209"/>
      <c r="BD2533" s="209"/>
      <c r="BE2533" s="209"/>
      <c r="BF2533" s="209"/>
      <c r="BG2533" s="209"/>
      <c r="BH2533" s="209"/>
      <c r="BI2533" s="209"/>
      <c r="BJ2533" s="209"/>
      <c r="BK2533" s="209"/>
      <c r="BL2533" s="209"/>
      <c r="BM2533" s="209"/>
      <c r="BN2533" s="209"/>
      <c r="BO2533" s="209"/>
      <c r="BP2533" s="209"/>
      <c r="BQ2533" s="209"/>
      <c r="BR2533" s="209"/>
      <c r="BS2533" s="209"/>
      <c r="BT2533" s="209"/>
      <c r="BU2533" s="209"/>
      <c r="BV2533" s="209"/>
      <c r="BW2533" s="209"/>
      <c r="BX2533" s="209"/>
      <c r="BY2533" s="209"/>
      <c r="BZ2533" s="209"/>
      <c r="CA2533" s="209"/>
      <c r="CB2533" s="209"/>
      <c r="CC2533" s="209"/>
      <c r="CD2533" s="209"/>
      <c r="CE2533" s="209"/>
      <c r="CF2533" s="209"/>
      <c r="CG2533" s="209"/>
      <c r="CH2533" s="209"/>
      <c r="CI2533" s="209"/>
      <c r="CJ2533" s="209"/>
      <c r="CK2533" s="209"/>
      <c r="CL2533" s="209"/>
      <c r="CM2533" s="209"/>
      <c r="CN2533" s="209"/>
      <c r="CO2533" s="209"/>
      <c r="CP2533" s="209"/>
      <c r="CQ2533" s="209"/>
      <c r="CR2533" s="209"/>
      <c r="CS2533" s="209"/>
      <c r="CT2533" s="209"/>
      <c r="CU2533" s="209"/>
      <c r="CV2533" s="209"/>
      <c r="CW2533" s="209"/>
      <c r="CX2533" s="209"/>
      <c r="CY2533" s="209"/>
      <c r="CZ2533" s="209"/>
      <c r="DA2533" s="209"/>
      <c r="DB2533" s="209"/>
      <c r="DC2533" s="209"/>
      <c r="DD2533" s="209"/>
      <c r="DE2533" s="209"/>
      <c r="DF2533" s="209"/>
      <c r="DG2533" s="209"/>
      <c r="DH2533" s="209"/>
      <c r="DI2533" s="209"/>
      <c r="DJ2533" s="209"/>
      <c r="DK2533" s="209"/>
      <c r="DL2533" s="209"/>
      <c r="DM2533" s="209"/>
      <c r="DN2533" s="209"/>
      <c r="DO2533" s="209"/>
      <c r="DP2533" s="209"/>
      <c r="DQ2533" s="209"/>
      <c r="DR2533" s="209"/>
      <c r="DS2533" s="209"/>
      <c r="DT2533" s="209"/>
      <c r="DU2533" s="209"/>
      <c r="DV2533" s="209"/>
      <c r="DW2533" s="209"/>
      <c r="DX2533" s="209"/>
      <c r="DY2533" s="209"/>
      <c r="DZ2533" s="209"/>
      <c r="EA2533" s="209"/>
      <c r="EB2533" s="209"/>
      <c r="EC2533" s="209"/>
      <c r="ED2533" s="209"/>
      <c r="EE2533" s="209"/>
      <c r="EF2533" s="209"/>
      <c r="EG2533" s="209"/>
      <c r="EH2533" s="209"/>
      <c r="EI2533" s="209"/>
      <c r="EJ2533" s="209"/>
      <c r="EK2533" s="209"/>
      <c r="EL2533" s="209"/>
      <c r="EM2533" s="209"/>
      <c r="EN2533" s="209"/>
      <c r="EO2533" s="209"/>
      <c r="EP2533" s="209"/>
      <c r="EQ2533" s="209"/>
      <c r="ER2533" s="209"/>
      <c r="ES2533" s="209"/>
      <c r="ET2533" s="209"/>
      <c r="EU2533" s="209"/>
      <c r="EV2533" s="209"/>
      <c r="EW2533" s="209"/>
      <c r="EX2533" s="209"/>
      <c r="EY2533" s="209"/>
      <c r="EZ2533" s="209"/>
      <c r="FA2533" s="209"/>
      <c r="FB2533" s="209"/>
      <c r="FC2533" s="209"/>
      <c r="FD2533" s="209"/>
      <c r="FE2533" s="209"/>
      <c r="FF2533" s="209"/>
      <c r="FG2533" s="209"/>
      <c r="FH2533" s="209"/>
      <c r="FI2533" s="209"/>
      <c r="FJ2533" s="209"/>
      <c r="FK2533" s="209"/>
      <c r="FL2533" s="209"/>
      <c r="FM2533" s="209"/>
      <c r="FN2533" s="209"/>
      <c r="FO2533" s="209"/>
      <c r="FP2533" s="209"/>
      <c r="FQ2533" s="209"/>
      <c r="FR2533" s="209"/>
      <c r="FS2533" s="209"/>
      <c r="FT2533" s="209"/>
      <c r="FU2533" s="209"/>
      <c r="FV2533" s="209"/>
      <c r="FW2533" s="209"/>
      <c r="FX2533" s="209"/>
      <c r="FY2533" s="209"/>
      <c r="FZ2533" s="209"/>
      <c r="GA2533" s="209"/>
      <c r="GB2533" s="209"/>
      <c r="GC2533" s="209"/>
      <c r="GD2533" s="209"/>
      <c r="GE2533" s="209"/>
      <c r="GF2533" s="209"/>
      <c r="GG2533" s="209"/>
      <c r="GH2533" s="209"/>
      <c r="GI2533" s="209"/>
    </row>
    <row r="2534" spans="1:191" ht="27">
      <c r="A2534" s="246"/>
      <c r="B2534" s="251"/>
      <c r="C2534" s="200"/>
      <c r="D2534" s="250"/>
      <c r="E2534" s="80" t="s">
        <v>655</v>
      </c>
      <c r="F2534" s="18" t="s">
        <v>398</v>
      </c>
      <c r="G2534" s="18"/>
      <c r="H2534" s="10" t="s">
        <v>394</v>
      </c>
      <c r="I2534" s="248">
        <f t="shared" si="524"/>
        <v>10000</v>
      </c>
      <c r="J2534" s="248">
        <f t="shared" si="524"/>
        <v>10000</v>
      </c>
      <c r="K2534" s="248">
        <f t="shared" si="524"/>
        <v>10000</v>
      </c>
      <c r="L2534" s="249">
        <f t="shared" si="524"/>
        <v>10000</v>
      </c>
      <c r="M2534" s="41">
        <f>ROUND(I2534/L2534*100,1)</f>
        <v>100</v>
      </c>
      <c r="N2534" s="41">
        <f>ROUND(J2534/L2534*100,1)</f>
        <v>100</v>
      </c>
      <c r="O2534" s="41">
        <f>ROUND(K2534/L2534*100,1)</f>
        <v>100</v>
      </c>
      <c r="P2534" s="28"/>
      <c r="Q2534" s="28"/>
      <c r="R2534" s="167"/>
      <c r="S2534" s="28"/>
      <c r="T2534" s="28"/>
      <c r="U2534" s="4">
        <f t="shared" si="519"/>
        <v>10000</v>
      </c>
      <c r="AA2534" s="209"/>
      <c r="AB2534" s="209"/>
      <c r="AC2534" s="209"/>
      <c r="AD2534" s="209"/>
      <c r="AE2534" s="209"/>
      <c r="AF2534" s="209"/>
      <c r="AG2534" s="209"/>
      <c r="AH2534" s="209"/>
      <c r="AI2534" s="209"/>
      <c r="AJ2534" s="209"/>
      <c r="AK2534" s="209"/>
      <c r="AL2534" s="209"/>
      <c r="AM2534" s="209"/>
      <c r="AN2534" s="209"/>
      <c r="AO2534" s="209"/>
      <c r="AP2534" s="209"/>
      <c r="AQ2534" s="209"/>
      <c r="AR2534" s="209"/>
      <c r="AS2534" s="209"/>
      <c r="AT2534" s="209"/>
      <c r="AU2534" s="209"/>
      <c r="AV2534" s="209"/>
      <c r="AW2534" s="209"/>
      <c r="AX2534" s="209"/>
      <c r="AY2534" s="209"/>
      <c r="AZ2534" s="209"/>
      <c r="BA2534" s="209"/>
      <c r="BB2534" s="209"/>
      <c r="BC2534" s="209"/>
      <c r="BD2534" s="209"/>
      <c r="BE2534" s="209"/>
      <c r="BF2534" s="209"/>
      <c r="BG2534" s="209"/>
      <c r="BH2534" s="209"/>
      <c r="BI2534" s="209"/>
      <c r="BJ2534" s="209"/>
      <c r="BK2534" s="209"/>
      <c r="BL2534" s="209"/>
      <c r="BM2534" s="209"/>
      <c r="BN2534" s="209"/>
      <c r="BO2534" s="209"/>
      <c r="BP2534" s="209"/>
      <c r="BQ2534" s="209"/>
      <c r="BR2534" s="209"/>
      <c r="BS2534" s="209"/>
      <c r="BT2534" s="209"/>
      <c r="BU2534" s="209"/>
      <c r="BV2534" s="209"/>
      <c r="BW2534" s="209"/>
      <c r="BX2534" s="209"/>
      <c r="BY2534" s="209"/>
      <c r="BZ2534" s="209"/>
      <c r="CA2534" s="209"/>
      <c r="CB2534" s="209"/>
      <c r="CC2534" s="209"/>
      <c r="CD2534" s="209"/>
      <c r="CE2534" s="209"/>
      <c r="CF2534" s="209"/>
      <c r="CG2534" s="209"/>
      <c r="CH2534" s="209"/>
      <c r="CI2534" s="209"/>
      <c r="CJ2534" s="209"/>
      <c r="CK2534" s="209"/>
      <c r="CL2534" s="209"/>
      <c r="CM2534" s="209"/>
      <c r="CN2534" s="209"/>
      <c r="CO2534" s="209"/>
      <c r="CP2534" s="209"/>
      <c r="CQ2534" s="209"/>
      <c r="CR2534" s="209"/>
      <c r="CS2534" s="209"/>
      <c r="CT2534" s="209"/>
      <c r="CU2534" s="209"/>
      <c r="CV2534" s="209"/>
      <c r="CW2534" s="209"/>
      <c r="CX2534" s="209"/>
      <c r="CY2534" s="209"/>
      <c r="CZ2534" s="209"/>
      <c r="DA2534" s="209"/>
      <c r="DB2534" s="209"/>
      <c r="DC2534" s="209"/>
      <c r="DD2534" s="209"/>
      <c r="DE2534" s="209"/>
      <c r="DF2534" s="209"/>
      <c r="DG2534" s="209"/>
      <c r="DH2534" s="209"/>
      <c r="DI2534" s="209"/>
      <c r="DJ2534" s="209"/>
      <c r="DK2534" s="209"/>
      <c r="DL2534" s="209"/>
      <c r="DM2534" s="209"/>
      <c r="DN2534" s="209"/>
      <c r="DO2534" s="209"/>
      <c r="DP2534" s="209"/>
      <c r="DQ2534" s="209"/>
      <c r="DR2534" s="209"/>
      <c r="DS2534" s="209"/>
      <c r="DT2534" s="209"/>
      <c r="DU2534" s="209"/>
      <c r="DV2534" s="209"/>
      <c r="DW2534" s="209"/>
      <c r="DX2534" s="209"/>
      <c r="DY2534" s="209"/>
      <c r="DZ2534" s="209"/>
      <c r="EA2534" s="209"/>
      <c r="EB2534" s="209"/>
      <c r="EC2534" s="209"/>
      <c r="ED2534" s="209"/>
      <c r="EE2534" s="209"/>
      <c r="EF2534" s="209"/>
      <c r="EG2534" s="209"/>
      <c r="EH2534" s="209"/>
      <c r="EI2534" s="209"/>
      <c r="EJ2534" s="209"/>
      <c r="EK2534" s="209"/>
      <c r="EL2534" s="209"/>
      <c r="EM2534" s="209"/>
      <c r="EN2534" s="209"/>
      <c r="EO2534" s="209"/>
      <c r="EP2534" s="209"/>
      <c r="EQ2534" s="209"/>
      <c r="ER2534" s="209"/>
      <c r="ES2534" s="209"/>
      <c r="ET2534" s="209"/>
      <c r="EU2534" s="209"/>
      <c r="EV2534" s="209"/>
      <c r="EW2534" s="209"/>
      <c r="EX2534" s="209"/>
      <c r="EY2534" s="209"/>
      <c r="EZ2534" s="209"/>
      <c r="FA2534" s="209"/>
      <c r="FB2534" s="209"/>
      <c r="FC2534" s="209"/>
      <c r="FD2534" s="209"/>
      <c r="FE2534" s="209"/>
      <c r="FF2534" s="209"/>
      <c r="FG2534" s="209"/>
      <c r="FH2534" s="209"/>
      <c r="FI2534" s="209"/>
      <c r="FJ2534" s="209"/>
      <c r="FK2534" s="209"/>
      <c r="FL2534" s="209"/>
      <c r="FM2534" s="209"/>
      <c r="FN2534" s="209"/>
      <c r="FO2534" s="209"/>
      <c r="FP2534" s="209"/>
      <c r="FQ2534" s="209"/>
      <c r="FR2534" s="209"/>
      <c r="FS2534" s="209"/>
      <c r="FT2534" s="209"/>
      <c r="FU2534" s="209"/>
      <c r="FV2534" s="209"/>
      <c r="FW2534" s="209"/>
      <c r="FX2534" s="209"/>
      <c r="FY2534" s="209"/>
      <c r="FZ2534" s="209"/>
      <c r="GA2534" s="209"/>
      <c r="GB2534" s="209"/>
      <c r="GC2534" s="209"/>
      <c r="GD2534" s="209"/>
      <c r="GE2534" s="209"/>
      <c r="GF2534" s="209"/>
      <c r="GG2534" s="209"/>
      <c r="GH2534" s="209"/>
      <c r="GI2534" s="209"/>
    </row>
    <row r="2535" spans="1:191" hidden="1">
      <c r="A2535" s="74"/>
      <c r="B2535" s="77"/>
      <c r="C2535" s="56"/>
      <c r="D2535" s="76"/>
      <c r="E2535" s="9" t="s">
        <v>549</v>
      </c>
      <c r="F2535" s="10">
        <v>4729</v>
      </c>
      <c r="G2535" s="10"/>
      <c r="H2535" s="10"/>
      <c r="I2535" s="34">
        <v>10000</v>
      </c>
      <c r="J2535" s="34">
        <v>10000</v>
      </c>
      <c r="K2535" s="34">
        <v>10000</v>
      </c>
      <c r="L2535" s="40">
        <v>10000</v>
      </c>
      <c r="M2535" s="41">
        <f>ROUND(I2535/L2535*100,1)</f>
        <v>100</v>
      </c>
      <c r="N2535" s="41">
        <f>ROUND(J2535/L2535*100,1)</f>
        <v>100</v>
      </c>
      <c r="O2535" s="41">
        <f>ROUND(K2535/L2535*100,1)</f>
        <v>100</v>
      </c>
      <c r="P2535" s="28"/>
      <c r="Q2535" s="28"/>
      <c r="R2535" s="167"/>
      <c r="S2535" s="28"/>
      <c r="T2535" s="28"/>
      <c r="U2535" s="4">
        <f t="shared" si="519"/>
        <v>10000</v>
      </c>
    </row>
    <row r="2536" spans="1:191">
      <c r="A2536" s="245"/>
      <c r="B2536" s="193" t="s">
        <v>531</v>
      </c>
      <c r="C2536" s="200"/>
      <c r="D2536" s="219">
        <v>1050</v>
      </c>
      <c r="E2536" s="194" t="s">
        <v>249</v>
      </c>
      <c r="F2536" s="89"/>
      <c r="G2536" s="89"/>
      <c r="H2536" s="10" t="s">
        <v>394</v>
      </c>
      <c r="I2536" s="202">
        <f>SUM(I2537)</f>
        <v>19350</v>
      </c>
      <c r="J2536" s="202">
        <f>SUM(J2537)</f>
        <v>43100</v>
      </c>
      <c r="K2536" s="202">
        <f>SUM(K2537)</f>
        <v>65200</v>
      </c>
      <c r="L2536" s="203">
        <f>SUM(L2537)</f>
        <v>89502.3</v>
      </c>
      <c r="M2536" s="41">
        <f t="shared" ref="M2536:M2614" si="525">ROUND(I2536/L2536*100,1)</f>
        <v>21.6</v>
      </c>
      <c r="N2536" s="41">
        <f t="shared" ref="N2536:N2614" si="526">ROUND(J2536/L2536*100,1)</f>
        <v>48.2</v>
      </c>
      <c r="O2536" s="41">
        <f t="shared" ref="O2536:O2614" si="527">ROUND(K2536/L2536*100,1)</f>
        <v>72.8</v>
      </c>
      <c r="P2536" s="120"/>
      <c r="Q2536" s="120"/>
      <c r="R2536" s="167"/>
      <c r="S2536" s="120"/>
      <c r="T2536" s="120"/>
      <c r="U2536" s="4">
        <f t="shared" si="519"/>
        <v>89502.3</v>
      </c>
      <c r="W2536" s="43" t="s">
        <v>394</v>
      </c>
      <c r="AA2536" s="209"/>
      <c r="AB2536" s="209"/>
      <c r="AC2536" s="209"/>
      <c r="AD2536" s="209"/>
      <c r="AE2536" s="209"/>
      <c r="AF2536" s="209"/>
      <c r="AG2536" s="209"/>
      <c r="AH2536" s="209"/>
      <c r="AI2536" s="209"/>
      <c r="AJ2536" s="209"/>
      <c r="AK2536" s="209"/>
      <c r="AL2536" s="209"/>
      <c r="AM2536" s="209"/>
      <c r="AN2536" s="209"/>
      <c r="AO2536" s="209"/>
      <c r="AP2536" s="209"/>
      <c r="AQ2536" s="209"/>
      <c r="AR2536" s="209"/>
      <c r="AS2536" s="209"/>
      <c r="AT2536" s="209"/>
      <c r="AU2536" s="209"/>
      <c r="AV2536" s="209"/>
      <c r="AW2536" s="209"/>
      <c r="AX2536" s="209"/>
      <c r="AY2536" s="209"/>
      <c r="AZ2536" s="209"/>
      <c r="BA2536" s="209"/>
      <c r="BB2536" s="209"/>
      <c r="BC2536" s="209"/>
      <c r="BD2536" s="209"/>
      <c r="BE2536" s="209"/>
      <c r="BF2536" s="209"/>
      <c r="BG2536" s="209"/>
      <c r="BH2536" s="209"/>
      <c r="BI2536" s="209"/>
      <c r="BJ2536" s="209"/>
      <c r="BK2536" s="209"/>
      <c r="BL2536" s="209"/>
      <c r="BM2536" s="209"/>
      <c r="BN2536" s="209"/>
      <c r="BO2536" s="209"/>
      <c r="BP2536" s="209"/>
      <c r="BQ2536" s="209"/>
      <c r="BR2536" s="209"/>
      <c r="BS2536" s="209"/>
      <c r="BT2536" s="209"/>
      <c r="BU2536" s="209"/>
      <c r="BV2536" s="209"/>
      <c r="BW2536" s="209"/>
      <c r="BX2536" s="209"/>
      <c r="BY2536" s="209"/>
      <c r="BZ2536" s="209"/>
      <c r="CA2536" s="209"/>
      <c r="CB2536" s="209"/>
      <c r="CC2536" s="209"/>
      <c r="CD2536" s="209"/>
      <c r="CE2536" s="209"/>
      <c r="CF2536" s="209"/>
      <c r="CG2536" s="209"/>
      <c r="CH2536" s="209"/>
      <c r="CI2536" s="209"/>
      <c r="CJ2536" s="209"/>
      <c r="CK2536" s="209"/>
      <c r="CL2536" s="209"/>
      <c r="CM2536" s="209"/>
      <c r="CN2536" s="209"/>
      <c r="CO2536" s="209"/>
      <c r="CP2536" s="209"/>
      <c r="CQ2536" s="209"/>
      <c r="CR2536" s="209"/>
      <c r="CS2536" s="209"/>
      <c r="CT2536" s="209"/>
      <c r="CU2536" s="209"/>
      <c r="CV2536" s="209"/>
      <c r="CW2536" s="209"/>
      <c r="CX2536" s="209"/>
      <c r="CY2536" s="209"/>
      <c r="CZ2536" s="209"/>
      <c r="DA2536" s="209"/>
      <c r="DB2536" s="209"/>
      <c r="DC2536" s="209"/>
      <c r="DD2536" s="209"/>
      <c r="DE2536" s="209"/>
      <c r="DF2536" s="209"/>
      <c r="DG2536" s="209"/>
      <c r="DH2536" s="209"/>
      <c r="DI2536" s="209"/>
      <c r="DJ2536" s="209"/>
      <c r="DK2536" s="209"/>
      <c r="DL2536" s="209"/>
      <c r="DM2536" s="209"/>
      <c r="DN2536" s="209"/>
      <c r="DO2536" s="209"/>
      <c r="DP2536" s="209"/>
      <c r="DQ2536" s="209"/>
      <c r="DR2536" s="209"/>
      <c r="DS2536" s="209"/>
      <c r="DT2536" s="209"/>
      <c r="DU2536" s="209"/>
      <c r="DV2536" s="209"/>
      <c r="DW2536" s="209"/>
      <c r="DX2536" s="209"/>
      <c r="DY2536" s="209"/>
      <c r="DZ2536" s="209"/>
      <c r="EA2536" s="209"/>
      <c r="EB2536" s="209"/>
      <c r="EC2536" s="209"/>
      <c r="ED2536" s="209"/>
      <c r="EE2536" s="209"/>
      <c r="EF2536" s="209"/>
      <c r="EG2536" s="209"/>
      <c r="EH2536" s="209"/>
      <c r="EI2536" s="209"/>
      <c r="EJ2536" s="209"/>
      <c r="EK2536" s="209"/>
      <c r="EL2536" s="209"/>
      <c r="EM2536" s="209"/>
      <c r="EN2536" s="209"/>
      <c r="EO2536" s="209"/>
      <c r="EP2536" s="209"/>
      <c r="EQ2536" s="209"/>
      <c r="ER2536" s="209"/>
      <c r="ES2536" s="209"/>
      <c r="ET2536" s="209"/>
      <c r="EU2536" s="209"/>
      <c r="EV2536" s="209"/>
      <c r="EW2536" s="209"/>
      <c r="EX2536" s="209"/>
      <c r="EY2536" s="209"/>
      <c r="EZ2536" s="209"/>
      <c r="FA2536" s="209"/>
      <c r="FB2536" s="209"/>
      <c r="FC2536" s="209"/>
      <c r="FD2536" s="209"/>
      <c r="FE2536" s="209"/>
      <c r="FF2536" s="209"/>
      <c r="FG2536" s="209"/>
      <c r="FH2536" s="209"/>
      <c r="FI2536" s="209"/>
      <c r="FJ2536" s="209"/>
      <c r="FK2536" s="209"/>
      <c r="FL2536" s="209"/>
      <c r="FM2536" s="209"/>
      <c r="FN2536" s="209"/>
      <c r="FO2536" s="209"/>
      <c r="FP2536" s="209"/>
      <c r="FQ2536" s="209"/>
      <c r="FR2536" s="209"/>
      <c r="FS2536" s="209"/>
      <c r="FT2536" s="209"/>
      <c r="FU2536" s="209"/>
      <c r="FV2536" s="209"/>
      <c r="FW2536" s="209"/>
      <c r="FX2536" s="209"/>
      <c r="FY2536" s="209"/>
      <c r="FZ2536" s="209"/>
      <c r="GA2536" s="209"/>
      <c r="GB2536" s="209"/>
      <c r="GC2536" s="209"/>
      <c r="GD2536" s="209"/>
      <c r="GE2536" s="209"/>
      <c r="GF2536" s="209"/>
      <c r="GG2536" s="209"/>
      <c r="GH2536" s="209"/>
      <c r="GI2536" s="209"/>
    </row>
    <row r="2537" spans="1:191">
      <c r="A2537" s="246"/>
      <c r="B2537" s="196"/>
      <c r="C2537" s="197" t="s">
        <v>525</v>
      </c>
      <c r="D2537" s="247">
        <v>1051</v>
      </c>
      <c r="E2537" s="199" t="s">
        <v>249</v>
      </c>
      <c r="F2537" s="13"/>
      <c r="G2537" s="13"/>
      <c r="H2537" s="10" t="s">
        <v>394</v>
      </c>
      <c r="I2537" s="204">
        <f>SUM(I2538,I2541,I2546,I2551,I2554,I2557)</f>
        <v>19350</v>
      </c>
      <c r="J2537" s="204">
        <f>SUM(J2538,J2541,J2546,J2551,J2554,J2557)</f>
        <v>43100</v>
      </c>
      <c r="K2537" s="204">
        <f>SUM(K2538,K2541,K2546,K2551,K2554,K2557)</f>
        <v>65200</v>
      </c>
      <c r="L2537" s="205">
        <f>SUM(L2538,L2541,L2546,L2551,L2554,L2557)</f>
        <v>89502.3</v>
      </c>
      <c r="M2537" s="41">
        <f t="shared" si="525"/>
        <v>21.6</v>
      </c>
      <c r="N2537" s="41">
        <f t="shared" si="526"/>
        <v>48.2</v>
      </c>
      <c r="O2537" s="41">
        <f t="shared" si="527"/>
        <v>72.8</v>
      </c>
      <c r="P2537" s="14"/>
      <c r="Q2537" s="14"/>
      <c r="R2537" s="167"/>
      <c r="S2537" s="14"/>
      <c r="T2537" s="14"/>
      <c r="U2537" s="4">
        <f t="shared" si="519"/>
        <v>89502.3</v>
      </c>
      <c r="AA2537" s="209"/>
      <c r="AB2537" s="209"/>
      <c r="AC2537" s="209"/>
      <c r="AD2537" s="209"/>
      <c r="AE2537" s="209"/>
      <c r="AF2537" s="209"/>
      <c r="AG2537" s="209"/>
      <c r="AH2537" s="209"/>
      <c r="AI2537" s="209"/>
      <c r="AJ2537" s="209"/>
      <c r="AK2537" s="209"/>
      <c r="AL2537" s="209"/>
      <c r="AM2537" s="209"/>
      <c r="AN2537" s="209"/>
      <c r="AO2537" s="209"/>
      <c r="AP2537" s="209"/>
      <c r="AQ2537" s="209"/>
      <c r="AR2537" s="209"/>
      <c r="AS2537" s="209"/>
      <c r="AT2537" s="209"/>
      <c r="AU2537" s="209"/>
      <c r="AV2537" s="209"/>
      <c r="AW2537" s="209"/>
      <c r="AX2537" s="209"/>
      <c r="AY2537" s="209"/>
      <c r="AZ2537" s="209"/>
      <c r="BA2537" s="209"/>
      <c r="BB2537" s="209"/>
      <c r="BC2537" s="209"/>
      <c r="BD2537" s="209"/>
      <c r="BE2537" s="209"/>
      <c r="BF2537" s="209"/>
      <c r="BG2537" s="209"/>
      <c r="BH2537" s="209"/>
      <c r="BI2537" s="209"/>
      <c r="BJ2537" s="209"/>
      <c r="BK2537" s="209"/>
      <c r="BL2537" s="209"/>
      <c r="BM2537" s="209"/>
      <c r="BN2537" s="209"/>
      <c r="BO2537" s="209"/>
      <c r="BP2537" s="209"/>
      <c r="BQ2537" s="209"/>
      <c r="BR2537" s="209"/>
      <c r="BS2537" s="209"/>
      <c r="BT2537" s="209"/>
      <c r="BU2537" s="209"/>
      <c r="BV2537" s="209"/>
      <c r="BW2537" s="209"/>
      <c r="BX2537" s="209"/>
      <c r="BY2537" s="209"/>
      <c r="BZ2537" s="209"/>
      <c r="CA2537" s="209"/>
      <c r="CB2537" s="209"/>
      <c r="CC2537" s="209"/>
      <c r="CD2537" s="209"/>
      <c r="CE2537" s="209"/>
      <c r="CF2537" s="209"/>
      <c r="CG2537" s="209"/>
      <c r="CH2537" s="209"/>
      <c r="CI2537" s="209"/>
      <c r="CJ2537" s="209"/>
      <c r="CK2537" s="209"/>
      <c r="CL2537" s="209"/>
      <c r="CM2537" s="209"/>
      <c r="CN2537" s="209"/>
      <c r="CO2537" s="209"/>
      <c r="CP2537" s="209"/>
      <c r="CQ2537" s="209"/>
      <c r="CR2537" s="209"/>
      <c r="CS2537" s="209"/>
      <c r="CT2537" s="209"/>
      <c r="CU2537" s="209"/>
      <c r="CV2537" s="209"/>
      <c r="CW2537" s="209"/>
      <c r="CX2537" s="209"/>
      <c r="CY2537" s="209"/>
      <c r="CZ2537" s="209"/>
      <c r="DA2537" s="209"/>
      <c r="DB2537" s="209"/>
      <c r="DC2537" s="209"/>
      <c r="DD2537" s="209"/>
      <c r="DE2537" s="209"/>
      <c r="DF2537" s="209"/>
      <c r="DG2537" s="209"/>
      <c r="DH2537" s="209"/>
      <c r="DI2537" s="209"/>
      <c r="DJ2537" s="209"/>
      <c r="DK2537" s="209"/>
      <c r="DL2537" s="209"/>
      <c r="DM2537" s="209"/>
      <c r="DN2537" s="209"/>
      <c r="DO2537" s="209"/>
      <c r="DP2537" s="209"/>
      <c r="DQ2537" s="209"/>
      <c r="DR2537" s="209"/>
      <c r="DS2537" s="209"/>
      <c r="DT2537" s="209"/>
      <c r="DU2537" s="209"/>
      <c r="DV2537" s="209"/>
      <c r="DW2537" s="209"/>
      <c r="DX2537" s="209"/>
      <c r="DY2537" s="209"/>
      <c r="DZ2537" s="209"/>
      <c r="EA2537" s="209"/>
      <c r="EB2537" s="209"/>
      <c r="EC2537" s="209"/>
      <c r="ED2537" s="209"/>
      <c r="EE2537" s="209"/>
      <c r="EF2537" s="209"/>
      <c r="EG2537" s="209"/>
      <c r="EH2537" s="209"/>
      <c r="EI2537" s="209"/>
      <c r="EJ2537" s="209"/>
      <c r="EK2537" s="209"/>
      <c r="EL2537" s="209"/>
      <c r="EM2537" s="209"/>
      <c r="EN2537" s="209"/>
      <c r="EO2537" s="209"/>
      <c r="EP2537" s="209"/>
      <c r="EQ2537" s="209"/>
      <c r="ER2537" s="209"/>
      <c r="ES2537" s="209"/>
      <c r="ET2537" s="209"/>
      <c r="EU2537" s="209"/>
      <c r="EV2537" s="209"/>
      <c r="EW2537" s="209"/>
      <c r="EX2537" s="209"/>
      <c r="EY2537" s="209"/>
      <c r="EZ2537" s="209"/>
      <c r="FA2537" s="209"/>
      <c r="FB2537" s="209"/>
      <c r="FC2537" s="209"/>
      <c r="FD2537" s="209"/>
      <c r="FE2537" s="209"/>
      <c r="FF2537" s="209"/>
      <c r="FG2537" s="209"/>
      <c r="FH2537" s="209"/>
      <c r="FI2537" s="209"/>
      <c r="FJ2537" s="209"/>
      <c r="FK2537" s="209"/>
      <c r="FL2537" s="209"/>
      <c r="FM2537" s="209"/>
      <c r="FN2537" s="209"/>
      <c r="FO2537" s="209"/>
      <c r="FP2537" s="209"/>
      <c r="FQ2537" s="209"/>
      <c r="FR2537" s="209"/>
      <c r="FS2537" s="209"/>
      <c r="FT2537" s="209"/>
      <c r="FU2537" s="209"/>
      <c r="FV2537" s="209"/>
      <c r="FW2537" s="209"/>
      <c r="FX2537" s="209"/>
      <c r="FY2537" s="209"/>
      <c r="FZ2537" s="209"/>
      <c r="GA2537" s="209"/>
      <c r="GB2537" s="209"/>
      <c r="GC2537" s="209"/>
      <c r="GD2537" s="209"/>
      <c r="GE2537" s="209"/>
      <c r="GF2537" s="209"/>
      <c r="GG2537" s="209"/>
      <c r="GH2537" s="209"/>
      <c r="GI2537" s="209"/>
    </row>
    <row r="2538" spans="1:191" ht="54.75" customHeight="1">
      <c r="A2538" s="246"/>
      <c r="B2538" s="196"/>
      <c r="C2538" s="200"/>
      <c r="D2538" s="253" t="s">
        <v>280</v>
      </c>
      <c r="E2538" s="226" t="s">
        <v>453</v>
      </c>
      <c r="F2538" s="19"/>
      <c r="G2538" s="19"/>
      <c r="H2538" s="10" t="s">
        <v>394</v>
      </c>
      <c r="I2538" s="205">
        <f t="shared" ref="I2538:K2539" si="528">SUM(I2539)</f>
        <v>400</v>
      </c>
      <c r="J2538" s="205">
        <f t="shared" si="528"/>
        <v>1000</v>
      </c>
      <c r="K2538" s="205">
        <f t="shared" si="528"/>
        <v>1600</v>
      </c>
      <c r="L2538" s="205">
        <f>SUM(L2539)</f>
        <v>2250</v>
      </c>
      <c r="M2538" s="41">
        <f t="shared" si="525"/>
        <v>17.8</v>
      </c>
      <c r="N2538" s="41">
        <f t="shared" si="526"/>
        <v>44.4</v>
      </c>
      <c r="O2538" s="41">
        <f t="shared" si="527"/>
        <v>71.099999999999994</v>
      </c>
      <c r="P2538" s="14"/>
      <c r="Q2538" s="14"/>
      <c r="R2538" s="167"/>
      <c r="S2538" s="14"/>
      <c r="T2538" s="14"/>
      <c r="U2538" s="4">
        <f t="shared" si="519"/>
        <v>2250</v>
      </c>
      <c r="W2538" s="43" t="s">
        <v>394</v>
      </c>
      <c r="AA2538" s="209"/>
      <c r="AB2538" s="209"/>
      <c r="AC2538" s="209"/>
      <c r="AD2538" s="209"/>
      <c r="AE2538" s="209"/>
      <c r="AF2538" s="209"/>
      <c r="AG2538" s="209"/>
      <c r="AH2538" s="209"/>
      <c r="AI2538" s="209"/>
      <c r="AJ2538" s="209"/>
      <c r="AK2538" s="209"/>
      <c r="AL2538" s="209"/>
      <c r="AM2538" s="209"/>
      <c r="AN2538" s="209"/>
      <c r="AO2538" s="209"/>
      <c r="AP2538" s="209"/>
      <c r="AQ2538" s="209"/>
      <c r="AR2538" s="209"/>
      <c r="AS2538" s="209"/>
      <c r="AT2538" s="209"/>
      <c r="AU2538" s="209"/>
      <c r="AV2538" s="209"/>
      <c r="AW2538" s="209"/>
      <c r="AX2538" s="209"/>
      <c r="AY2538" s="209"/>
      <c r="AZ2538" s="209"/>
      <c r="BA2538" s="209"/>
      <c r="BB2538" s="209"/>
      <c r="BC2538" s="209"/>
      <c r="BD2538" s="209"/>
      <c r="BE2538" s="209"/>
      <c r="BF2538" s="209"/>
      <c r="BG2538" s="209"/>
      <c r="BH2538" s="209"/>
      <c r="BI2538" s="209"/>
      <c r="BJ2538" s="209"/>
      <c r="BK2538" s="209"/>
      <c r="BL2538" s="209"/>
      <c r="BM2538" s="209"/>
      <c r="BN2538" s="209"/>
      <c r="BO2538" s="209"/>
      <c r="BP2538" s="209"/>
      <c r="BQ2538" s="209"/>
      <c r="BR2538" s="209"/>
      <c r="BS2538" s="209"/>
      <c r="BT2538" s="209"/>
      <c r="BU2538" s="209"/>
      <c r="BV2538" s="209"/>
      <c r="BW2538" s="209"/>
      <c r="BX2538" s="209"/>
      <c r="BY2538" s="209"/>
      <c r="BZ2538" s="209"/>
      <c r="CA2538" s="209"/>
      <c r="CB2538" s="209"/>
      <c r="CC2538" s="209"/>
      <c r="CD2538" s="209"/>
      <c r="CE2538" s="209"/>
      <c r="CF2538" s="209"/>
      <c r="CG2538" s="209"/>
      <c r="CH2538" s="209"/>
      <c r="CI2538" s="209"/>
      <c r="CJ2538" s="209"/>
      <c r="CK2538" s="209"/>
      <c r="CL2538" s="209"/>
      <c r="CM2538" s="209"/>
      <c r="CN2538" s="209"/>
      <c r="CO2538" s="209"/>
      <c r="CP2538" s="209"/>
      <c r="CQ2538" s="209"/>
      <c r="CR2538" s="209"/>
      <c r="CS2538" s="209"/>
      <c r="CT2538" s="209"/>
      <c r="CU2538" s="209"/>
      <c r="CV2538" s="209"/>
      <c r="CW2538" s="209"/>
      <c r="CX2538" s="209"/>
      <c r="CY2538" s="209"/>
      <c r="CZ2538" s="209"/>
      <c r="DA2538" s="209"/>
      <c r="DB2538" s="209"/>
      <c r="DC2538" s="209"/>
      <c r="DD2538" s="209"/>
      <c r="DE2538" s="209"/>
      <c r="DF2538" s="209"/>
      <c r="DG2538" s="209"/>
      <c r="DH2538" s="209"/>
      <c r="DI2538" s="209"/>
      <c r="DJ2538" s="209"/>
      <c r="DK2538" s="209"/>
      <c r="DL2538" s="209"/>
      <c r="DM2538" s="209"/>
      <c r="DN2538" s="209"/>
      <c r="DO2538" s="209"/>
      <c r="DP2538" s="209"/>
      <c r="DQ2538" s="209"/>
      <c r="DR2538" s="209"/>
      <c r="DS2538" s="209"/>
      <c r="DT2538" s="209"/>
      <c r="DU2538" s="209"/>
      <c r="DV2538" s="209"/>
      <c r="DW2538" s="209"/>
      <c r="DX2538" s="209"/>
      <c r="DY2538" s="209"/>
      <c r="DZ2538" s="209"/>
      <c r="EA2538" s="209"/>
      <c r="EB2538" s="209"/>
      <c r="EC2538" s="209"/>
      <c r="ED2538" s="209"/>
      <c r="EE2538" s="209"/>
      <c r="EF2538" s="209"/>
      <c r="EG2538" s="209"/>
      <c r="EH2538" s="209"/>
      <c r="EI2538" s="209"/>
      <c r="EJ2538" s="209"/>
      <c r="EK2538" s="209"/>
      <c r="EL2538" s="209"/>
      <c r="EM2538" s="209"/>
      <c r="EN2538" s="209"/>
      <c r="EO2538" s="209"/>
      <c r="EP2538" s="209"/>
      <c r="EQ2538" s="209"/>
      <c r="ER2538" s="209"/>
      <c r="ES2538" s="209"/>
      <c r="ET2538" s="209"/>
      <c r="EU2538" s="209"/>
      <c r="EV2538" s="209"/>
      <c r="EW2538" s="209"/>
      <c r="EX2538" s="209"/>
      <c r="EY2538" s="209"/>
      <c r="EZ2538" s="209"/>
      <c r="FA2538" s="209"/>
      <c r="FB2538" s="209"/>
      <c r="FC2538" s="209"/>
      <c r="FD2538" s="209"/>
      <c r="FE2538" s="209"/>
      <c r="FF2538" s="209"/>
      <c r="FG2538" s="209"/>
      <c r="FH2538" s="209"/>
      <c r="FI2538" s="209"/>
      <c r="FJ2538" s="209"/>
      <c r="FK2538" s="209"/>
      <c r="FL2538" s="209"/>
      <c r="FM2538" s="209"/>
      <c r="FN2538" s="209"/>
      <c r="FO2538" s="209"/>
      <c r="FP2538" s="209"/>
      <c r="FQ2538" s="209"/>
      <c r="FR2538" s="209"/>
      <c r="FS2538" s="209"/>
      <c r="FT2538" s="209"/>
      <c r="FU2538" s="209"/>
      <c r="FV2538" s="209"/>
      <c r="FW2538" s="209"/>
      <c r="FX2538" s="209"/>
      <c r="FY2538" s="209"/>
      <c r="FZ2538" s="209"/>
      <c r="GA2538" s="209"/>
      <c r="GB2538" s="209"/>
      <c r="GC2538" s="209"/>
      <c r="GD2538" s="209"/>
      <c r="GE2538" s="209"/>
      <c r="GF2538" s="209"/>
      <c r="GG2538" s="209"/>
      <c r="GH2538" s="209"/>
      <c r="GI2538" s="209"/>
    </row>
    <row r="2539" spans="1:191" ht="35.25" customHeight="1">
      <c r="A2539" s="246"/>
      <c r="B2539" s="196"/>
      <c r="C2539" s="200"/>
      <c r="D2539" s="250"/>
      <c r="E2539" s="80" t="s">
        <v>655</v>
      </c>
      <c r="F2539" s="18" t="s">
        <v>398</v>
      </c>
      <c r="G2539" s="18"/>
      <c r="H2539" s="10" t="s">
        <v>394</v>
      </c>
      <c r="I2539" s="248">
        <f t="shared" si="528"/>
        <v>400</v>
      </c>
      <c r="J2539" s="248">
        <f t="shared" si="528"/>
        <v>1000</v>
      </c>
      <c r="K2539" s="248">
        <f t="shared" si="528"/>
        <v>1600</v>
      </c>
      <c r="L2539" s="249">
        <f>SUM(L2540)</f>
        <v>2250</v>
      </c>
      <c r="M2539" s="41">
        <f t="shared" si="525"/>
        <v>17.8</v>
      </c>
      <c r="N2539" s="41">
        <f t="shared" si="526"/>
        <v>44.4</v>
      </c>
      <c r="O2539" s="41">
        <f t="shared" si="527"/>
        <v>71.099999999999994</v>
      </c>
      <c r="P2539" s="28"/>
      <c r="Q2539" s="28"/>
      <c r="R2539" s="167"/>
      <c r="S2539" s="28"/>
      <c r="T2539" s="28"/>
      <c r="U2539" s="4">
        <f t="shared" si="519"/>
        <v>2250</v>
      </c>
      <c r="AA2539" s="209"/>
      <c r="AB2539" s="209"/>
      <c r="AC2539" s="209"/>
      <c r="AD2539" s="209"/>
      <c r="AE2539" s="209"/>
      <c r="AF2539" s="209"/>
      <c r="AG2539" s="209"/>
      <c r="AH2539" s="209"/>
      <c r="AI2539" s="209"/>
      <c r="AJ2539" s="209"/>
      <c r="AK2539" s="209"/>
      <c r="AL2539" s="209"/>
      <c r="AM2539" s="209"/>
      <c r="AN2539" s="209"/>
      <c r="AO2539" s="209"/>
      <c r="AP2539" s="209"/>
      <c r="AQ2539" s="209"/>
      <c r="AR2539" s="209"/>
      <c r="AS2539" s="209"/>
      <c r="AT2539" s="209"/>
      <c r="AU2539" s="209"/>
      <c r="AV2539" s="209"/>
      <c r="AW2539" s="209"/>
      <c r="AX2539" s="209"/>
      <c r="AY2539" s="209"/>
      <c r="AZ2539" s="209"/>
      <c r="BA2539" s="209"/>
      <c r="BB2539" s="209"/>
      <c r="BC2539" s="209"/>
      <c r="BD2539" s="209"/>
      <c r="BE2539" s="209"/>
      <c r="BF2539" s="209"/>
      <c r="BG2539" s="209"/>
      <c r="BH2539" s="209"/>
      <c r="BI2539" s="209"/>
      <c r="BJ2539" s="209"/>
      <c r="BK2539" s="209"/>
      <c r="BL2539" s="209"/>
      <c r="BM2539" s="209"/>
      <c r="BN2539" s="209"/>
      <c r="BO2539" s="209"/>
      <c r="BP2539" s="209"/>
      <c r="BQ2539" s="209"/>
      <c r="BR2539" s="209"/>
      <c r="BS2539" s="209"/>
      <c r="BT2539" s="209"/>
      <c r="BU2539" s="209"/>
      <c r="BV2539" s="209"/>
      <c r="BW2539" s="209"/>
      <c r="BX2539" s="209"/>
      <c r="BY2539" s="209"/>
      <c r="BZ2539" s="209"/>
      <c r="CA2539" s="209"/>
      <c r="CB2539" s="209"/>
      <c r="CC2539" s="209"/>
      <c r="CD2539" s="209"/>
      <c r="CE2539" s="209"/>
      <c r="CF2539" s="209"/>
      <c r="CG2539" s="209"/>
      <c r="CH2539" s="209"/>
      <c r="CI2539" s="209"/>
      <c r="CJ2539" s="209"/>
      <c r="CK2539" s="209"/>
      <c r="CL2539" s="209"/>
      <c r="CM2539" s="209"/>
      <c r="CN2539" s="209"/>
      <c r="CO2539" s="209"/>
      <c r="CP2539" s="209"/>
      <c r="CQ2539" s="209"/>
      <c r="CR2539" s="209"/>
      <c r="CS2539" s="209"/>
      <c r="CT2539" s="209"/>
      <c r="CU2539" s="209"/>
      <c r="CV2539" s="209"/>
      <c r="CW2539" s="209"/>
      <c r="CX2539" s="209"/>
      <c r="CY2539" s="209"/>
      <c r="CZ2539" s="209"/>
      <c r="DA2539" s="209"/>
      <c r="DB2539" s="209"/>
      <c r="DC2539" s="209"/>
      <c r="DD2539" s="209"/>
      <c r="DE2539" s="209"/>
      <c r="DF2539" s="209"/>
      <c r="DG2539" s="209"/>
      <c r="DH2539" s="209"/>
      <c r="DI2539" s="209"/>
      <c r="DJ2539" s="209"/>
      <c r="DK2539" s="209"/>
      <c r="DL2539" s="209"/>
      <c r="DM2539" s="209"/>
      <c r="DN2539" s="209"/>
      <c r="DO2539" s="209"/>
      <c r="DP2539" s="209"/>
      <c r="DQ2539" s="209"/>
      <c r="DR2539" s="209"/>
      <c r="DS2539" s="209"/>
      <c r="DT2539" s="209"/>
      <c r="DU2539" s="209"/>
      <c r="DV2539" s="209"/>
      <c r="DW2539" s="209"/>
      <c r="DX2539" s="209"/>
      <c r="DY2539" s="209"/>
      <c r="DZ2539" s="209"/>
      <c r="EA2539" s="209"/>
      <c r="EB2539" s="209"/>
      <c r="EC2539" s="209"/>
      <c r="ED2539" s="209"/>
      <c r="EE2539" s="209"/>
      <c r="EF2539" s="209"/>
      <c r="EG2539" s="209"/>
      <c r="EH2539" s="209"/>
      <c r="EI2539" s="209"/>
      <c r="EJ2539" s="209"/>
      <c r="EK2539" s="209"/>
      <c r="EL2539" s="209"/>
      <c r="EM2539" s="209"/>
      <c r="EN2539" s="209"/>
      <c r="EO2539" s="209"/>
      <c r="EP2539" s="209"/>
      <c r="EQ2539" s="209"/>
      <c r="ER2539" s="209"/>
      <c r="ES2539" s="209"/>
      <c r="ET2539" s="209"/>
      <c r="EU2539" s="209"/>
      <c r="EV2539" s="209"/>
      <c r="EW2539" s="209"/>
      <c r="EX2539" s="209"/>
      <c r="EY2539" s="209"/>
      <c r="EZ2539" s="209"/>
      <c r="FA2539" s="209"/>
      <c r="FB2539" s="209"/>
      <c r="FC2539" s="209"/>
      <c r="FD2539" s="209"/>
      <c r="FE2539" s="209"/>
      <c r="FF2539" s="209"/>
      <c r="FG2539" s="209"/>
      <c r="FH2539" s="209"/>
      <c r="FI2539" s="209"/>
      <c r="FJ2539" s="209"/>
      <c r="FK2539" s="209"/>
      <c r="FL2539" s="209"/>
      <c r="FM2539" s="209"/>
      <c r="FN2539" s="209"/>
      <c r="FO2539" s="209"/>
      <c r="FP2539" s="209"/>
      <c r="FQ2539" s="209"/>
      <c r="FR2539" s="209"/>
      <c r="FS2539" s="209"/>
      <c r="FT2539" s="209"/>
      <c r="FU2539" s="209"/>
      <c r="FV2539" s="209"/>
      <c r="FW2539" s="209"/>
      <c r="FX2539" s="209"/>
      <c r="FY2539" s="209"/>
      <c r="FZ2539" s="209"/>
      <c r="GA2539" s="209"/>
      <c r="GB2539" s="209"/>
      <c r="GC2539" s="209"/>
      <c r="GD2539" s="209"/>
      <c r="GE2539" s="209"/>
      <c r="GF2539" s="209"/>
      <c r="GG2539" s="209"/>
      <c r="GH2539" s="209"/>
      <c r="GI2539" s="209"/>
    </row>
    <row r="2540" spans="1:191" hidden="1">
      <c r="A2540" s="74"/>
      <c r="B2540" s="53"/>
      <c r="C2540" s="56"/>
      <c r="D2540" s="76"/>
      <c r="E2540" s="9" t="s">
        <v>549</v>
      </c>
      <c r="F2540" s="10">
        <v>4729</v>
      </c>
      <c r="G2540" s="10"/>
      <c r="H2540" s="10"/>
      <c r="I2540" s="40">
        <v>400</v>
      </c>
      <c r="J2540" s="40">
        <v>1000</v>
      </c>
      <c r="K2540" s="40">
        <v>1600</v>
      </c>
      <c r="L2540" s="40">
        <v>2250</v>
      </c>
      <c r="M2540" s="41">
        <f t="shared" si="525"/>
        <v>17.8</v>
      </c>
      <c r="N2540" s="41">
        <f t="shared" si="526"/>
        <v>44.4</v>
      </c>
      <c r="O2540" s="41">
        <f t="shared" si="527"/>
        <v>71.099999999999994</v>
      </c>
      <c r="P2540" s="28"/>
      <c r="Q2540" s="28"/>
      <c r="R2540" s="167"/>
      <c r="S2540" s="28"/>
      <c r="T2540" s="28"/>
      <c r="U2540" s="4">
        <f t="shared" si="519"/>
        <v>2250</v>
      </c>
    </row>
    <row r="2541" spans="1:191" ht="33">
      <c r="A2541" s="246"/>
      <c r="B2541" s="196"/>
      <c r="C2541" s="200"/>
      <c r="D2541" s="253" t="s">
        <v>284</v>
      </c>
      <c r="E2541" s="226" t="s">
        <v>43</v>
      </c>
      <c r="F2541" s="19"/>
      <c r="G2541" s="19"/>
      <c r="H2541" s="10" t="s">
        <v>394</v>
      </c>
      <c r="I2541" s="205">
        <f>SUM(I2542)</f>
        <v>0</v>
      </c>
      <c r="J2541" s="205">
        <f>SUM(J2542)</f>
        <v>2000</v>
      </c>
      <c r="K2541" s="205">
        <f>SUM(K2542)</f>
        <v>2000</v>
      </c>
      <c r="L2541" s="205">
        <f>SUM(L2542)</f>
        <v>2000</v>
      </c>
      <c r="M2541" s="41">
        <f t="shared" si="525"/>
        <v>0</v>
      </c>
      <c r="N2541" s="41">
        <f t="shared" si="526"/>
        <v>100</v>
      </c>
      <c r="O2541" s="41">
        <f t="shared" si="527"/>
        <v>100</v>
      </c>
      <c r="P2541" s="14"/>
      <c r="Q2541" s="14"/>
      <c r="R2541" s="167"/>
      <c r="S2541" s="14"/>
      <c r="T2541" s="14"/>
      <c r="U2541" s="4">
        <f t="shared" si="519"/>
        <v>2000</v>
      </c>
      <c r="W2541" s="43" t="s">
        <v>394</v>
      </c>
      <c r="AA2541" s="209"/>
      <c r="AB2541" s="209"/>
      <c r="AC2541" s="209"/>
      <c r="AD2541" s="209"/>
      <c r="AE2541" s="209"/>
      <c r="AF2541" s="209"/>
      <c r="AG2541" s="209"/>
      <c r="AH2541" s="209"/>
      <c r="AI2541" s="209"/>
      <c r="AJ2541" s="209"/>
      <c r="AK2541" s="209"/>
      <c r="AL2541" s="209"/>
      <c r="AM2541" s="209"/>
      <c r="AN2541" s="209"/>
      <c r="AO2541" s="209"/>
      <c r="AP2541" s="209"/>
      <c r="AQ2541" s="209"/>
      <c r="AR2541" s="209"/>
      <c r="AS2541" s="209"/>
      <c r="AT2541" s="209"/>
      <c r="AU2541" s="209"/>
      <c r="AV2541" s="209"/>
      <c r="AW2541" s="209"/>
      <c r="AX2541" s="209"/>
      <c r="AY2541" s="209"/>
      <c r="AZ2541" s="209"/>
      <c r="BA2541" s="209"/>
      <c r="BB2541" s="209"/>
      <c r="BC2541" s="209"/>
      <c r="BD2541" s="209"/>
      <c r="BE2541" s="209"/>
      <c r="BF2541" s="209"/>
      <c r="BG2541" s="209"/>
      <c r="BH2541" s="209"/>
      <c r="BI2541" s="209"/>
      <c r="BJ2541" s="209"/>
      <c r="BK2541" s="209"/>
      <c r="BL2541" s="209"/>
      <c r="BM2541" s="209"/>
      <c r="BN2541" s="209"/>
      <c r="BO2541" s="209"/>
      <c r="BP2541" s="209"/>
      <c r="BQ2541" s="209"/>
      <c r="BR2541" s="209"/>
      <c r="BS2541" s="209"/>
      <c r="BT2541" s="209"/>
      <c r="BU2541" s="209"/>
      <c r="BV2541" s="209"/>
      <c r="BW2541" s="209"/>
      <c r="BX2541" s="209"/>
      <c r="BY2541" s="209"/>
      <c r="BZ2541" s="209"/>
      <c r="CA2541" s="209"/>
      <c r="CB2541" s="209"/>
      <c r="CC2541" s="209"/>
      <c r="CD2541" s="209"/>
      <c r="CE2541" s="209"/>
      <c r="CF2541" s="209"/>
      <c r="CG2541" s="209"/>
      <c r="CH2541" s="209"/>
      <c r="CI2541" s="209"/>
      <c r="CJ2541" s="209"/>
      <c r="CK2541" s="209"/>
      <c r="CL2541" s="209"/>
      <c r="CM2541" s="209"/>
      <c r="CN2541" s="209"/>
      <c r="CO2541" s="209"/>
      <c r="CP2541" s="209"/>
      <c r="CQ2541" s="209"/>
      <c r="CR2541" s="209"/>
      <c r="CS2541" s="209"/>
      <c r="CT2541" s="209"/>
      <c r="CU2541" s="209"/>
      <c r="CV2541" s="209"/>
      <c r="CW2541" s="209"/>
      <c r="CX2541" s="209"/>
      <c r="CY2541" s="209"/>
      <c r="CZ2541" s="209"/>
      <c r="DA2541" s="209"/>
      <c r="DB2541" s="209"/>
      <c r="DC2541" s="209"/>
      <c r="DD2541" s="209"/>
      <c r="DE2541" s="209"/>
      <c r="DF2541" s="209"/>
      <c r="DG2541" s="209"/>
      <c r="DH2541" s="209"/>
      <c r="DI2541" s="209"/>
      <c r="DJ2541" s="209"/>
      <c r="DK2541" s="209"/>
      <c r="DL2541" s="209"/>
      <c r="DM2541" s="209"/>
      <c r="DN2541" s="209"/>
      <c r="DO2541" s="209"/>
      <c r="DP2541" s="209"/>
      <c r="DQ2541" s="209"/>
      <c r="DR2541" s="209"/>
      <c r="DS2541" s="209"/>
      <c r="DT2541" s="209"/>
      <c r="DU2541" s="209"/>
      <c r="DV2541" s="209"/>
      <c r="DW2541" s="209"/>
      <c r="DX2541" s="209"/>
      <c r="DY2541" s="209"/>
      <c r="DZ2541" s="209"/>
      <c r="EA2541" s="209"/>
      <c r="EB2541" s="209"/>
      <c r="EC2541" s="209"/>
      <c r="ED2541" s="209"/>
      <c r="EE2541" s="209"/>
      <c r="EF2541" s="209"/>
      <c r="EG2541" s="209"/>
      <c r="EH2541" s="209"/>
      <c r="EI2541" s="209"/>
      <c r="EJ2541" s="209"/>
      <c r="EK2541" s="209"/>
      <c r="EL2541" s="209"/>
      <c r="EM2541" s="209"/>
      <c r="EN2541" s="209"/>
      <c r="EO2541" s="209"/>
      <c r="EP2541" s="209"/>
      <c r="EQ2541" s="209"/>
      <c r="ER2541" s="209"/>
      <c r="ES2541" s="209"/>
      <c r="ET2541" s="209"/>
      <c r="EU2541" s="209"/>
      <c r="EV2541" s="209"/>
      <c r="EW2541" s="209"/>
      <c r="EX2541" s="209"/>
      <c r="EY2541" s="209"/>
      <c r="EZ2541" s="209"/>
      <c r="FA2541" s="209"/>
      <c r="FB2541" s="209"/>
      <c r="FC2541" s="209"/>
      <c r="FD2541" s="209"/>
      <c r="FE2541" s="209"/>
      <c r="FF2541" s="209"/>
      <c r="FG2541" s="209"/>
      <c r="FH2541" s="209"/>
      <c r="FI2541" s="209"/>
      <c r="FJ2541" s="209"/>
      <c r="FK2541" s="209"/>
      <c r="FL2541" s="209"/>
      <c r="FM2541" s="209"/>
      <c r="FN2541" s="209"/>
      <c r="FO2541" s="209"/>
      <c r="FP2541" s="209"/>
      <c r="FQ2541" s="209"/>
      <c r="FR2541" s="209"/>
      <c r="FS2541" s="209"/>
      <c r="FT2541" s="209"/>
      <c r="FU2541" s="209"/>
      <c r="FV2541" s="209"/>
      <c r="FW2541" s="209"/>
      <c r="FX2541" s="209"/>
      <c r="FY2541" s="209"/>
      <c r="FZ2541" s="209"/>
      <c r="GA2541" s="209"/>
      <c r="GB2541" s="209"/>
      <c r="GC2541" s="209"/>
      <c r="GD2541" s="209"/>
      <c r="GE2541" s="209"/>
      <c r="GF2541" s="209"/>
      <c r="GG2541" s="209"/>
      <c r="GH2541" s="209"/>
      <c r="GI2541" s="209"/>
    </row>
    <row r="2542" spans="1:191" ht="36" customHeight="1">
      <c r="A2542" s="246"/>
      <c r="B2542" s="196"/>
      <c r="C2542" s="200"/>
      <c r="D2542" s="250"/>
      <c r="E2542" s="80" t="s">
        <v>655</v>
      </c>
      <c r="F2542" s="18" t="s">
        <v>398</v>
      </c>
      <c r="G2542" s="18"/>
      <c r="H2542" s="10" t="s">
        <v>394</v>
      </c>
      <c r="I2542" s="248">
        <f>SUM(I2543:I2545)</f>
        <v>0</v>
      </c>
      <c r="J2542" s="248">
        <f>SUM(J2543:J2545)</f>
        <v>2000</v>
      </c>
      <c r="K2542" s="248">
        <f>SUM(K2543:K2545)</f>
        <v>2000</v>
      </c>
      <c r="L2542" s="249">
        <f>SUM(L2543:L2545)</f>
        <v>2000</v>
      </c>
      <c r="M2542" s="41">
        <f t="shared" si="525"/>
        <v>0</v>
      </c>
      <c r="N2542" s="41">
        <f t="shared" si="526"/>
        <v>100</v>
      </c>
      <c r="O2542" s="41">
        <f t="shared" si="527"/>
        <v>100</v>
      </c>
      <c r="P2542" s="28"/>
      <c r="Q2542" s="28"/>
      <c r="R2542" s="167"/>
      <c r="S2542" s="28"/>
      <c r="T2542" s="28"/>
      <c r="U2542" s="4">
        <f t="shared" si="519"/>
        <v>2000</v>
      </c>
      <c r="AA2542" s="209"/>
      <c r="AB2542" s="209"/>
      <c r="AC2542" s="209"/>
      <c r="AD2542" s="209"/>
      <c r="AE2542" s="209"/>
      <c r="AF2542" s="209"/>
      <c r="AG2542" s="209"/>
      <c r="AH2542" s="209"/>
      <c r="AI2542" s="209"/>
      <c r="AJ2542" s="209"/>
      <c r="AK2542" s="209"/>
      <c r="AL2542" s="209"/>
      <c r="AM2542" s="209"/>
      <c r="AN2542" s="209"/>
      <c r="AO2542" s="209"/>
      <c r="AP2542" s="209"/>
      <c r="AQ2542" s="209"/>
      <c r="AR2542" s="209"/>
      <c r="AS2542" s="209"/>
      <c r="AT2542" s="209"/>
      <c r="AU2542" s="209"/>
      <c r="AV2542" s="209"/>
      <c r="AW2542" s="209"/>
      <c r="AX2542" s="209"/>
      <c r="AY2542" s="209"/>
      <c r="AZ2542" s="209"/>
      <c r="BA2542" s="209"/>
      <c r="BB2542" s="209"/>
      <c r="BC2542" s="209"/>
      <c r="BD2542" s="209"/>
      <c r="BE2542" s="209"/>
      <c r="BF2542" s="209"/>
      <c r="BG2542" s="209"/>
      <c r="BH2542" s="209"/>
      <c r="BI2542" s="209"/>
      <c r="BJ2542" s="209"/>
      <c r="BK2542" s="209"/>
      <c r="BL2542" s="209"/>
      <c r="BM2542" s="209"/>
      <c r="BN2542" s="209"/>
      <c r="BO2542" s="209"/>
      <c r="BP2542" s="209"/>
      <c r="BQ2542" s="209"/>
      <c r="BR2542" s="209"/>
      <c r="BS2542" s="209"/>
      <c r="BT2542" s="209"/>
      <c r="BU2542" s="209"/>
      <c r="BV2542" s="209"/>
      <c r="BW2542" s="209"/>
      <c r="BX2542" s="209"/>
      <c r="BY2542" s="209"/>
      <c r="BZ2542" s="209"/>
      <c r="CA2542" s="209"/>
      <c r="CB2542" s="209"/>
      <c r="CC2542" s="209"/>
      <c r="CD2542" s="209"/>
      <c r="CE2542" s="209"/>
      <c r="CF2542" s="209"/>
      <c r="CG2542" s="209"/>
      <c r="CH2542" s="209"/>
      <c r="CI2542" s="209"/>
      <c r="CJ2542" s="209"/>
      <c r="CK2542" s="209"/>
      <c r="CL2542" s="209"/>
      <c r="CM2542" s="209"/>
      <c r="CN2542" s="209"/>
      <c r="CO2542" s="209"/>
      <c r="CP2542" s="209"/>
      <c r="CQ2542" s="209"/>
      <c r="CR2542" s="209"/>
      <c r="CS2542" s="209"/>
      <c r="CT2542" s="209"/>
      <c r="CU2542" s="209"/>
      <c r="CV2542" s="209"/>
      <c r="CW2542" s="209"/>
      <c r="CX2542" s="209"/>
      <c r="CY2542" s="209"/>
      <c r="CZ2542" s="209"/>
      <c r="DA2542" s="209"/>
      <c r="DB2542" s="209"/>
      <c r="DC2542" s="209"/>
      <c r="DD2542" s="209"/>
      <c r="DE2542" s="209"/>
      <c r="DF2542" s="209"/>
      <c r="DG2542" s="209"/>
      <c r="DH2542" s="209"/>
      <c r="DI2542" s="209"/>
      <c r="DJ2542" s="209"/>
      <c r="DK2542" s="209"/>
      <c r="DL2542" s="209"/>
      <c r="DM2542" s="209"/>
      <c r="DN2542" s="209"/>
      <c r="DO2542" s="209"/>
      <c r="DP2542" s="209"/>
      <c r="DQ2542" s="209"/>
      <c r="DR2542" s="209"/>
      <c r="DS2542" s="209"/>
      <c r="DT2542" s="209"/>
      <c r="DU2542" s="209"/>
      <c r="DV2542" s="209"/>
      <c r="DW2542" s="209"/>
      <c r="DX2542" s="209"/>
      <c r="DY2542" s="209"/>
      <c r="DZ2542" s="209"/>
      <c r="EA2542" s="209"/>
      <c r="EB2542" s="209"/>
      <c r="EC2542" s="209"/>
      <c r="ED2542" s="209"/>
      <c r="EE2542" s="209"/>
      <c r="EF2542" s="209"/>
      <c r="EG2542" s="209"/>
      <c r="EH2542" s="209"/>
      <c r="EI2542" s="209"/>
      <c r="EJ2542" s="209"/>
      <c r="EK2542" s="209"/>
      <c r="EL2542" s="209"/>
      <c r="EM2542" s="209"/>
      <c r="EN2542" s="209"/>
      <c r="EO2542" s="209"/>
      <c r="EP2542" s="209"/>
      <c r="EQ2542" s="209"/>
      <c r="ER2542" s="209"/>
      <c r="ES2542" s="209"/>
      <c r="ET2542" s="209"/>
      <c r="EU2542" s="209"/>
      <c r="EV2542" s="209"/>
      <c r="EW2542" s="209"/>
      <c r="EX2542" s="209"/>
      <c r="EY2542" s="209"/>
      <c r="EZ2542" s="209"/>
      <c r="FA2542" s="209"/>
      <c r="FB2542" s="209"/>
      <c r="FC2542" s="209"/>
      <c r="FD2542" s="209"/>
      <c r="FE2542" s="209"/>
      <c r="FF2542" s="209"/>
      <c r="FG2542" s="209"/>
      <c r="FH2542" s="209"/>
      <c r="FI2542" s="209"/>
      <c r="FJ2542" s="209"/>
      <c r="FK2542" s="209"/>
      <c r="FL2542" s="209"/>
      <c r="FM2542" s="209"/>
      <c r="FN2542" s="209"/>
      <c r="FO2542" s="209"/>
      <c r="FP2542" s="209"/>
      <c r="FQ2542" s="209"/>
      <c r="FR2542" s="209"/>
      <c r="FS2542" s="209"/>
      <c r="FT2542" s="209"/>
      <c r="FU2542" s="209"/>
      <c r="FV2542" s="209"/>
      <c r="FW2542" s="209"/>
      <c r="FX2542" s="209"/>
      <c r="FY2542" s="209"/>
      <c r="FZ2542" s="209"/>
      <c r="GA2542" s="209"/>
      <c r="GB2542" s="209"/>
      <c r="GC2542" s="209"/>
      <c r="GD2542" s="209"/>
      <c r="GE2542" s="209"/>
      <c r="GF2542" s="209"/>
      <c r="GG2542" s="209"/>
      <c r="GH2542" s="209"/>
      <c r="GI2542" s="209"/>
    </row>
    <row r="2543" spans="1:191" hidden="1">
      <c r="A2543" s="74"/>
      <c r="B2543" s="53"/>
      <c r="C2543" s="56"/>
      <c r="D2543" s="76"/>
      <c r="E2543" s="16" t="s">
        <v>441</v>
      </c>
      <c r="F2543" s="10">
        <v>4216</v>
      </c>
      <c r="G2543" s="10"/>
      <c r="H2543" s="10"/>
      <c r="I2543" s="1"/>
      <c r="J2543" s="40">
        <v>150</v>
      </c>
      <c r="K2543" s="40">
        <v>150</v>
      </c>
      <c r="L2543" s="40">
        <v>150</v>
      </c>
      <c r="M2543" s="41">
        <f t="shared" si="525"/>
        <v>0</v>
      </c>
      <c r="N2543" s="41">
        <f t="shared" si="526"/>
        <v>100</v>
      </c>
      <c r="O2543" s="41">
        <f t="shared" si="527"/>
        <v>100</v>
      </c>
      <c r="P2543" s="28"/>
      <c r="Q2543" s="28"/>
      <c r="R2543" s="167"/>
      <c r="S2543" s="28"/>
      <c r="T2543" s="28"/>
      <c r="U2543" s="4">
        <f t="shared" si="519"/>
        <v>150</v>
      </c>
    </row>
    <row r="2544" spans="1:191" hidden="1">
      <c r="A2544" s="74"/>
      <c r="B2544" s="53"/>
      <c r="C2544" s="56"/>
      <c r="D2544" s="76"/>
      <c r="E2544" s="16" t="s">
        <v>514</v>
      </c>
      <c r="F2544" s="10">
        <v>4241</v>
      </c>
      <c r="G2544" s="10"/>
      <c r="H2544" s="10"/>
      <c r="I2544" s="1"/>
      <c r="J2544" s="40">
        <v>750</v>
      </c>
      <c r="K2544" s="40">
        <v>750</v>
      </c>
      <c r="L2544" s="40">
        <v>750</v>
      </c>
      <c r="M2544" s="41">
        <f t="shared" si="525"/>
        <v>0</v>
      </c>
      <c r="N2544" s="41">
        <f t="shared" si="526"/>
        <v>100</v>
      </c>
      <c r="O2544" s="41">
        <f t="shared" si="527"/>
        <v>100</v>
      </c>
      <c r="P2544" s="28"/>
      <c r="Q2544" s="28"/>
      <c r="R2544" s="167"/>
      <c r="S2544" s="28"/>
      <c r="T2544" s="28"/>
      <c r="U2544" s="4">
        <f t="shared" si="519"/>
        <v>750</v>
      </c>
    </row>
    <row r="2545" spans="1:191" hidden="1">
      <c r="A2545" s="74"/>
      <c r="B2545" s="53"/>
      <c r="C2545" s="56"/>
      <c r="D2545" s="76"/>
      <c r="E2545" s="9" t="s">
        <v>522</v>
      </c>
      <c r="F2545" s="10">
        <v>4269</v>
      </c>
      <c r="G2545" s="10"/>
      <c r="H2545" s="10"/>
      <c r="I2545" s="1"/>
      <c r="J2545" s="40">
        <v>1100</v>
      </c>
      <c r="K2545" s="40">
        <v>1100</v>
      </c>
      <c r="L2545" s="40">
        <v>1100</v>
      </c>
      <c r="M2545" s="41">
        <f t="shared" si="525"/>
        <v>0</v>
      </c>
      <c r="N2545" s="41">
        <f t="shared" si="526"/>
        <v>100</v>
      </c>
      <c r="O2545" s="41">
        <f t="shared" si="527"/>
        <v>100</v>
      </c>
      <c r="P2545" s="28"/>
      <c r="Q2545" s="28"/>
      <c r="R2545" s="167"/>
      <c r="S2545" s="28"/>
      <c r="T2545" s="28"/>
      <c r="U2545" s="4">
        <f t="shared" si="519"/>
        <v>1100</v>
      </c>
    </row>
    <row r="2546" spans="1:191" ht="49.5">
      <c r="A2546" s="246"/>
      <c r="B2546" s="196"/>
      <c r="C2546" s="200"/>
      <c r="D2546" s="254" t="s">
        <v>285</v>
      </c>
      <c r="E2546" s="226" t="s">
        <v>451</v>
      </c>
      <c r="F2546" s="19"/>
      <c r="G2546" s="19"/>
      <c r="H2546" s="10" t="s">
        <v>394</v>
      </c>
      <c r="I2546" s="205">
        <f>SUM(I2547)</f>
        <v>7300</v>
      </c>
      <c r="J2546" s="205">
        <f>SUM(J2547)</f>
        <v>16200</v>
      </c>
      <c r="K2546" s="205">
        <f>SUM(K2547)</f>
        <v>25500</v>
      </c>
      <c r="L2546" s="205">
        <f>SUM(L2547)</f>
        <v>35996</v>
      </c>
      <c r="M2546" s="41">
        <f t="shared" si="525"/>
        <v>20.3</v>
      </c>
      <c r="N2546" s="41">
        <f t="shared" si="526"/>
        <v>45</v>
      </c>
      <c r="O2546" s="41">
        <f t="shared" si="527"/>
        <v>70.8</v>
      </c>
      <c r="P2546" s="14"/>
      <c r="Q2546" s="14"/>
      <c r="R2546" s="167"/>
      <c r="S2546" s="14"/>
      <c r="T2546" s="14"/>
      <c r="U2546" s="4">
        <f t="shared" si="519"/>
        <v>35996</v>
      </c>
      <c r="W2546" s="43" t="s">
        <v>394</v>
      </c>
      <c r="AA2546" s="209"/>
      <c r="AB2546" s="209"/>
      <c r="AC2546" s="209"/>
      <c r="AD2546" s="209"/>
      <c r="AE2546" s="209"/>
      <c r="AF2546" s="209"/>
      <c r="AG2546" s="209"/>
      <c r="AH2546" s="209"/>
      <c r="AI2546" s="209"/>
      <c r="AJ2546" s="209"/>
      <c r="AK2546" s="209"/>
      <c r="AL2546" s="209"/>
      <c r="AM2546" s="209"/>
      <c r="AN2546" s="209"/>
      <c r="AO2546" s="209"/>
      <c r="AP2546" s="209"/>
      <c r="AQ2546" s="209"/>
      <c r="AR2546" s="209"/>
      <c r="AS2546" s="209"/>
      <c r="AT2546" s="209"/>
      <c r="AU2546" s="209"/>
      <c r="AV2546" s="209"/>
      <c r="AW2546" s="209"/>
      <c r="AX2546" s="209"/>
      <c r="AY2546" s="209"/>
      <c r="AZ2546" s="209"/>
      <c r="BA2546" s="209"/>
      <c r="BB2546" s="209"/>
      <c r="BC2546" s="209"/>
      <c r="BD2546" s="209"/>
      <c r="BE2546" s="209"/>
      <c r="BF2546" s="209"/>
      <c r="BG2546" s="209"/>
      <c r="BH2546" s="209"/>
      <c r="BI2546" s="209"/>
      <c r="BJ2546" s="209"/>
      <c r="BK2546" s="209"/>
      <c r="BL2546" s="209"/>
      <c r="BM2546" s="209"/>
      <c r="BN2546" s="209"/>
      <c r="BO2546" s="209"/>
      <c r="BP2546" s="209"/>
      <c r="BQ2546" s="209"/>
      <c r="BR2546" s="209"/>
      <c r="BS2546" s="209"/>
      <c r="BT2546" s="209"/>
      <c r="BU2546" s="209"/>
      <c r="BV2546" s="209"/>
      <c r="BW2546" s="209"/>
      <c r="BX2546" s="209"/>
      <c r="BY2546" s="209"/>
      <c r="BZ2546" s="209"/>
      <c r="CA2546" s="209"/>
      <c r="CB2546" s="209"/>
      <c r="CC2546" s="209"/>
      <c r="CD2546" s="209"/>
      <c r="CE2546" s="209"/>
      <c r="CF2546" s="209"/>
      <c r="CG2546" s="209"/>
      <c r="CH2546" s="209"/>
      <c r="CI2546" s="209"/>
      <c r="CJ2546" s="209"/>
      <c r="CK2546" s="209"/>
      <c r="CL2546" s="209"/>
      <c r="CM2546" s="209"/>
      <c r="CN2546" s="209"/>
      <c r="CO2546" s="209"/>
      <c r="CP2546" s="209"/>
      <c r="CQ2546" s="209"/>
      <c r="CR2546" s="209"/>
      <c r="CS2546" s="209"/>
      <c r="CT2546" s="209"/>
      <c r="CU2546" s="209"/>
      <c r="CV2546" s="209"/>
      <c r="CW2546" s="209"/>
      <c r="CX2546" s="209"/>
      <c r="CY2546" s="209"/>
      <c r="CZ2546" s="209"/>
      <c r="DA2546" s="209"/>
      <c r="DB2546" s="209"/>
      <c r="DC2546" s="209"/>
      <c r="DD2546" s="209"/>
      <c r="DE2546" s="209"/>
      <c r="DF2546" s="209"/>
      <c r="DG2546" s="209"/>
      <c r="DH2546" s="209"/>
      <c r="DI2546" s="209"/>
      <c r="DJ2546" s="209"/>
      <c r="DK2546" s="209"/>
      <c r="DL2546" s="209"/>
      <c r="DM2546" s="209"/>
      <c r="DN2546" s="209"/>
      <c r="DO2546" s="209"/>
      <c r="DP2546" s="209"/>
      <c r="DQ2546" s="209"/>
      <c r="DR2546" s="209"/>
      <c r="DS2546" s="209"/>
      <c r="DT2546" s="209"/>
      <c r="DU2546" s="209"/>
      <c r="DV2546" s="209"/>
      <c r="DW2546" s="209"/>
      <c r="DX2546" s="209"/>
      <c r="DY2546" s="209"/>
      <c r="DZ2546" s="209"/>
      <c r="EA2546" s="209"/>
      <c r="EB2546" s="209"/>
      <c r="EC2546" s="209"/>
      <c r="ED2546" s="209"/>
      <c r="EE2546" s="209"/>
      <c r="EF2546" s="209"/>
      <c r="EG2546" s="209"/>
      <c r="EH2546" s="209"/>
      <c r="EI2546" s="209"/>
      <c r="EJ2546" s="209"/>
      <c r="EK2546" s="209"/>
      <c r="EL2546" s="209"/>
      <c r="EM2546" s="209"/>
      <c r="EN2546" s="209"/>
      <c r="EO2546" s="209"/>
      <c r="EP2546" s="209"/>
      <c r="EQ2546" s="209"/>
      <c r="ER2546" s="209"/>
      <c r="ES2546" s="209"/>
      <c r="ET2546" s="209"/>
      <c r="EU2546" s="209"/>
      <c r="EV2546" s="209"/>
      <c r="EW2546" s="209"/>
      <c r="EX2546" s="209"/>
      <c r="EY2546" s="209"/>
      <c r="EZ2546" s="209"/>
      <c r="FA2546" s="209"/>
      <c r="FB2546" s="209"/>
      <c r="FC2546" s="209"/>
      <c r="FD2546" s="209"/>
      <c r="FE2546" s="209"/>
      <c r="FF2546" s="209"/>
      <c r="FG2546" s="209"/>
      <c r="FH2546" s="209"/>
      <c r="FI2546" s="209"/>
      <c r="FJ2546" s="209"/>
      <c r="FK2546" s="209"/>
      <c r="FL2546" s="209"/>
      <c r="FM2546" s="209"/>
      <c r="FN2546" s="209"/>
      <c r="FO2546" s="209"/>
      <c r="FP2546" s="209"/>
      <c r="FQ2546" s="209"/>
      <c r="FR2546" s="209"/>
      <c r="FS2546" s="209"/>
      <c r="FT2546" s="209"/>
      <c r="FU2546" s="209"/>
      <c r="FV2546" s="209"/>
      <c r="FW2546" s="209"/>
      <c r="FX2546" s="209"/>
      <c r="FY2546" s="209"/>
      <c r="FZ2546" s="209"/>
      <c r="GA2546" s="209"/>
      <c r="GB2546" s="209"/>
      <c r="GC2546" s="209"/>
      <c r="GD2546" s="209"/>
      <c r="GE2546" s="209"/>
      <c r="GF2546" s="209"/>
      <c r="GG2546" s="209"/>
      <c r="GH2546" s="209"/>
      <c r="GI2546" s="209"/>
    </row>
    <row r="2547" spans="1:191" ht="31.5" customHeight="1">
      <c r="A2547" s="246"/>
      <c r="B2547" s="196"/>
      <c r="C2547" s="200"/>
      <c r="D2547" s="250"/>
      <c r="E2547" s="80" t="s">
        <v>655</v>
      </c>
      <c r="F2547" s="18" t="s">
        <v>398</v>
      </c>
      <c r="G2547" s="18"/>
      <c r="H2547" s="10" t="s">
        <v>394</v>
      </c>
      <c r="I2547" s="248">
        <f>SUM(I2548:I2550)</f>
        <v>7300</v>
      </c>
      <c r="J2547" s="248">
        <f>SUM(J2548:J2550)</f>
        <v>16200</v>
      </c>
      <c r="K2547" s="248">
        <f>SUM(K2548:K2550)</f>
        <v>25500</v>
      </c>
      <c r="L2547" s="249">
        <f>SUM(L2548:L2550)</f>
        <v>35996</v>
      </c>
      <c r="M2547" s="41">
        <f t="shared" si="525"/>
        <v>20.3</v>
      </c>
      <c r="N2547" s="41">
        <f t="shared" si="526"/>
        <v>45</v>
      </c>
      <c r="O2547" s="41">
        <f t="shared" si="527"/>
        <v>70.8</v>
      </c>
      <c r="P2547" s="28"/>
      <c r="Q2547" s="28"/>
      <c r="R2547" s="167"/>
      <c r="S2547" s="28"/>
      <c r="T2547" s="28"/>
      <c r="U2547" s="4">
        <f t="shared" si="519"/>
        <v>35996</v>
      </c>
      <c r="AA2547" s="209"/>
      <c r="AB2547" s="209"/>
      <c r="AC2547" s="209"/>
      <c r="AD2547" s="209"/>
      <c r="AE2547" s="209"/>
      <c r="AF2547" s="209"/>
      <c r="AG2547" s="209"/>
      <c r="AH2547" s="209"/>
      <c r="AI2547" s="209"/>
      <c r="AJ2547" s="209"/>
      <c r="AK2547" s="209"/>
      <c r="AL2547" s="209"/>
      <c r="AM2547" s="209"/>
      <c r="AN2547" s="209"/>
      <c r="AO2547" s="209"/>
      <c r="AP2547" s="209"/>
      <c r="AQ2547" s="209"/>
      <c r="AR2547" s="209"/>
      <c r="AS2547" s="209"/>
      <c r="AT2547" s="209"/>
      <c r="AU2547" s="209"/>
      <c r="AV2547" s="209"/>
      <c r="AW2547" s="209"/>
      <c r="AX2547" s="209"/>
      <c r="AY2547" s="209"/>
      <c r="AZ2547" s="209"/>
      <c r="BA2547" s="209"/>
      <c r="BB2547" s="209"/>
      <c r="BC2547" s="209"/>
      <c r="BD2547" s="209"/>
      <c r="BE2547" s="209"/>
      <c r="BF2547" s="209"/>
      <c r="BG2547" s="209"/>
      <c r="BH2547" s="209"/>
      <c r="BI2547" s="209"/>
      <c r="BJ2547" s="209"/>
      <c r="BK2547" s="209"/>
      <c r="BL2547" s="209"/>
      <c r="BM2547" s="209"/>
      <c r="BN2547" s="209"/>
      <c r="BO2547" s="209"/>
      <c r="BP2547" s="209"/>
      <c r="BQ2547" s="209"/>
      <c r="BR2547" s="209"/>
      <c r="BS2547" s="209"/>
      <c r="BT2547" s="209"/>
      <c r="BU2547" s="209"/>
      <c r="BV2547" s="209"/>
      <c r="BW2547" s="209"/>
      <c r="BX2547" s="209"/>
      <c r="BY2547" s="209"/>
      <c r="BZ2547" s="209"/>
      <c r="CA2547" s="209"/>
      <c r="CB2547" s="209"/>
      <c r="CC2547" s="209"/>
      <c r="CD2547" s="209"/>
      <c r="CE2547" s="209"/>
      <c r="CF2547" s="209"/>
      <c r="CG2547" s="209"/>
      <c r="CH2547" s="209"/>
      <c r="CI2547" s="209"/>
      <c r="CJ2547" s="209"/>
      <c r="CK2547" s="209"/>
      <c r="CL2547" s="209"/>
      <c r="CM2547" s="209"/>
      <c r="CN2547" s="209"/>
      <c r="CO2547" s="209"/>
      <c r="CP2547" s="209"/>
      <c r="CQ2547" s="209"/>
      <c r="CR2547" s="209"/>
      <c r="CS2547" s="209"/>
      <c r="CT2547" s="209"/>
      <c r="CU2547" s="209"/>
      <c r="CV2547" s="209"/>
      <c r="CW2547" s="209"/>
      <c r="CX2547" s="209"/>
      <c r="CY2547" s="209"/>
      <c r="CZ2547" s="209"/>
      <c r="DA2547" s="209"/>
      <c r="DB2547" s="209"/>
      <c r="DC2547" s="209"/>
      <c r="DD2547" s="209"/>
      <c r="DE2547" s="209"/>
      <c r="DF2547" s="209"/>
      <c r="DG2547" s="209"/>
      <c r="DH2547" s="209"/>
      <c r="DI2547" s="209"/>
      <c r="DJ2547" s="209"/>
      <c r="DK2547" s="209"/>
      <c r="DL2547" s="209"/>
      <c r="DM2547" s="209"/>
      <c r="DN2547" s="209"/>
      <c r="DO2547" s="209"/>
      <c r="DP2547" s="209"/>
      <c r="DQ2547" s="209"/>
      <c r="DR2547" s="209"/>
      <c r="DS2547" s="209"/>
      <c r="DT2547" s="209"/>
      <c r="DU2547" s="209"/>
      <c r="DV2547" s="209"/>
      <c r="DW2547" s="209"/>
      <c r="DX2547" s="209"/>
      <c r="DY2547" s="209"/>
      <c r="DZ2547" s="209"/>
      <c r="EA2547" s="209"/>
      <c r="EB2547" s="209"/>
      <c r="EC2547" s="209"/>
      <c r="ED2547" s="209"/>
      <c r="EE2547" s="209"/>
      <c r="EF2547" s="209"/>
      <c r="EG2547" s="209"/>
      <c r="EH2547" s="209"/>
      <c r="EI2547" s="209"/>
      <c r="EJ2547" s="209"/>
      <c r="EK2547" s="209"/>
      <c r="EL2547" s="209"/>
      <c r="EM2547" s="209"/>
      <c r="EN2547" s="209"/>
      <c r="EO2547" s="209"/>
      <c r="EP2547" s="209"/>
      <c r="EQ2547" s="209"/>
      <c r="ER2547" s="209"/>
      <c r="ES2547" s="209"/>
      <c r="ET2547" s="209"/>
      <c r="EU2547" s="209"/>
      <c r="EV2547" s="209"/>
      <c r="EW2547" s="209"/>
      <c r="EX2547" s="209"/>
      <c r="EY2547" s="209"/>
      <c r="EZ2547" s="209"/>
      <c r="FA2547" s="209"/>
      <c r="FB2547" s="209"/>
      <c r="FC2547" s="209"/>
      <c r="FD2547" s="209"/>
      <c r="FE2547" s="209"/>
      <c r="FF2547" s="209"/>
      <c r="FG2547" s="209"/>
      <c r="FH2547" s="209"/>
      <c r="FI2547" s="209"/>
      <c r="FJ2547" s="209"/>
      <c r="FK2547" s="209"/>
      <c r="FL2547" s="209"/>
      <c r="FM2547" s="209"/>
      <c r="FN2547" s="209"/>
      <c r="FO2547" s="209"/>
      <c r="FP2547" s="209"/>
      <c r="FQ2547" s="209"/>
      <c r="FR2547" s="209"/>
      <c r="FS2547" s="209"/>
      <c r="FT2547" s="209"/>
      <c r="FU2547" s="209"/>
      <c r="FV2547" s="209"/>
      <c r="FW2547" s="209"/>
      <c r="FX2547" s="209"/>
      <c r="FY2547" s="209"/>
      <c r="FZ2547" s="209"/>
      <c r="GA2547" s="209"/>
      <c r="GB2547" s="209"/>
      <c r="GC2547" s="209"/>
      <c r="GD2547" s="209"/>
      <c r="GE2547" s="209"/>
      <c r="GF2547" s="209"/>
      <c r="GG2547" s="209"/>
      <c r="GH2547" s="209"/>
      <c r="GI2547" s="209"/>
    </row>
    <row r="2548" spans="1:191" hidden="1">
      <c r="A2548" s="74"/>
      <c r="B2548" s="53"/>
      <c r="C2548" s="56"/>
      <c r="D2548" s="76"/>
      <c r="E2548" s="16" t="s">
        <v>513</v>
      </c>
      <c r="F2548" s="10">
        <v>4239</v>
      </c>
      <c r="G2548" s="10"/>
      <c r="H2548" s="10"/>
      <c r="I2548" s="34">
        <v>4000</v>
      </c>
      <c r="J2548" s="34">
        <v>9000</v>
      </c>
      <c r="K2548" s="34">
        <v>14000</v>
      </c>
      <c r="L2548" s="40">
        <v>19585.3</v>
      </c>
      <c r="M2548" s="41">
        <f t="shared" si="525"/>
        <v>20.399999999999999</v>
      </c>
      <c r="N2548" s="41">
        <f t="shared" si="526"/>
        <v>46</v>
      </c>
      <c r="O2548" s="41">
        <f t="shared" si="527"/>
        <v>71.5</v>
      </c>
      <c r="P2548" s="28"/>
      <c r="Q2548" s="28"/>
      <c r="R2548" s="167"/>
      <c r="S2548" s="28"/>
      <c r="T2548" s="28"/>
      <c r="U2548" s="4"/>
    </row>
    <row r="2549" spans="1:191" hidden="1">
      <c r="A2549" s="74"/>
      <c r="B2549" s="53"/>
      <c r="C2549" s="56"/>
      <c r="D2549" s="76"/>
      <c r="E2549" s="16" t="s">
        <v>547</v>
      </c>
      <c r="F2549" s="10">
        <v>4727</v>
      </c>
      <c r="G2549" s="10"/>
      <c r="H2549" s="10"/>
      <c r="I2549" s="34">
        <v>2000</v>
      </c>
      <c r="J2549" s="34">
        <v>4000</v>
      </c>
      <c r="K2549" s="34">
        <v>6500</v>
      </c>
      <c r="L2549" s="40">
        <v>9228.7000000000007</v>
      </c>
      <c r="M2549" s="41">
        <f t="shared" si="525"/>
        <v>21.7</v>
      </c>
      <c r="N2549" s="41">
        <f t="shared" si="526"/>
        <v>43.3</v>
      </c>
      <c r="O2549" s="41">
        <f t="shared" si="527"/>
        <v>70.400000000000006</v>
      </c>
      <c r="P2549" s="28"/>
      <c r="Q2549" s="28"/>
      <c r="R2549" s="167"/>
      <c r="S2549" s="28"/>
      <c r="T2549" s="28"/>
      <c r="U2549" s="4"/>
    </row>
    <row r="2550" spans="1:191" hidden="1">
      <c r="A2550" s="74"/>
      <c r="B2550" s="53"/>
      <c r="C2550" s="56"/>
      <c r="D2550" s="76"/>
      <c r="E2550" s="9" t="s">
        <v>549</v>
      </c>
      <c r="F2550" s="10" t="s">
        <v>267</v>
      </c>
      <c r="G2550" s="10"/>
      <c r="H2550" s="10"/>
      <c r="I2550" s="34">
        <v>1300</v>
      </c>
      <c r="J2550" s="34">
        <v>3200</v>
      </c>
      <c r="K2550" s="34">
        <v>5000</v>
      </c>
      <c r="L2550" s="40">
        <v>7182</v>
      </c>
      <c r="M2550" s="41">
        <f t="shared" si="525"/>
        <v>18.100000000000001</v>
      </c>
      <c r="N2550" s="41">
        <f t="shared" si="526"/>
        <v>44.6</v>
      </c>
      <c r="O2550" s="41">
        <f t="shared" si="527"/>
        <v>69.599999999999994</v>
      </c>
      <c r="P2550" s="28"/>
      <c r="Q2550" s="28"/>
      <c r="R2550" s="167"/>
      <c r="S2550" s="28"/>
      <c r="T2550" s="28"/>
      <c r="U2550" s="4">
        <f t="shared" ref="U2550:U2561" si="529">SUM(L2550-T2550)</f>
        <v>7182</v>
      </c>
    </row>
    <row r="2551" spans="1:191" ht="49.5">
      <c r="A2551" s="246"/>
      <c r="B2551" s="196"/>
      <c r="C2551" s="200"/>
      <c r="D2551" s="254" t="s">
        <v>286</v>
      </c>
      <c r="E2551" s="226" t="s">
        <v>452</v>
      </c>
      <c r="F2551" s="19"/>
      <c r="G2551" s="19"/>
      <c r="H2551" s="10" t="s">
        <v>394</v>
      </c>
      <c r="I2551" s="205">
        <f>SUM(I2552)</f>
        <v>1000</v>
      </c>
      <c r="J2551" s="205">
        <f>SUM(J2552)</f>
        <v>2200</v>
      </c>
      <c r="K2551" s="205">
        <f>SUM(K2552)</f>
        <v>3400</v>
      </c>
      <c r="L2551" s="205">
        <f>SUM(L2552)</f>
        <v>4768.3</v>
      </c>
      <c r="M2551" s="41">
        <f t="shared" si="525"/>
        <v>21</v>
      </c>
      <c r="N2551" s="41">
        <f t="shared" si="526"/>
        <v>46.1</v>
      </c>
      <c r="O2551" s="41">
        <f t="shared" si="527"/>
        <v>71.3</v>
      </c>
      <c r="P2551" s="14"/>
      <c r="Q2551" s="14"/>
      <c r="R2551" s="167"/>
      <c r="S2551" s="14"/>
      <c r="T2551" s="14"/>
      <c r="U2551" s="4">
        <f t="shared" si="529"/>
        <v>4768.3</v>
      </c>
      <c r="W2551" s="43" t="s">
        <v>394</v>
      </c>
      <c r="AA2551" s="209"/>
      <c r="AB2551" s="209"/>
      <c r="AC2551" s="209"/>
      <c r="AD2551" s="209"/>
      <c r="AE2551" s="209"/>
      <c r="AF2551" s="209"/>
      <c r="AG2551" s="209"/>
      <c r="AH2551" s="209"/>
      <c r="AI2551" s="209"/>
      <c r="AJ2551" s="209"/>
      <c r="AK2551" s="209"/>
      <c r="AL2551" s="209"/>
      <c r="AM2551" s="209"/>
      <c r="AN2551" s="209"/>
      <c r="AO2551" s="209"/>
      <c r="AP2551" s="209"/>
      <c r="AQ2551" s="209"/>
      <c r="AR2551" s="209"/>
      <c r="AS2551" s="209"/>
      <c r="AT2551" s="209"/>
      <c r="AU2551" s="209"/>
      <c r="AV2551" s="209"/>
      <c r="AW2551" s="209"/>
      <c r="AX2551" s="209"/>
      <c r="AY2551" s="209"/>
      <c r="AZ2551" s="209"/>
      <c r="BA2551" s="209"/>
      <c r="BB2551" s="209"/>
      <c r="BC2551" s="209"/>
      <c r="BD2551" s="209"/>
      <c r="BE2551" s="209"/>
      <c r="BF2551" s="209"/>
      <c r="BG2551" s="209"/>
      <c r="BH2551" s="209"/>
      <c r="BI2551" s="209"/>
      <c r="BJ2551" s="209"/>
      <c r="BK2551" s="209"/>
      <c r="BL2551" s="209"/>
      <c r="BM2551" s="209"/>
      <c r="BN2551" s="209"/>
      <c r="BO2551" s="209"/>
      <c r="BP2551" s="209"/>
      <c r="BQ2551" s="209"/>
      <c r="BR2551" s="209"/>
      <c r="BS2551" s="209"/>
      <c r="BT2551" s="209"/>
      <c r="BU2551" s="209"/>
      <c r="BV2551" s="209"/>
      <c r="BW2551" s="209"/>
      <c r="BX2551" s="209"/>
      <c r="BY2551" s="209"/>
      <c r="BZ2551" s="209"/>
      <c r="CA2551" s="209"/>
      <c r="CB2551" s="209"/>
      <c r="CC2551" s="209"/>
      <c r="CD2551" s="209"/>
      <c r="CE2551" s="209"/>
      <c r="CF2551" s="209"/>
      <c r="CG2551" s="209"/>
      <c r="CH2551" s="209"/>
      <c r="CI2551" s="209"/>
      <c r="CJ2551" s="209"/>
      <c r="CK2551" s="209"/>
      <c r="CL2551" s="209"/>
      <c r="CM2551" s="209"/>
      <c r="CN2551" s="209"/>
      <c r="CO2551" s="209"/>
      <c r="CP2551" s="209"/>
      <c r="CQ2551" s="209"/>
      <c r="CR2551" s="209"/>
      <c r="CS2551" s="209"/>
      <c r="CT2551" s="209"/>
      <c r="CU2551" s="209"/>
      <c r="CV2551" s="209"/>
      <c r="CW2551" s="209"/>
      <c r="CX2551" s="209"/>
      <c r="CY2551" s="209"/>
      <c r="CZ2551" s="209"/>
      <c r="DA2551" s="209"/>
      <c r="DB2551" s="209"/>
      <c r="DC2551" s="209"/>
      <c r="DD2551" s="209"/>
      <c r="DE2551" s="209"/>
      <c r="DF2551" s="209"/>
      <c r="DG2551" s="209"/>
      <c r="DH2551" s="209"/>
      <c r="DI2551" s="209"/>
      <c r="DJ2551" s="209"/>
      <c r="DK2551" s="209"/>
      <c r="DL2551" s="209"/>
      <c r="DM2551" s="209"/>
      <c r="DN2551" s="209"/>
      <c r="DO2551" s="209"/>
      <c r="DP2551" s="209"/>
      <c r="DQ2551" s="209"/>
      <c r="DR2551" s="209"/>
      <c r="DS2551" s="209"/>
      <c r="DT2551" s="209"/>
      <c r="DU2551" s="209"/>
      <c r="DV2551" s="209"/>
      <c r="DW2551" s="209"/>
      <c r="DX2551" s="209"/>
      <c r="DY2551" s="209"/>
      <c r="DZ2551" s="209"/>
      <c r="EA2551" s="209"/>
      <c r="EB2551" s="209"/>
      <c r="EC2551" s="209"/>
      <c r="ED2551" s="209"/>
      <c r="EE2551" s="209"/>
      <c r="EF2551" s="209"/>
      <c r="EG2551" s="209"/>
      <c r="EH2551" s="209"/>
      <c r="EI2551" s="209"/>
      <c r="EJ2551" s="209"/>
      <c r="EK2551" s="209"/>
      <c r="EL2551" s="209"/>
      <c r="EM2551" s="209"/>
      <c r="EN2551" s="209"/>
      <c r="EO2551" s="209"/>
      <c r="EP2551" s="209"/>
      <c r="EQ2551" s="209"/>
      <c r="ER2551" s="209"/>
      <c r="ES2551" s="209"/>
      <c r="ET2551" s="209"/>
      <c r="EU2551" s="209"/>
      <c r="EV2551" s="209"/>
      <c r="EW2551" s="209"/>
      <c r="EX2551" s="209"/>
      <c r="EY2551" s="209"/>
      <c r="EZ2551" s="209"/>
      <c r="FA2551" s="209"/>
      <c r="FB2551" s="209"/>
      <c r="FC2551" s="209"/>
      <c r="FD2551" s="209"/>
      <c r="FE2551" s="209"/>
      <c r="FF2551" s="209"/>
      <c r="FG2551" s="209"/>
      <c r="FH2551" s="209"/>
      <c r="FI2551" s="209"/>
      <c r="FJ2551" s="209"/>
      <c r="FK2551" s="209"/>
      <c r="FL2551" s="209"/>
      <c r="FM2551" s="209"/>
      <c r="FN2551" s="209"/>
      <c r="FO2551" s="209"/>
      <c r="FP2551" s="209"/>
      <c r="FQ2551" s="209"/>
      <c r="FR2551" s="209"/>
      <c r="FS2551" s="209"/>
      <c r="FT2551" s="209"/>
      <c r="FU2551" s="209"/>
      <c r="FV2551" s="209"/>
      <c r="FW2551" s="209"/>
      <c r="FX2551" s="209"/>
      <c r="FY2551" s="209"/>
      <c r="FZ2551" s="209"/>
      <c r="GA2551" s="209"/>
      <c r="GB2551" s="209"/>
      <c r="GC2551" s="209"/>
      <c r="GD2551" s="209"/>
      <c r="GE2551" s="209"/>
      <c r="GF2551" s="209"/>
      <c r="GG2551" s="209"/>
      <c r="GH2551" s="209"/>
      <c r="GI2551" s="209"/>
    </row>
    <row r="2552" spans="1:191" ht="34.5" customHeight="1">
      <c r="A2552" s="246"/>
      <c r="B2552" s="196"/>
      <c r="C2552" s="200"/>
      <c r="D2552" s="250"/>
      <c r="E2552" s="80" t="s">
        <v>655</v>
      </c>
      <c r="F2552" s="18" t="s">
        <v>398</v>
      </c>
      <c r="G2552" s="18"/>
      <c r="H2552" s="10" t="s">
        <v>394</v>
      </c>
      <c r="I2552" s="248">
        <f>SUM(I2553:I2553)</f>
        <v>1000</v>
      </c>
      <c r="J2552" s="248">
        <f>SUM(J2553:J2553)</f>
        <v>2200</v>
      </c>
      <c r="K2552" s="248">
        <f>SUM(K2553:K2553)</f>
        <v>3400</v>
      </c>
      <c r="L2552" s="249">
        <f>SUM(L2553:L2553)</f>
        <v>4768.3</v>
      </c>
      <c r="M2552" s="41">
        <f t="shared" si="525"/>
        <v>21</v>
      </c>
      <c r="N2552" s="41">
        <f t="shared" si="526"/>
        <v>46.1</v>
      </c>
      <c r="O2552" s="41">
        <f t="shared" si="527"/>
        <v>71.3</v>
      </c>
      <c r="P2552" s="28"/>
      <c r="Q2552" s="28"/>
      <c r="R2552" s="167"/>
      <c r="S2552" s="28"/>
      <c r="T2552" s="28"/>
      <c r="U2552" s="4">
        <f t="shared" si="529"/>
        <v>4768.3</v>
      </c>
      <c r="AA2552" s="209"/>
      <c r="AB2552" s="209"/>
      <c r="AC2552" s="209"/>
      <c r="AD2552" s="209"/>
      <c r="AE2552" s="209"/>
      <c r="AF2552" s="209"/>
      <c r="AG2552" s="209"/>
      <c r="AH2552" s="209"/>
      <c r="AI2552" s="209"/>
      <c r="AJ2552" s="209"/>
      <c r="AK2552" s="209"/>
      <c r="AL2552" s="209"/>
      <c r="AM2552" s="209"/>
      <c r="AN2552" s="209"/>
      <c r="AO2552" s="209"/>
      <c r="AP2552" s="209"/>
      <c r="AQ2552" s="209"/>
      <c r="AR2552" s="209"/>
      <c r="AS2552" s="209"/>
      <c r="AT2552" s="209"/>
      <c r="AU2552" s="209"/>
      <c r="AV2552" s="209"/>
      <c r="AW2552" s="209"/>
      <c r="AX2552" s="209"/>
      <c r="AY2552" s="209"/>
      <c r="AZ2552" s="209"/>
      <c r="BA2552" s="209"/>
      <c r="BB2552" s="209"/>
      <c r="BC2552" s="209"/>
      <c r="BD2552" s="209"/>
      <c r="BE2552" s="209"/>
      <c r="BF2552" s="209"/>
      <c r="BG2552" s="209"/>
      <c r="BH2552" s="209"/>
      <c r="BI2552" s="209"/>
      <c r="BJ2552" s="209"/>
      <c r="BK2552" s="209"/>
      <c r="BL2552" s="209"/>
      <c r="BM2552" s="209"/>
      <c r="BN2552" s="209"/>
      <c r="BO2552" s="209"/>
      <c r="BP2552" s="209"/>
      <c r="BQ2552" s="209"/>
      <c r="BR2552" s="209"/>
      <c r="BS2552" s="209"/>
      <c r="BT2552" s="209"/>
      <c r="BU2552" s="209"/>
      <c r="BV2552" s="209"/>
      <c r="BW2552" s="209"/>
      <c r="BX2552" s="209"/>
      <c r="BY2552" s="209"/>
      <c r="BZ2552" s="209"/>
      <c r="CA2552" s="209"/>
      <c r="CB2552" s="209"/>
      <c r="CC2552" s="209"/>
      <c r="CD2552" s="209"/>
      <c r="CE2552" s="209"/>
      <c r="CF2552" s="209"/>
      <c r="CG2552" s="209"/>
      <c r="CH2552" s="209"/>
      <c r="CI2552" s="209"/>
      <c r="CJ2552" s="209"/>
      <c r="CK2552" s="209"/>
      <c r="CL2552" s="209"/>
      <c r="CM2552" s="209"/>
      <c r="CN2552" s="209"/>
      <c r="CO2552" s="209"/>
      <c r="CP2552" s="209"/>
      <c r="CQ2552" s="209"/>
      <c r="CR2552" s="209"/>
      <c r="CS2552" s="209"/>
      <c r="CT2552" s="209"/>
      <c r="CU2552" s="209"/>
      <c r="CV2552" s="209"/>
      <c r="CW2552" s="209"/>
      <c r="CX2552" s="209"/>
      <c r="CY2552" s="209"/>
      <c r="CZ2552" s="209"/>
      <c r="DA2552" s="209"/>
      <c r="DB2552" s="209"/>
      <c r="DC2552" s="209"/>
      <c r="DD2552" s="209"/>
      <c r="DE2552" s="209"/>
      <c r="DF2552" s="209"/>
      <c r="DG2552" s="209"/>
      <c r="DH2552" s="209"/>
      <c r="DI2552" s="209"/>
      <c r="DJ2552" s="209"/>
      <c r="DK2552" s="209"/>
      <c r="DL2552" s="209"/>
      <c r="DM2552" s="209"/>
      <c r="DN2552" s="209"/>
      <c r="DO2552" s="209"/>
      <c r="DP2552" s="209"/>
      <c r="DQ2552" s="209"/>
      <c r="DR2552" s="209"/>
      <c r="DS2552" s="209"/>
      <c r="DT2552" s="209"/>
      <c r="DU2552" s="209"/>
      <c r="DV2552" s="209"/>
      <c r="DW2552" s="209"/>
      <c r="DX2552" s="209"/>
      <c r="DY2552" s="209"/>
      <c r="DZ2552" s="209"/>
      <c r="EA2552" s="209"/>
      <c r="EB2552" s="209"/>
      <c r="EC2552" s="209"/>
      <c r="ED2552" s="209"/>
      <c r="EE2552" s="209"/>
      <c r="EF2552" s="209"/>
      <c r="EG2552" s="209"/>
      <c r="EH2552" s="209"/>
      <c r="EI2552" s="209"/>
      <c r="EJ2552" s="209"/>
      <c r="EK2552" s="209"/>
      <c r="EL2552" s="209"/>
      <c r="EM2552" s="209"/>
      <c r="EN2552" s="209"/>
      <c r="EO2552" s="209"/>
      <c r="EP2552" s="209"/>
      <c r="EQ2552" s="209"/>
      <c r="ER2552" s="209"/>
      <c r="ES2552" s="209"/>
      <c r="ET2552" s="209"/>
      <c r="EU2552" s="209"/>
      <c r="EV2552" s="209"/>
      <c r="EW2552" s="209"/>
      <c r="EX2552" s="209"/>
      <c r="EY2552" s="209"/>
      <c r="EZ2552" s="209"/>
      <c r="FA2552" s="209"/>
      <c r="FB2552" s="209"/>
      <c r="FC2552" s="209"/>
      <c r="FD2552" s="209"/>
      <c r="FE2552" s="209"/>
      <c r="FF2552" s="209"/>
      <c r="FG2552" s="209"/>
      <c r="FH2552" s="209"/>
      <c r="FI2552" s="209"/>
      <c r="FJ2552" s="209"/>
      <c r="FK2552" s="209"/>
      <c r="FL2552" s="209"/>
      <c r="FM2552" s="209"/>
      <c r="FN2552" s="209"/>
      <c r="FO2552" s="209"/>
      <c r="FP2552" s="209"/>
      <c r="FQ2552" s="209"/>
      <c r="FR2552" s="209"/>
      <c r="FS2552" s="209"/>
      <c r="FT2552" s="209"/>
      <c r="FU2552" s="209"/>
      <c r="FV2552" s="209"/>
      <c r="FW2552" s="209"/>
      <c r="FX2552" s="209"/>
      <c r="FY2552" s="209"/>
      <c r="FZ2552" s="209"/>
      <c r="GA2552" s="209"/>
      <c r="GB2552" s="209"/>
      <c r="GC2552" s="209"/>
      <c r="GD2552" s="209"/>
      <c r="GE2552" s="209"/>
      <c r="GF2552" s="209"/>
      <c r="GG2552" s="209"/>
      <c r="GH2552" s="209"/>
      <c r="GI2552" s="209"/>
    </row>
    <row r="2553" spans="1:191" hidden="1">
      <c r="A2553" s="74"/>
      <c r="B2553" s="53"/>
      <c r="C2553" s="56"/>
      <c r="D2553" s="76"/>
      <c r="E2553" s="9" t="s">
        <v>549</v>
      </c>
      <c r="F2553" s="10">
        <v>4729</v>
      </c>
      <c r="G2553" s="10"/>
      <c r="H2553" s="10"/>
      <c r="I2553" s="34">
        <v>1000</v>
      </c>
      <c r="J2553" s="34">
        <v>2200</v>
      </c>
      <c r="K2553" s="34">
        <v>3400</v>
      </c>
      <c r="L2553" s="40">
        <v>4768.3</v>
      </c>
      <c r="M2553" s="41">
        <f t="shared" si="525"/>
        <v>21</v>
      </c>
      <c r="N2553" s="41">
        <f t="shared" si="526"/>
        <v>46.1</v>
      </c>
      <c r="O2553" s="41">
        <f t="shared" si="527"/>
        <v>71.3</v>
      </c>
      <c r="P2553" s="28"/>
      <c r="Q2553" s="28"/>
      <c r="R2553" s="167"/>
      <c r="S2553" s="28"/>
      <c r="T2553" s="28"/>
      <c r="U2553" s="4">
        <f t="shared" si="529"/>
        <v>4768.3</v>
      </c>
    </row>
    <row r="2554" spans="1:191" ht="82.5">
      <c r="A2554" s="246"/>
      <c r="B2554" s="196"/>
      <c r="C2554" s="200"/>
      <c r="D2554" s="255" t="s">
        <v>287</v>
      </c>
      <c r="E2554" s="226" t="s">
        <v>450</v>
      </c>
      <c r="F2554" s="19"/>
      <c r="G2554" s="19"/>
      <c r="H2554" s="10" t="s">
        <v>394</v>
      </c>
      <c r="I2554" s="204">
        <f t="shared" ref="I2554:L2555" si="530">SUM(I2555)</f>
        <v>650</v>
      </c>
      <c r="J2554" s="204">
        <f t="shared" si="530"/>
        <v>1700</v>
      </c>
      <c r="K2554" s="204">
        <f t="shared" si="530"/>
        <v>2700</v>
      </c>
      <c r="L2554" s="205">
        <f t="shared" si="530"/>
        <v>4488</v>
      </c>
      <c r="M2554" s="41">
        <f t="shared" si="525"/>
        <v>14.5</v>
      </c>
      <c r="N2554" s="41">
        <f t="shared" si="526"/>
        <v>37.9</v>
      </c>
      <c r="O2554" s="41">
        <f t="shared" si="527"/>
        <v>60.2</v>
      </c>
      <c r="P2554" s="14"/>
      <c r="Q2554" s="14"/>
      <c r="R2554" s="167"/>
      <c r="S2554" s="14"/>
      <c r="T2554" s="14"/>
      <c r="U2554" s="4">
        <f t="shared" si="529"/>
        <v>4488</v>
      </c>
      <c r="W2554" s="43" t="s">
        <v>394</v>
      </c>
      <c r="AA2554" s="209"/>
      <c r="AB2554" s="209"/>
      <c r="AC2554" s="209"/>
      <c r="AD2554" s="209"/>
      <c r="AE2554" s="209"/>
      <c r="AF2554" s="209"/>
      <c r="AG2554" s="209"/>
      <c r="AH2554" s="209"/>
      <c r="AI2554" s="209"/>
      <c r="AJ2554" s="209"/>
      <c r="AK2554" s="209"/>
      <c r="AL2554" s="209"/>
      <c r="AM2554" s="209"/>
      <c r="AN2554" s="209"/>
      <c r="AO2554" s="209"/>
      <c r="AP2554" s="209"/>
      <c r="AQ2554" s="209"/>
      <c r="AR2554" s="209"/>
      <c r="AS2554" s="209"/>
      <c r="AT2554" s="209"/>
      <c r="AU2554" s="209"/>
      <c r="AV2554" s="209"/>
      <c r="AW2554" s="209"/>
      <c r="AX2554" s="209"/>
      <c r="AY2554" s="209"/>
      <c r="AZ2554" s="209"/>
      <c r="BA2554" s="209"/>
      <c r="BB2554" s="209"/>
      <c r="BC2554" s="209"/>
      <c r="BD2554" s="209"/>
      <c r="BE2554" s="209"/>
      <c r="BF2554" s="209"/>
      <c r="BG2554" s="209"/>
      <c r="BH2554" s="209"/>
      <c r="BI2554" s="209"/>
      <c r="BJ2554" s="209"/>
      <c r="BK2554" s="209"/>
      <c r="BL2554" s="209"/>
      <c r="BM2554" s="209"/>
      <c r="BN2554" s="209"/>
      <c r="BO2554" s="209"/>
      <c r="BP2554" s="209"/>
      <c r="BQ2554" s="209"/>
      <c r="BR2554" s="209"/>
      <c r="BS2554" s="209"/>
      <c r="BT2554" s="209"/>
      <c r="BU2554" s="209"/>
      <c r="BV2554" s="209"/>
      <c r="BW2554" s="209"/>
      <c r="BX2554" s="209"/>
      <c r="BY2554" s="209"/>
      <c r="BZ2554" s="209"/>
      <c r="CA2554" s="209"/>
      <c r="CB2554" s="209"/>
      <c r="CC2554" s="209"/>
      <c r="CD2554" s="209"/>
      <c r="CE2554" s="209"/>
      <c r="CF2554" s="209"/>
      <c r="CG2554" s="209"/>
      <c r="CH2554" s="209"/>
      <c r="CI2554" s="209"/>
      <c r="CJ2554" s="209"/>
      <c r="CK2554" s="209"/>
      <c r="CL2554" s="209"/>
      <c r="CM2554" s="209"/>
      <c r="CN2554" s="209"/>
      <c r="CO2554" s="209"/>
      <c r="CP2554" s="209"/>
      <c r="CQ2554" s="209"/>
      <c r="CR2554" s="209"/>
      <c r="CS2554" s="209"/>
      <c r="CT2554" s="209"/>
      <c r="CU2554" s="209"/>
      <c r="CV2554" s="209"/>
      <c r="CW2554" s="209"/>
      <c r="CX2554" s="209"/>
      <c r="CY2554" s="209"/>
      <c r="CZ2554" s="209"/>
      <c r="DA2554" s="209"/>
      <c r="DB2554" s="209"/>
      <c r="DC2554" s="209"/>
      <c r="DD2554" s="209"/>
      <c r="DE2554" s="209"/>
      <c r="DF2554" s="209"/>
      <c r="DG2554" s="209"/>
      <c r="DH2554" s="209"/>
      <c r="DI2554" s="209"/>
      <c r="DJ2554" s="209"/>
      <c r="DK2554" s="209"/>
      <c r="DL2554" s="209"/>
      <c r="DM2554" s="209"/>
      <c r="DN2554" s="209"/>
      <c r="DO2554" s="209"/>
      <c r="DP2554" s="209"/>
      <c r="DQ2554" s="209"/>
      <c r="DR2554" s="209"/>
      <c r="DS2554" s="209"/>
      <c r="DT2554" s="209"/>
      <c r="DU2554" s="209"/>
      <c r="DV2554" s="209"/>
      <c r="DW2554" s="209"/>
      <c r="DX2554" s="209"/>
      <c r="DY2554" s="209"/>
      <c r="DZ2554" s="209"/>
      <c r="EA2554" s="209"/>
      <c r="EB2554" s="209"/>
      <c r="EC2554" s="209"/>
      <c r="ED2554" s="209"/>
      <c r="EE2554" s="209"/>
      <c r="EF2554" s="209"/>
      <c r="EG2554" s="209"/>
      <c r="EH2554" s="209"/>
      <c r="EI2554" s="209"/>
      <c r="EJ2554" s="209"/>
      <c r="EK2554" s="209"/>
      <c r="EL2554" s="209"/>
      <c r="EM2554" s="209"/>
      <c r="EN2554" s="209"/>
      <c r="EO2554" s="209"/>
      <c r="EP2554" s="209"/>
      <c r="EQ2554" s="209"/>
      <c r="ER2554" s="209"/>
      <c r="ES2554" s="209"/>
      <c r="ET2554" s="209"/>
      <c r="EU2554" s="209"/>
      <c r="EV2554" s="209"/>
      <c r="EW2554" s="209"/>
      <c r="EX2554" s="209"/>
      <c r="EY2554" s="209"/>
      <c r="EZ2554" s="209"/>
      <c r="FA2554" s="209"/>
      <c r="FB2554" s="209"/>
      <c r="FC2554" s="209"/>
      <c r="FD2554" s="209"/>
      <c r="FE2554" s="209"/>
      <c r="FF2554" s="209"/>
      <c r="FG2554" s="209"/>
      <c r="FH2554" s="209"/>
      <c r="FI2554" s="209"/>
      <c r="FJ2554" s="209"/>
      <c r="FK2554" s="209"/>
      <c r="FL2554" s="209"/>
      <c r="FM2554" s="209"/>
      <c r="FN2554" s="209"/>
      <c r="FO2554" s="209"/>
      <c r="FP2554" s="209"/>
      <c r="FQ2554" s="209"/>
      <c r="FR2554" s="209"/>
      <c r="FS2554" s="209"/>
      <c r="FT2554" s="209"/>
      <c r="FU2554" s="209"/>
      <c r="FV2554" s="209"/>
      <c r="FW2554" s="209"/>
      <c r="FX2554" s="209"/>
      <c r="FY2554" s="209"/>
      <c r="FZ2554" s="209"/>
      <c r="GA2554" s="209"/>
      <c r="GB2554" s="209"/>
      <c r="GC2554" s="209"/>
      <c r="GD2554" s="209"/>
      <c r="GE2554" s="209"/>
      <c r="GF2554" s="209"/>
      <c r="GG2554" s="209"/>
      <c r="GH2554" s="209"/>
      <c r="GI2554" s="209"/>
    </row>
    <row r="2555" spans="1:191" ht="33.75" customHeight="1">
      <c r="A2555" s="246"/>
      <c r="B2555" s="196"/>
      <c r="C2555" s="200"/>
      <c r="D2555" s="252"/>
      <c r="E2555" s="80" t="s">
        <v>655</v>
      </c>
      <c r="F2555" s="18" t="s">
        <v>398</v>
      </c>
      <c r="G2555" s="18"/>
      <c r="H2555" s="10" t="s">
        <v>394</v>
      </c>
      <c r="I2555" s="248">
        <f t="shared" si="530"/>
        <v>650</v>
      </c>
      <c r="J2555" s="248">
        <f t="shared" si="530"/>
        <v>1700</v>
      </c>
      <c r="K2555" s="248">
        <f t="shared" si="530"/>
        <v>2700</v>
      </c>
      <c r="L2555" s="249">
        <f t="shared" si="530"/>
        <v>4488</v>
      </c>
      <c r="M2555" s="41">
        <f t="shared" si="525"/>
        <v>14.5</v>
      </c>
      <c r="N2555" s="41">
        <f t="shared" si="526"/>
        <v>37.9</v>
      </c>
      <c r="O2555" s="41">
        <f t="shared" si="527"/>
        <v>60.2</v>
      </c>
      <c r="P2555" s="28"/>
      <c r="Q2555" s="28"/>
      <c r="R2555" s="167"/>
      <c r="S2555" s="28"/>
      <c r="T2555" s="28"/>
      <c r="U2555" s="4">
        <f t="shared" si="529"/>
        <v>4488</v>
      </c>
      <c r="AA2555" s="209"/>
      <c r="AB2555" s="209"/>
      <c r="AC2555" s="209"/>
      <c r="AD2555" s="209"/>
      <c r="AE2555" s="209"/>
      <c r="AF2555" s="209"/>
      <c r="AG2555" s="209"/>
      <c r="AH2555" s="209"/>
      <c r="AI2555" s="209"/>
      <c r="AJ2555" s="209"/>
      <c r="AK2555" s="209"/>
      <c r="AL2555" s="209"/>
      <c r="AM2555" s="209"/>
      <c r="AN2555" s="209"/>
      <c r="AO2555" s="209"/>
      <c r="AP2555" s="209"/>
      <c r="AQ2555" s="209"/>
      <c r="AR2555" s="209"/>
      <c r="AS2555" s="209"/>
      <c r="AT2555" s="209"/>
      <c r="AU2555" s="209"/>
      <c r="AV2555" s="209"/>
      <c r="AW2555" s="209"/>
      <c r="AX2555" s="209"/>
      <c r="AY2555" s="209"/>
      <c r="AZ2555" s="209"/>
      <c r="BA2555" s="209"/>
      <c r="BB2555" s="209"/>
      <c r="BC2555" s="209"/>
      <c r="BD2555" s="209"/>
      <c r="BE2555" s="209"/>
      <c r="BF2555" s="209"/>
      <c r="BG2555" s="209"/>
      <c r="BH2555" s="209"/>
      <c r="BI2555" s="209"/>
      <c r="BJ2555" s="209"/>
      <c r="BK2555" s="209"/>
      <c r="BL2555" s="209"/>
      <c r="BM2555" s="209"/>
      <c r="BN2555" s="209"/>
      <c r="BO2555" s="209"/>
      <c r="BP2555" s="209"/>
      <c r="BQ2555" s="209"/>
      <c r="BR2555" s="209"/>
      <c r="BS2555" s="209"/>
      <c r="BT2555" s="209"/>
      <c r="BU2555" s="209"/>
      <c r="BV2555" s="209"/>
      <c r="BW2555" s="209"/>
      <c r="BX2555" s="209"/>
      <c r="BY2555" s="209"/>
      <c r="BZ2555" s="209"/>
      <c r="CA2555" s="209"/>
      <c r="CB2555" s="209"/>
      <c r="CC2555" s="209"/>
      <c r="CD2555" s="209"/>
      <c r="CE2555" s="209"/>
      <c r="CF2555" s="209"/>
      <c r="CG2555" s="209"/>
      <c r="CH2555" s="209"/>
      <c r="CI2555" s="209"/>
      <c r="CJ2555" s="209"/>
      <c r="CK2555" s="209"/>
      <c r="CL2555" s="209"/>
      <c r="CM2555" s="209"/>
      <c r="CN2555" s="209"/>
      <c r="CO2555" s="209"/>
      <c r="CP2555" s="209"/>
      <c r="CQ2555" s="209"/>
      <c r="CR2555" s="209"/>
      <c r="CS2555" s="209"/>
      <c r="CT2555" s="209"/>
      <c r="CU2555" s="209"/>
      <c r="CV2555" s="209"/>
      <c r="CW2555" s="209"/>
      <c r="CX2555" s="209"/>
      <c r="CY2555" s="209"/>
      <c r="CZ2555" s="209"/>
      <c r="DA2555" s="209"/>
      <c r="DB2555" s="209"/>
      <c r="DC2555" s="209"/>
      <c r="DD2555" s="209"/>
      <c r="DE2555" s="209"/>
      <c r="DF2555" s="209"/>
      <c r="DG2555" s="209"/>
      <c r="DH2555" s="209"/>
      <c r="DI2555" s="209"/>
      <c r="DJ2555" s="209"/>
      <c r="DK2555" s="209"/>
      <c r="DL2555" s="209"/>
      <c r="DM2555" s="209"/>
      <c r="DN2555" s="209"/>
      <c r="DO2555" s="209"/>
      <c r="DP2555" s="209"/>
      <c r="DQ2555" s="209"/>
      <c r="DR2555" s="209"/>
      <c r="DS2555" s="209"/>
      <c r="DT2555" s="209"/>
      <c r="DU2555" s="209"/>
      <c r="DV2555" s="209"/>
      <c r="DW2555" s="209"/>
      <c r="DX2555" s="209"/>
      <c r="DY2555" s="209"/>
      <c r="DZ2555" s="209"/>
      <c r="EA2555" s="209"/>
      <c r="EB2555" s="209"/>
      <c r="EC2555" s="209"/>
      <c r="ED2555" s="209"/>
      <c r="EE2555" s="209"/>
      <c r="EF2555" s="209"/>
      <c r="EG2555" s="209"/>
      <c r="EH2555" s="209"/>
      <c r="EI2555" s="209"/>
      <c r="EJ2555" s="209"/>
      <c r="EK2555" s="209"/>
      <c r="EL2555" s="209"/>
      <c r="EM2555" s="209"/>
      <c r="EN2555" s="209"/>
      <c r="EO2555" s="209"/>
      <c r="EP2555" s="209"/>
      <c r="EQ2555" s="209"/>
      <c r="ER2555" s="209"/>
      <c r="ES2555" s="209"/>
      <c r="ET2555" s="209"/>
      <c r="EU2555" s="209"/>
      <c r="EV2555" s="209"/>
      <c r="EW2555" s="209"/>
      <c r="EX2555" s="209"/>
      <c r="EY2555" s="209"/>
      <c r="EZ2555" s="209"/>
      <c r="FA2555" s="209"/>
      <c r="FB2555" s="209"/>
      <c r="FC2555" s="209"/>
      <c r="FD2555" s="209"/>
      <c r="FE2555" s="209"/>
      <c r="FF2555" s="209"/>
      <c r="FG2555" s="209"/>
      <c r="FH2555" s="209"/>
      <c r="FI2555" s="209"/>
      <c r="FJ2555" s="209"/>
      <c r="FK2555" s="209"/>
      <c r="FL2555" s="209"/>
      <c r="FM2555" s="209"/>
      <c r="FN2555" s="209"/>
      <c r="FO2555" s="209"/>
      <c r="FP2555" s="209"/>
      <c r="FQ2555" s="209"/>
      <c r="FR2555" s="209"/>
      <c r="FS2555" s="209"/>
      <c r="FT2555" s="209"/>
      <c r="FU2555" s="209"/>
      <c r="FV2555" s="209"/>
      <c r="FW2555" s="209"/>
      <c r="FX2555" s="209"/>
      <c r="FY2555" s="209"/>
      <c r="FZ2555" s="209"/>
      <c r="GA2555" s="209"/>
      <c r="GB2555" s="209"/>
      <c r="GC2555" s="209"/>
      <c r="GD2555" s="209"/>
      <c r="GE2555" s="209"/>
      <c r="GF2555" s="209"/>
      <c r="GG2555" s="209"/>
      <c r="GH2555" s="209"/>
      <c r="GI2555" s="209"/>
    </row>
    <row r="2556" spans="1:191" hidden="1">
      <c r="A2556" s="74"/>
      <c r="B2556" s="53"/>
      <c r="C2556" s="56"/>
      <c r="D2556" s="78"/>
      <c r="E2556" s="9" t="s">
        <v>549</v>
      </c>
      <c r="F2556" s="10">
        <v>4729</v>
      </c>
      <c r="G2556" s="10"/>
      <c r="H2556" s="10"/>
      <c r="I2556" s="34">
        <v>650</v>
      </c>
      <c r="J2556" s="34">
        <v>1700</v>
      </c>
      <c r="K2556" s="34">
        <v>2700</v>
      </c>
      <c r="L2556" s="7">
        <v>4488</v>
      </c>
      <c r="M2556" s="41">
        <f t="shared" si="525"/>
        <v>14.5</v>
      </c>
      <c r="N2556" s="41">
        <f t="shared" si="526"/>
        <v>37.9</v>
      </c>
      <c r="O2556" s="41">
        <f t="shared" si="527"/>
        <v>60.2</v>
      </c>
      <c r="P2556" s="28"/>
      <c r="Q2556" s="28"/>
      <c r="R2556" s="167"/>
      <c r="S2556" s="28"/>
      <c r="T2556" s="28"/>
      <c r="U2556" s="4">
        <f t="shared" si="529"/>
        <v>4488</v>
      </c>
    </row>
    <row r="2557" spans="1:191" ht="21.75" customHeight="1">
      <c r="A2557" s="246"/>
      <c r="B2557" s="196"/>
      <c r="C2557" s="200"/>
      <c r="D2557" s="254" t="s">
        <v>288</v>
      </c>
      <c r="E2557" s="226" t="s">
        <v>474</v>
      </c>
      <c r="F2557" s="19"/>
      <c r="G2557" s="19"/>
      <c r="H2557" s="10" t="s">
        <v>394</v>
      </c>
      <c r="I2557" s="205">
        <f>SUM(I2558)</f>
        <v>10000</v>
      </c>
      <c r="J2557" s="205">
        <f>SUM(J2558)</f>
        <v>20000</v>
      </c>
      <c r="K2557" s="205">
        <f>SUM(K2558)</f>
        <v>30000</v>
      </c>
      <c r="L2557" s="205">
        <f>SUM(L2558)</f>
        <v>40000</v>
      </c>
      <c r="M2557" s="41">
        <f t="shared" si="525"/>
        <v>25</v>
      </c>
      <c r="N2557" s="41">
        <f t="shared" si="526"/>
        <v>50</v>
      </c>
      <c r="O2557" s="41">
        <f t="shared" si="527"/>
        <v>75</v>
      </c>
      <c r="P2557" s="14"/>
      <c r="Q2557" s="14"/>
      <c r="R2557" s="167"/>
      <c r="S2557" s="14"/>
      <c r="T2557" s="14"/>
      <c r="U2557" s="4">
        <f t="shared" si="529"/>
        <v>40000</v>
      </c>
      <c r="W2557" s="43" t="s">
        <v>394</v>
      </c>
      <c r="AA2557" s="209"/>
      <c r="AB2557" s="209"/>
      <c r="AC2557" s="209"/>
      <c r="AD2557" s="209"/>
      <c r="AE2557" s="209"/>
      <c r="AF2557" s="209"/>
      <c r="AG2557" s="209"/>
      <c r="AH2557" s="209"/>
      <c r="AI2557" s="209"/>
      <c r="AJ2557" s="209"/>
      <c r="AK2557" s="209"/>
      <c r="AL2557" s="209"/>
      <c r="AM2557" s="209"/>
      <c r="AN2557" s="209"/>
      <c r="AO2557" s="209"/>
      <c r="AP2557" s="209"/>
      <c r="AQ2557" s="209"/>
      <c r="AR2557" s="209"/>
      <c r="AS2557" s="209"/>
      <c r="AT2557" s="209"/>
      <c r="AU2557" s="209"/>
      <c r="AV2557" s="209"/>
      <c r="AW2557" s="209"/>
      <c r="AX2557" s="209"/>
      <c r="AY2557" s="209"/>
      <c r="AZ2557" s="209"/>
      <c r="BA2557" s="209"/>
      <c r="BB2557" s="209"/>
      <c r="BC2557" s="209"/>
      <c r="BD2557" s="209"/>
      <c r="BE2557" s="209"/>
      <c r="BF2557" s="209"/>
      <c r="BG2557" s="209"/>
      <c r="BH2557" s="209"/>
      <c r="BI2557" s="209"/>
      <c r="BJ2557" s="209"/>
      <c r="BK2557" s="209"/>
      <c r="BL2557" s="209"/>
      <c r="BM2557" s="209"/>
      <c r="BN2557" s="209"/>
      <c r="BO2557" s="209"/>
      <c r="BP2557" s="209"/>
      <c r="BQ2557" s="209"/>
      <c r="BR2557" s="209"/>
      <c r="BS2557" s="209"/>
      <c r="BT2557" s="209"/>
      <c r="BU2557" s="209"/>
      <c r="BV2557" s="209"/>
      <c r="BW2557" s="209"/>
      <c r="BX2557" s="209"/>
      <c r="BY2557" s="209"/>
      <c r="BZ2557" s="209"/>
      <c r="CA2557" s="209"/>
      <c r="CB2557" s="209"/>
      <c r="CC2557" s="209"/>
      <c r="CD2557" s="209"/>
      <c r="CE2557" s="209"/>
      <c r="CF2557" s="209"/>
      <c r="CG2557" s="209"/>
      <c r="CH2557" s="209"/>
      <c r="CI2557" s="209"/>
      <c r="CJ2557" s="209"/>
      <c r="CK2557" s="209"/>
      <c r="CL2557" s="209"/>
      <c r="CM2557" s="209"/>
      <c r="CN2557" s="209"/>
      <c r="CO2557" s="209"/>
      <c r="CP2557" s="209"/>
      <c r="CQ2557" s="209"/>
      <c r="CR2557" s="209"/>
      <c r="CS2557" s="209"/>
      <c r="CT2557" s="209"/>
      <c r="CU2557" s="209"/>
      <c r="CV2557" s="209"/>
      <c r="CW2557" s="209"/>
      <c r="CX2557" s="209"/>
      <c r="CY2557" s="209"/>
      <c r="CZ2557" s="209"/>
      <c r="DA2557" s="209"/>
      <c r="DB2557" s="209"/>
      <c r="DC2557" s="209"/>
      <c r="DD2557" s="209"/>
      <c r="DE2557" s="209"/>
      <c r="DF2557" s="209"/>
      <c r="DG2557" s="209"/>
      <c r="DH2557" s="209"/>
      <c r="DI2557" s="209"/>
      <c r="DJ2557" s="209"/>
      <c r="DK2557" s="209"/>
      <c r="DL2557" s="209"/>
      <c r="DM2557" s="209"/>
      <c r="DN2557" s="209"/>
      <c r="DO2557" s="209"/>
      <c r="DP2557" s="209"/>
      <c r="DQ2557" s="209"/>
      <c r="DR2557" s="209"/>
      <c r="DS2557" s="209"/>
      <c r="DT2557" s="209"/>
      <c r="DU2557" s="209"/>
      <c r="DV2557" s="209"/>
      <c r="DW2557" s="209"/>
      <c r="DX2557" s="209"/>
      <c r="DY2557" s="209"/>
      <c r="DZ2557" s="209"/>
      <c r="EA2557" s="209"/>
      <c r="EB2557" s="209"/>
      <c r="EC2557" s="209"/>
      <c r="ED2557" s="209"/>
      <c r="EE2557" s="209"/>
      <c r="EF2557" s="209"/>
      <c r="EG2557" s="209"/>
      <c r="EH2557" s="209"/>
      <c r="EI2557" s="209"/>
      <c r="EJ2557" s="209"/>
      <c r="EK2557" s="209"/>
      <c r="EL2557" s="209"/>
      <c r="EM2557" s="209"/>
      <c r="EN2557" s="209"/>
      <c r="EO2557" s="209"/>
      <c r="EP2557" s="209"/>
      <c r="EQ2557" s="209"/>
      <c r="ER2557" s="209"/>
      <c r="ES2557" s="209"/>
      <c r="ET2557" s="209"/>
      <c r="EU2557" s="209"/>
      <c r="EV2557" s="209"/>
      <c r="EW2557" s="209"/>
      <c r="EX2557" s="209"/>
      <c r="EY2557" s="209"/>
      <c r="EZ2557" s="209"/>
      <c r="FA2557" s="209"/>
      <c r="FB2557" s="209"/>
      <c r="FC2557" s="209"/>
      <c r="FD2557" s="209"/>
      <c r="FE2557" s="209"/>
      <c r="FF2557" s="209"/>
      <c r="FG2557" s="209"/>
      <c r="FH2557" s="209"/>
      <c r="FI2557" s="209"/>
      <c r="FJ2557" s="209"/>
      <c r="FK2557" s="209"/>
      <c r="FL2557" s="209"/>
      <c r="FM2557" s="209"/>
      <c r="FN2557" s="209"/>
      <c r="FO2557" s="209"/>
      <c r="FP2557" s="209"/>
      <c r="FQ2557" s="209"/>
      <c r="FR2557" s="209"/>
      <c r="FS2557" s="209"/>
      <c r="FT2557" s="209"/>
      <c r="FU2557" s="209"/>
      <c r="FV2557" s="209"/>
      <c r="FW2557" s="209"/>
      <c r="FX2557" s="209"/>
      <c r="FY2557" s="209"/>
      <c r="FZ2557" s="209"/>
      <c r="GA2557" s="209"/>
      <c r="GB2557" s="209"/>
      <c r="GC2557" s="209"/>
      <c r="GD2557" s="209"/>
      <c r="GE2557" s="209"/>
      <c r="GF2557" s="209"/>
      <c r="GG2557" s="209"/>
      <c r="GH2557" s="209"/>
      <c r="GI2557" s="209"/>
    </row>
    <row r="2558" spans="1:191" ht="29.25" customHeight="1">
      <c r="A2558" s="246"/>
      <c r="B2558" s="196"/>
      <c r="C2558" s="200"/>
      <c r="D2558" s="250"/>
      <c r="E2558" s="80" t="s">
        <v>655</v>
      </c>
      <c r="F2558" s="18" t="s">
        <v>398</v>
      </c>
      <c r="G2558" s="18"/>
      <c r="H2558" s="10" t="s">
        <v>394</v>
      </c>
      <c r="I2558" s="248">
        <f>SUM(I2559:I2559)</f>
        <v>10000</v>
      </c>
      <c r="J2558" s="248">
        <f>SUM(J2559:J2559)</f>
        <v>20000</v>
      </c>
      <c r="K2558" s="248">
        <f>SUM(K2559:K2559)</f>
        <v>30000</v>
      </c>
      <c r="L2558" s="249">
        <f>SUM(L2559:L2559)</f>
        <v>40000</v>
      </c>
      <c r="M2558" s="41">
        <f t="shared" si="525"/>
        <v>25</v>
      </c>
      <c r="N2558" s="41">
        <f t="shared" si="526"/>
        <v>50</v>
      </c>
      <c r="O2558" s="41">
        <f t="shared" si="527"/>
        <v>75</v>
      </c>
      <c r="P2558" s="28"/>
      <c r="Q2558" s="28"/>
      <c r="R2558" s="167"/>
      <c r="S2558" s="28"/>
      <c r="T2558" s="28"/>
      <c r="U2558" s="4">
        <f t="shared" si="529"/>
        <v>40000</v>
      </c>
      <c r="AA2558" s="209"/>
      <c r="AB2558" s="209"/>
      <c r="AC2558" s="209"/>
      <c r="AD2558" s="209"/>
      <c r="AE2558" s="209"/>
      <c r="AF2558" s="209"/>
      <c r="AG2558" s="209"/>
      <c r="AH2558" s="209"/>
      <c r="AI2558" s="209"/>
      <c r="AJ2558" s="209"/>
      <c r="AK2558" s="209"/>
      <c r="AL2558" s="209"/>
      <c r="AM2558" s="209"/>
      <c r="AN2558" s="209"/>
      <c r="AO2558" s="209"/>
      <c r="AP2558" s="209"/>
      <c r="AQ2558" s="209"/>
      <c r="AR2558" s="209"/>
      <c r="AS2558" s="209"/>
      <c r="AT2558" s="209"/>
      <c r="AU2558" s="209"/>
      <c r="AV2558" s="209"/>
      <c r="AW2558" s="209"/>
      <c r="AX2558" s="209"/>
      <c r="AY2558" s="209"/>
      <c r="AZ2558" s="209"/>
      <c r="BA2558" s="209"/>
      <c r="BB2558" s="209"/>
      <c r="BC2558" s="209"/>
      <c r="BD2558" s="209"/>
      <c r="BE2558" s="209"/>
      <c r="BF2558" s="209"/>
      <c r="BG2558" s="209"/>
      <c r="BH2558" s="209"/>
      <c r="BI2558" s="209"/>
      <c r="BJ2558" s="209"/>
      <c r="BK2558" s="209"/>
      <c r="BL2558" s="209"/>
      <c r="BM2558" s="209"/>
      <c r="BN2558" s="209"/>
      <c r="BO2558" s="209"/>
      <c r="BP2558" s="209"/>
      <c r="BQ2558" s="209"/>
      <c r="BR2558" s="209"/>
      <c r="BS2558" s="209"/>
      <c r="BT2558" s="209"/>
      <c r="BU2558" s="209"/>
      <c r="BV2558" s="209"/>
      <c r="BW2558" s="209"/>
      <c r="BX2558" s="209"/>
      <c r="BY2558" s="209"/>
      <c r="BZ2558" s="209"/>
      <c r="CA2558" s="209"/>
      <c r="CB2558" s="209"/>
      <c r="CC2558" s="209"/>
      <c r="CD2558" s="209"/>
      <c r="CE2558" s="209"/>
      <c r="CF2558" s="209"/>
      <c r="CG2558" s="209"/>
      <c r="CH2558" s="209"/>
      <c r="CI2558" s="209"/>
      <c r="CJ2558" s="209"/>
      <c r="CK2558" s="209"/>
      <c r="CL2558" s="209"/>
      <c r="CM2558" s="209"/>
      <c r="CN2558" s="209"/>
      <c r="CO2558" s="209"/>
      <c r="CP2558" s="209"/>
      <c r="CQ2558" s="209"/>
      <c r="CR2558" s="209"/>
      <c r="CS2558" s="209"/>
      <c r="CT2558" s="209"/>
      <c r="CU2558" s="209"/>
      <c r="CV2558" s="209"/>
      <c r="CW2558" s="209"/>
      <c r="CX2558" s="209"/>
      <c r="CY2558" s="209"/>
      <c r="CZ2558" s="209"/>
      <c r="DA2558" s="209"/>
      <c r="DB2558" s="209"/>
      <c r="DC2558" s="209"/>
      <c r="DD2558" s="209"/>
      <c r="DE2558" s="209"/>
      <c r="DF2558" s="209"/>
      <c r="DG2558" s="209"/>
      <c r="DH2558" s="209"/>
      <c r="DI2558" s="209"/>
      <c r="DJ2558" s="209"/>
      <c r="DK2558" s="209"/>
      <c r="DL2558" s="209"/>
      <c r="DM2558" s="209"/>
      <c r="DN2558" s="209"/>
      <c r="DO2558" s="209"/>
      <c r="DP2558" s="209"/>
      <c r="DQ2558" s="209"/>
      <c r="DR2558" s="209"/>
      <c r="DS2558" s="209"/>
      <c r="DT2558" s="209"/>
      <c r="DU2558" s="209"/>
      <c r="DV2558" s="209"/>
      <c r="DW2558" s="209"/>
      <c r="DX2558" s="209"/>
      <c r="DY2558" s="209"/>
      <c r="DZ2558" s="209"/>
      <c r="EA2558" s="209"/>
      <c r="EB2558" s="209"/>
      <c r="EC2558" s="209"/>
      <c r="ED2558" s="209"/>
      <c r="EE2558" s="209"/>
      <c r="EF2558" s="209"/>
      <c r="EG2558" s="209"/>
      <c r="EH2558" s="209"/>
      <c r="EI2558" s="209"/>
      <c r="EJ2558" s="209"/>
      <c r="EK2558" s="209"/>
      <c r="EL2558" s="209"/>
      <c r="EM2558" s="209"/>
      <c r="EN2558" s="209"/>
      <c r="EO2558" s="209"/>
      <c r="EP2558" s="209"/>
      <c r="EQ2558" s="209"/>
      <c r="ER2558" s="209"/>
      <c r="ES2558" s="209"/>
      <c r="ET2558" s="209"/>
      <c r="EU2558" s="209"/>
      <c r="EV2558" s="209"/>
      <c r="EW2558" s="209"/>
      <c r="EX2558" s="209"/>
      <c r="EY2558" s="209"/>
      <c r="EZ2558" s="209"/>
      <c r="FA2558" s="209"/>
      <c r="FB2558" s="209"/>
      <c r="FC2558" s="209"/>
      <c r="FD2558" s="209"/>
      <c r="FE2558" s="209"/>
      <c r="FF2558" s="209"/>
      <c r="FG2558" s="209"/>
      <c r="FH2558" s="209"/>
      <c r="FI2558" s="209"/>
      <c r="FJ2558" s="209"/>
      <c r="FK2558" s="209"/>
      <c r="FL2558" s="209"/>
      <c r="FM2558" s="209"/>
      <c r="FN2558" s="209"/>
      <c r="FO2558" s="209"/>
      <c r="FP2558" s="209"/>
      <c r="FQ2558" s="209"/>
      <c r="FR2558" s="209"/>
      <c r="FS2558" s="209"/>
      <c r="FT2558" s="209"/>
      <c r="FU2558" s="209"/>
      <c r="FV2558" s="209"/>
      <c r="FW2558" s="209"/>
      <c r="FX2558" s="209"/>
      <c r="FY2558" s="209"/>
      <c r="FZ2558" s="209"/>
      <c r="GA2558" s="209"/>
      <c r="GB2558" s="209"/>
      <c r="GC2558" s="209"/>
      <c r="GD2558" s="209"/>
      <c r="GE2558" s="209"/>
      <c r="GF2558" s="209"/>
      <c r="GG2558" s="209"/>
      <c r="GH2558" s="209"/>
      <c r="GI2558" s="209"/>
    </row>
    <row r="2559" spans="1:191" hidden="1">
      <c r="A2559" s="74"/>
      <c r="B2559" s="53"/>
      <c r="C2559" s="56"/>
      <c r="D2559" s="76"/>
      <c r="E2559" s="9" t="s">
        <v>549</v>
      </c>
      <c r="F2559" s="10" t="s">
        <v>267</v>
      </c>
      <c r="G2559" s="10"/>
      <c r="H2559" s="10"/>
      <c r="I2559" s="34">
        <v>10000</v>
      </c>
      <c r="J2559" s="34">
        <v>20000</v>
      </c>
      <c r="K2559" s="34">
        <v>30000</v>
      </c>
      <c r="L2559" s="40">
        <v>40000</v>
      </c>
      <c r="M2559" s="41">
        <f t="shared" si="525"/>
        <v>25</v>
      </c>
      <c r="N2559" s="41">
        <f t="shared" si="526"/>
        <v>50</v>
      </c>
      <c r="O2559" s="41">
        <f t="shared" si="527"/>
        <v>75</v>
      </c>
      <c r="P2559" s="28"/>
      <c r="Q2559" s="28"/>
      <c r="R2559" s="167"/>
      <c r="S2559" s="28"/>
      <c r="T2559" s="28"/>
      <c r="U2559" s="4">
        <f t="shared" si="529"/>
        <v>40000</v>
      </c>
    </row>
    <row r="2560" spans="1:191" ht="31.5" customHeight="1">
      <c r="A2560" s="245"/>
      <c r="B2560" s="193">
        <v>6</v>
      </c>
      <c r="C2560" s="200"/>
      <c r="D2560" s="219">
        <v>1070</v>
      </c>
      <c r="E2560" s="194" t="s">
        <v>656</v>
      </c>
      <c r="F2560" s="89"/>
      <c r="G2560" s="89"/>
      <c r="H2560" s="10" t="s">
        <v>394</v>
      </c>
      <c r="I2560" s="203">
        <f t="shared" ref="I2560:K2562" si="531">SUM(I2561)</f>
        <v>2022861</v>
      </c>
      <c r="J2560" s="203">
        <f t="shared" si="531"/>
        <v>4200000</v>
      </c>
      <c r="K2560" s="203">
        <f t="shared" si="531"/>
        <v>6700000</v>
      </c>
      <c r="L2560" s="203">
        <f>SUM(L2561)</f>
        <v>10000000</v>
      </c>
      <c r="M2560" s="41">
        <f t="shared" ref="M2560:M2567" si="532">ROUND(I2560/L2560*100,1)</f>
        <v>20.2</v>
      </c>
      <c r="N2560" s="41">
        <f t="shared" ref="N2560:N2567" si="533">ROUND(J2560/L2560*100,1)</f>
        <v>42</v>
      </c>
      <c r="O2560" s="41">
        <f t="shared" ref="O2560:O2567" si="534">ROUND(K2560/L2560*100,1)</f>
        <v>67</v>
      </c>
      <c r="P2560" s="120"/>
      <c r="Q2560" s="120"/>
      <c r="R2560" s="167"/>
      <c r="S2560" s="120"/>
      <c r="T2560" s="120"/>
      <c r="U2560" s="4">
        <f t="shared" si="529"/>
        <v>10000000</v>
      </c>
      <c r="W2560" s="43" t="s">
        <v>394</v>
      </c>
      <c r="AA2560" s="209"/>
      <c r="AB2560" s="209"/>
      <c r="AC2560" s="209"/>
      <c r="AD2560" s="209"/>
      <c r="AE2560" s="209"/>
      <c r="AF2560" s="209"/>
      <c r="AG2560" s="209"/>
      <c r="AH2560" s="209"/>
      <c r="AI2560" s="209"/>
      <c r="AJ2560" s="209"/>
      <c r="AK2560" s="209"/>
      <c r="AL2560" s="209"/>
      <c r="AM2560" s="209"/>
      <c r="AN2560" s="209"/>
      <c r="AO2560" s="209"/>
      <c r="AP2560" s="209"/>
      <c r="AQ2560" s="209"/>
      <c r="AR2560" s="209"/>
      <c r="AS2560" s="209"/>
      <c r="AT2560" s="209"/>
      <c r="AU2560" s="209"/>
      <c r="AV2560" s="209"/>
      <c r="AW2560" s="209"/>
      <c r="AX2560" s="209"/>
      <c r="AY2560" s="209"/>
      <c r="AZ2560" s="209"/>
      <c r="BA2560" s="209"/>
      <c r="BB2560" s="209"/>
      <c r="BC2560" s="209"/>
      <c r="BD2560" s="209"/>
      <c r="BE2560" s="209"/>
      <c r="BF2560" s="209"/>
      <c r="BG2560" s="209"/>
      <c r="BH2560" s="209"/>
      <c r="BI2560" s="209"/>
      <c r="BJ2560" s="209"/>
      <c r="BK2560" s="209"/>
      <c r="BL2560" s="209"/>
      <c r="BM2560" s="209"/>
      <c r="BN2560" s="209"/>
      <c r="BO2560" s="209"/>
      <c r="BP2560" s="209"/>
      <c r="BQ2560" s="209"/>
      <c r="BR2560" s="209"/>
      <c r="BS2560" s="209"/>
      <c r="BT2560" s="209"/>
      <c r="BU2560" s="209"/>
      <c r="BV2560" s="209"/>
      <c r="BW2560" s="209"/>
      <c r="BX2560" s="209"/>
      <c r="BY2560" s="209"/>
      <c r="BZ2560" s="209"/>
      <c r="CA2560" s="209"/>
      <c r="CB2560" s="209"/>
      <c r="CC2560" s="209"/>
      <c r="CD2560" s="209"/>
      <c r="CE2560" s="209"/>
      <c r="CF2560" s="209"/>
      <c r="CG2560" s="209"/>
      <c r="CH2560" s="209"/>
      <c r="CI2560" s="209"/>
      <c r="CJ2560" s="209"/>
      <c r="CK2560" s="209"/>
      <c r="CL2560" s="209"/>
      <c r="CM2560" s="209"/>
      <c r="CN2560" s="209"/>
      <c r="CO2560" s="209"/>
      <c r="CP2560" s="209"/>
      <c r="CQ2560" s="209"/>
      <c r="CR2560" s="209"/>
      <c r="CS2560" s="209"/>
      <c r="CT2560" s="209"/>
      <c r="CU2560" s="209"/>
      <c r="CV2560" s="209"/>
      <c r="CW2560" s="209"/>
      <c r="CX2560" s="209"/>
      <c r="CY2560" s="209"/>
      <c r="CZ2560" s="209"/>
      <c r="DA2560" s="209"/>
      <c r="DB2560" s="209"/>
      <c r="DC2560" s="209"/>
      <c r="DD2560" s="209"/>
      <c r="DE2560" s="209"/>
      <c r="DF2560" s="209"/>
      <c r="DG2560" s="209"/>
      <c r="DH2560" s="209"/>
      <c r="DI2560" s="209"/>
      <c r="DJ2560" s="209"/>
      <c r="DK2560" s="209"/>
      <c r="DL2560" s="209"/>
      <c r="DM2560" s="209"/>
      <c r="DN2560" s="209"/>
      <c r="DO2560" s="209"/>
      <c r="DP2560" s="209"/>
      <c r="DQ2560" s="209"/>
      <c r="DR2560" s="209"/>
      <c r="DS2560" s="209"/>
      <c r="DT2560" s="209"/>
      <c r="DU2560" s="209"/>
      <c r="DV2560" s="209"/>
      <c r="DW2560" s="209"/>
      <c r="DX2560" s="209"/>
      <c r="DY2560" s="209"/>
      <c r="DZ2560" s="209"/>
      <c r="EA2560" s="209"/>
      <c r="EB2560" s="209"/>
      <c r="EC2560" s="209"/>
      <c r="ED2560" s="209"/>
      <c r="EE2560" s="209"/>
      <c r="EF2560" s="209"/>
      <c r="EG2560" s="209"/>
      <c r="EH2560" s="209"/>
      <c r="EI2560" s="209"/>
      <c r="EJ2560" s="209"/>
      <c r="EK2560" s="209"/>
      <c r="EL2560" s="209"/>
      <c r="EM2560" s="209"/>
      <c r="EN2560" s="209"/>
      <c r="EO2560" s="209"/>
      <c r="EP2560" s="209"/>
      <c r="EQ2560" s="209"/>
      <c r="ER2560" s="209"/>
      <c r="ES2560" s="209"/>
      <c r="ET2560" s="209"/>
      <c r="EU2560" s="209"/>
      <c r="EV2560" s="209"/>
      <c r="EW2560" s="209"/>
      <c r="EX2560" s="209"/>
      <c r="EY2560" s="209"/>
      <c r="EZ2560" s="209"/>
      <c r="FA2560" s="209"/>
      <c r="FB2560" s="209"/>
      <c r="FC2560" s="209"/>
      <c r="FD2560" s="209"/>
      <c r="FE2560" s="209"/>
      <c r="FF2560" s="209"/>
      <c r="FG2560" s="209"/>
      <c r="FH2560" s="209"/>
      <c r="FI2560" s="209"/>
      <c r="FJ2560" s="209"/>
      <c r="FK2560" s="209"/>
      <c r="FL2560" s="209"/>
      <c r="FM2560" s="209"/>
      <c r="FN2560" s="209"/>
      <c r="FO2560" s="209"/>
      <c r="FP2560" s="209"/>
      <c r="FQ2560" s="209"/>
      <c r="FR2560" s="209"/>
      <c r="FS2560" s="209"/>
      <c r="FT2560" s="209"/>
      <c r="FU2560" s="209"/>
      <c r="FV2560" s="209"/>
      <c r="FW2560" s="209"/>
      <c r="FX2560" s="209"/>
      <c r="FY2560" s="209"/>
      <c r="FZ2560" s="209"/>
      <c r="GA2560" s="209"/>
      <c r="GB2560" s="209"/>
      <c r="GC2560" s="209"/>
      <c r="GD2560" s="209"/>
      <c r="GE2560" s="209"/>
      <c r="GF2560" s="209"/>
      <c r="GG2560" s="209"/>
      <c r="GH2560" s="209"/>
      <c r="GI2560" s="209"/>
    </row>
    <row r="2561" spans="1:191" ht="24.75" customHeight="1">
      <c r="A2561" s="246"/>
      <c r="B2561" s="196"/>
      <c r="C2561" s="197" t="s">
        <v>525</v>
      </c>
      <c r="D2561" s="247">
        <v>1071</v>
      </c>
      <c r="E2561" s="199" t="s">
        <v>656</v>
      </c>
      <c r="F2561" s="13"/>
      <c r="G2561" s="13"/>
      <c r="H2561" s="10" t="s">
        <v>394</v>
      </c>
      <c r="I2561" s="205">
        <f t="shared" si="531"/>
        <v>2022861</v>
      </c>
      <c r="J2561" s="205">
        <f t="shared" si="531"/>
        <v>4200000</v>
      </c>
      <c r="K2561" s="205">
        <f t="shared" si="531"/>
        <v>6700000</v>
      </c>
      <c r="L2561" s="205">
        <f>SUM(L2562)</f>
        <v>10000000</v>
      </c>
      <c r="M2561" s="41">
        <f t="shared" si="532"/>
        <v>20.2</v>
      </c>
      <c r="N2561" s="41">
        <f t="shared" si="533"/>
        <v>42</v>
      </c>
      <c r="O2561" s="41">
        <f t="shared" si="534"/>
        <v>67</v>
      </c>
      <c r="P2561" s="14"/>
      <c r="Q2561" s="14"/>
      <c r="R2561" s="167"/>
      <c r="S2561" s="14"/>
      <c r="T2561" s="14"/>
      <c r="U2561" s="4">
        <f t="shared" si="529"/>
        <v>10000000</v>
      </c>
      <c r="AA2561" s="209"/>
      <c r="AB2561" s="209"/>
      <c r="AC2561" s="209"/>
      <c r="AD2561" s="209"/>
      <c r="AE2561" s="209"/>
      <c r="AF2561" s="209"/>
      <c r="AG2561" s="209"/>
      <c r="AH2561" s="209"/>
      <c r="AI2561" s="209"/>
      <c r="AJ2561" s="209"/>
      <c r="AK2561" s="209"/>
      <c r="AL2561" s="209"/>
      <c r="AM2561" s="209"/>
      <c r="AN2561" s="209"/>
      <c r="AO2561" s="209"/>
      <c r="AP2561" s="209"/>
      <c r="AQ2561" s="209"/>
      <c r="AR2561" s="209"/>
      <c r="AS2561" s="209"/>
      <c r="AT2561" s="209"/>
      <c r="AU2561" s="209"/>
      <c r="AV2561" s="209"/>
      <c r="AW2561" s="209"/>
      <c r="AX2561" s="209"/>
      <c r="AY2561" s="209"/>
      <c r="AZ2561" s="209"/>
      <c r="BA2561" s="209"/>
      <c r="BB2561" s="209"/>
      <c r="BC2561" s="209"/>
      <c r="BD2561" s="209"/>
      <c r="BE2561" s="209"/>
      <c r="BF2561" s="209"/>
      <c r="BG2561" s="209"/>
      <c r="BH2561" s="209"/>
      <c r="BI2561" s="209"/>
      <c r="BJ2561" s="209"/>
      <c r="BK2561" s="209"/>
      <c r="BL2561" s="209"/>
      <c r="BM2561" s="209"/>
      <c r="BN2561" s="209"/>
      <c r="BO2561" s="209"/>
      <c r="BP2561" s="209"/>
      <c r="BQ2561" s="209"/>
      <c r="BR2561" s="209"/>
      <c r="BS2561" s="209"/>
      <c r="BT2561" s="209"/>
      <c r="BU2561" s="209"/>
      <c r="BV2561" s="209"/>
      <c r="BW2561" s="209"/>
      <c r="BX2561" s="209"/>
      <c r="BY2561" s="209"/>
      <c r="BZ2561" s="209"/>
      <c r="CA2561" s="209"/>
      <c r="CB2561" s="209"/>
      <c r="CC2561" s="209"/>
      <c r="CD2561" s="209"/>
      <c r="CE2561" s="209"/>
      <c r="CF2561" s="209"/>
      <c r="CG2561" s="209"/>
      <c r="CH2561" s="209"/>
      <c r="CI2561" s="209"/>
      <c r="CJ2561" s="209"/>
      <c r="CK2561" s="209"/>
      <c r="CL2561" s="209"/>
      <c r="CM2561" s="209"/>
      <c r="CN2561" s="209"/>
      <c r="CO2561" s="209"/>
      <c r="CP2561" s="209"/>
      <c r="CQ2561" s="209"/>
      <c r="CR2561" s="209"/>
      <c r="CS2561" s="209"/>
      <c r="CT2561" s="209"/>
      <c r="CU2561" s="209"/>
      <c r="CV2561" s="209"/>
      <c r="CW2561" s="209"/>
      <c r="CX2561" s="209"/>
      <c r="CY2561" s="209"/>
      <c r="CZ2561" s="209"/>
      <c r="DA2561" s="209"/>
      <c r="DB2561" s="209"/>
      <c r="DC2561" s="209"/>
      <c r="DD2561" s="209"/>
      <c r="DE2561" s="209"/>
      <c r="DF2561" s="209"/>
      <c r="DG2561" s="209"/>
      <c r="DH2561" s="209"/>
      <c r="DI2561" s="209"/>
      <c r="DJ2561" s="209"/>
      <c r="DK2561" s="209"/>
      <c r="DL2561" s="209"/>
      <c r="DM2561" s="209"/>
      <c r="DN2561" s="209"/>
      <c r="DO2561" s="209"/>
      <c r="DP2561" s="209"/>
      <c r="DQ2561" s="209"/>
      <c r="DR2561" s="209"/>
      <c r="DS2561" s="209"/>
      <c r="DT2561" s="209"/>
      <c r="DU2561" s="209"/>
      <c r="DV2561" s="209"/>
      <c r="DW2561" s="209"/>
      <c r="DX2561" s="209"/>
      <c r="DY2561" s="209"/>
      <c r="DZ2561" s="209"/>
      <c r="EA2561" s="209"/>
      <c r="EB2561" s="209"/>
      <c r="EC2561" s="209"/>
      <c r="ED2561" s="209"/>
      <c r="EE2561" s="209"/>
      <c r="EF2561" s="209"/>
      <c r="EG2561" s="209"/>
      <c r="EH2561" s="209"/>
      <c r="EI2561" s="209"/>
      <c r="EJ2561" s="209"/>
      <c r="EK2561" s="209"/>
      <c r="EL2561" s="209"/>
      <c r="EM2561" s="209"/>
      <c r="EN2561" s="209"/>
      <c r="EO2561" s="209"/>
      <c r="EP2561" s="209"/>
      <c r="EQ2561" s="209"/>
      <c r="ER2561" s="209"/>
      <c r="ES2561" s="209"/>
      <c r="ET2561" s="209"/>
      <c r="EU2561" s="209"/>
      <c r="EV2561" s="209"/>
      <c r="EW2561" s="209"/>
      <c r="EX2561" s="209"/>
      <c r="EY2561" s="209"/>
      <c r="EZ2561" s="209"/>
      <c r="FA2561" s="209"/>
      <c r="FB2561" s="209"/>
      <c r="FC2561" s="209"/>
      <c r="FD2561" s="209"/>
      <c r="FE2561" s="209"/>
      <c r="FF2561" s="209"/>
      <c r="FG2561" s="209"/>
      <c r="FH2561" s="209"/>
      <c r="FI2561" s="209"/>
      <c r="FJ2561" s="209"/>
      <c r="FK2561" s="209"/>
      <c r="FL2561" s="209"/>
      <c r="FM2561" s="209"/>
      <c r="FN2561" s="209"/>
      <c r="FO2561" s="209"/>
      <c r="FP2561" s="209"/>
      <c r="FQ2561" s="209"/>
      <c r="FR2561" s="209"/>
      <c r="FS2561" s="209"/>
      <c r="FT2561" s="209"/>
      <c r="FU2561" s="209"/>
      <c r="FV2561" s="209"/>
      <c r="FW2561" s="209"/>
      <c r="FX2561" s="209"/>
      <c r="FY2561" s="209"/>
      <c r="FZ2561" s="209"/>
      <c r="GA2561" s="209"/>
      <c r="GB2561" s="209"/>
      <c r="GC2561" s="209"/>
      <c r="GD2561" s="209"/>
      <c r="GE2561" s="209"/>
      <c r="GF2561" s="209"/>
      <c r="GG2561" s="209"/>
      <c r="GH2561" s="209"/>
      <c r="GI2561" s="209"/>
    </row>
    <row r="2562" spans="1:191" ht="28.5" customHeight="1">
      <c r="A2562" s="246"/>
      <c r="B2562" s="196"/>
      <c r="C2562" s="197"/>
      <c r="D2562" s="255" t="s">
        <v>280</v>
      </c>
      <c r="E2562" s="81" t="s">
        <v>657</v>
      </c>
      <c r="F2562" s="19"/>
      <c r="G2562" s="13"/>
      <c r="H2562" s="10" t="s">
        <v>394</v>
      </c>
      <c r="I2562" s="204">
        <f t="shared" si="531"/>
        <v>2022861</v>
      </c>
      <c r="J2562" s="204">
        <f t="shared" si="531"/>
        <v>4200000</v>
      </c>
      <c r="K2562" s="204">
        <f t="shared" si="531"/>
        <v>6700000</v>
      </c>
      <c r="L2562" s="204">
        <f>SUM(L2563)</f>
        <v>10000000</v>
      </c>
      <c r="M2562" s="41">
        <f t="shared" si="532"/>
        <v>20.2</v>
      </c>
      <c r="N2562" s="41">
        <f t="shared" si="533"/>
        <v>42</v>
      </c>
      <c r="O2562" s="41">
        <f t="shared" si="534"/>
        <v>67</v>
      </c>
      <c r="P2562" s="14"/>
      <c r="Q2562" s="14"/>
      <c r="R2562" s="167"/>
      <c r="S2562" s="14"/>
      <c r="T2562" s="14"/>
      <c r="U2562" s="4"/>
      <c r="AA2562" s="209"/>
      <c r="AB2562" s="209"/>
      <c r="AC2562" s="209"/>
      <c r="AD2562" s="209"/>
      <c r="AE2562" s="209"/>
      <c r="AF2562" s="209"/>
      <c r="AG2562" s="209"/>
      <c r="AH2562" s="209"/>
      <c r="AI2562" s="209"/>
      <c r="AJ2562" s="209"/>
      <c r="AK2562" s="209"/>
      <c r="AL2562" s="209"/>
      <c r="AM2562" s="209"/>
      <c r="AN2562" s="209"/>
      <c r="AO2562" s="209"/>
      <c r="AP2562" s="209"/>
      <c r="AQ2562" s="209"/>
      <c r="AR2562" s="209"/>
      <c r="AS2562" s="209"/>
      <c r="AT2562" s="209"/>
      <c r="AU2562" s="209"/>
      <c r="AV2562" s="209"/>
      <c r="AW2562" s="209"/>
      <c r="AX2562" s="209"/>
      <c r="AY2562" s="209"/>
      <c r="AZ2562" s="209"/>
      <c r="BA2562" s="209"/>
      <c r="BB2562" s="209"/>
      <c r="BC2562" s="209"/>
      <c r="BD2562" s="209"/>
      <c r="BE2562" s="209"/>
      <c r="BF2562" s="209"/>
      <c r="BG2562" s="209"/>
      <c r="BH2562" s="209"/>
      <c r="BI2562" s="209"/>
      <c r="BJ2562" s="209"/>
      <c r="BK2562" s="209"/>
      <c r="BL2562" s="209"/>
      <c r="BM2562" s="209"/>
      <c r="BN2562" s="209"/>
      <c r="BO2562" s="209"/>
      <c r="BP2562" s="209"/>
      <c r="BQ2562" s="209"/>
      <c r="BR2562" s="209"/>
      <c r="BS2562" s="209"/>
      <c r="BT2562" s="209"/>
      <c r="BU2562" s="209"/>
      <c r="BV2562" s="209"/>
      <c r="BW2562" s="209"/>
      <c r="BX2562" s="209"/>
      <c r="BY2562" s="209"/>
      <c r="BZ2562" s="209"/>
      <c r="CA2562" s="209"/>
      <c r="CB2562" s="209"/>
      <c r="CC2562" s="209"/>
      <c r="CD2562" s="209"/>
      <c r="CE2562" s="209"/>
      <c r="CF2562" s="209"/>
      <c r="CG2562" s="209"/>
      <c r="CH2562" s="209"/>
      <c r="CI2562" s="209"/>
      <c r="CJ2562" s="209"/>
      <c r="CK2562" s="209"/>
      <c r="CL2562" s="209"/>
      <c r="CM2562" s="209"/>
      <c r="CN2562" s="209"/>
      <c r="CO2562" s="209"/>
      <c r="CP2562" s="209"/>
      <c r="CQ2562" s="209"/>
      <c r="CR2562" s="209"/>
      <c r="CS2562" s="209"/>
      <c r="CT2562" s="209"/>
      <c r="CU2562" s="209"/>
      <c r="CV2562" s="209"/>
      <c r="CW2562" s="209"/>
      <c r="CX2562" s="209"/>
      <c r="CY2562" s="209"/>
      <c r="CZ2562" s="209"/>
      <c r="DA2562" s="209"/>
      <c r="DB2562" s="209"/>
      <c r="DC2562" s="209"/>
      <c r="DD2562" s="209"/>
      <c r="DE2562" s="209"/>
      <c r="DF2562" s="209"/>
      <c r="DG2562" s="209"/>
      <c r="DH2562" s="209"/>
      <c r="DI2562" s="209"/>
      <c r="DJ2562" s="209"/>
      <c r="DK2562" s="209"/>
      <c r="DL2562" s="209"/>
      <c r="DM2562" s="209"/>
      <c r="DN2562" s="209"/>
      <c r="DO2562" s="209"/>
      <c r="DP2562" s="209"/>
      <c r="DQ2562" s="209"/>
      <c r="DR2562" s="209"/>
      <c r="DS2562" s="209"/>
      <c r="DT2562" s="209"/>
      <c r="DU2562" s="209"/>
      <c r="DV2562" s="209"/>
      <c r="DW2562" s="209"/>
      <c r="DX2562" s="209"/>
      <c r="DY2562" s="209"/>
      <c r="DZ2562" s="209"/>
      <c r="EA2562" s="209"/>
      <c r="EB2562" s="209"/>
      <c r="EC2562" s="209"/>
      <c r="ED2562" s="209"/>
      <c r="EE2562" s="209"/>
      <c r="EF2562" s="209"/>
      <c r="EG2562" s="209"/>
      <c r="EH2562" s="209"/>
      <c r="EI2562" s="209"/>
      <c r="EJ2562" s="209"/>
      <c r="EK2562" s="209"/>
      <c r="EL2562" s="209"/>
      <c r="EM2562" s="209"/>
      <c r="EN2562" s="209"/>
      <c r="EO2562" s="209"/>
      <c r="EP2562" s="209"/>
      <c r="EQ2562" s="209"/>
      <c r="ER2562" s="209"/>
      <c r="ES2562" s="209"/>
      <c r="ET2562" s="209"/>
      <c r="EU2562" s="209"/>
      <c r="EV2562" s="209"/>
      <c r="EW2562" s="209"/>
      <c r="EX2562" s="209"/>
      <c r="EY2562" s="209"/>
      <c r="EZ2562" s="209"/>
      <c r="FA2562" s="209"/>
      <c r="FB2562" s="209"/>
      <c r="FC2562" s="209"/>
      <c r="FD2562" s="209"/>
      <c r="FE2562" s="209"/>
      <c r="FF2562" s="209"/>
      <c r="FG2562" s="209"/>
      <c r="FH2562" s="209"/>
      <c r="FI2562" s="209"/>
      <c r="FJ2562" s="209"/>
      <c r="FK2562" s="209"/>
      <c r="FL2562" s="209"/>
      <c r="FM2562" s="209"/>
      <c r="FN2562" s="209"/>
      <c r="FO2562" s="209"/>
      <c r="FP2562" s="209"/>
      <c r="FQ2562" s="209"/>
      <c r="FR2562" s="209"/>
      <c r="FS2562" s="209"/>
      <c r="FT2562" s="209"/>
      <c r="FU2562" s="209"/>
      <c r="FV2562" s="209"/>
      <c r="FW2562" s="209"/>
      <c r="FX2562" s="209"/>
      <c r="FY2562" s="209"/>
      <c r="FZ2562" s="209"/>
      <c r="GA2562" s="209"/>
      <c r="GB2562" s="209"/>
      <c r="GC2562" s="209"/>
      <c r="GD2562" s="209"/>
      <c r="GE2562" s="209"/>
      <c r="GF2562" s="209"/>
      <c r="GG2562" s="209"/>
      <c r="GH2562" s="209"/>
      <c r="GI2562" s="209"/>
    </row>
    <row r="2563" spans="1:191" ht="21" customHeight="1">
      <c r="A2563" s="246"/>
      <c r="B2563" s="196"/>
      <c r="C2563" s="200"/>
      <c r="D2563" s="250"/>
      <c r="E2563" s="80" t="s">
        <v>600</v>
      </c>
      <c r="F2563" s="18" t="s">
        <v>398</v>
      </c>
      <c r="G2563" s="18"/>
      <c r="H2563" s="10" t="s">
        <v>394</v>
      </c>
      <c r="I2563" s="249">
        <f>SUM(I2564:I2567)</f>
        <v>2022861</v>
      </c>
      <c r="J2563" s="249">
        <f>SUM(J2564:J2567)</f>
        <v>4200000</v>
      </c>
      <c r="K2563" s="249">
        <f>SUM(K2564:K2567)</f>
        <v>6700000</v>
      </c>
      <c r="L2563" s="249">
        <f>SUM(L2564:L2567)</f>
        <v>10000000</v>
      </c>
      <c r="M2563" s="41">
        <f t="shared" si="532"/>
        <v>20.2</v>
      </c>
      <c r="N2563" s="41">
        <f t="shared" si="533"/>
        <v>42</v>
      </c>
      <c r="O2563" s="41">
        <f t="shared" si="534"/>
        <v>67</v>
      </c>
      <c r="P2563" s="28"/>
      <c r="Q2563" s="28"/>
      <c r="R2563" s="167"/>
      <c r="S2563" s="28"/>
      <c r="T2563" s="28"/>
      <c r="U2563" s="4">
        <f>SUM(L2563-T2563)</f>
        <v>10000000</v>
      </c>
      <c r="AA2563" s="209"/>
      <c r="AB2563" s="209"/>
      <c r="AC2563" s="209"/>
      <c r="AD2563" s="209"/>
      <c r="AE2563" s="209"/>
      <c r="AF2563" s="209"/>
      <c r="AG2563" s="209"/>
      <c r="AH2563" s="209"/>
      <c r="AI2563" s="209"/>
      <c r="AJ2563" s="209"/>
      <c r="AK2563" s="209"/>
      <c r="AL2563" s="209"/>
      <c r="AM2563" s="209"/>
      <c r="AN2563" s="209"/>
      <c r="AO2563" s="209"/>
      <c r="AP2563" s="209"/>
      <c r="AQ2563" s="209"/>
      <c r="AR2563" s="209"/>
      <c r="AS2563" s="209"/>
      <c r="AT2563" s="209"/>
      <c r="AU2563" s="209"/>
      <c r="AV2563" s="209"/>
      <c r="AW2563" s="209"/>
      <c r="AX2563" s="209"/>
      <c r="AY2563" s="209"/>
      <c r="AZ2563" s="209"/>
      <c r="BA2563" s="209"/>
      <c r="BB2563" s="209"/>
      <c r="BC2563" s="209"/>
      <c r="BD2563" s="209"/>
      <c r="BE2563" s="209"/>
      <c r="BF2563" s="209"/>
      <c r="BG2563" s="209"/>
      <c r="BH2563" s="209"/>
      <c r="BI2563" s="209"/>
      <c r="BJ2563" s="209"/>
      <c r="BK2563" s="209"/>
      <c r="BL2563" s="209"/>
      <c r="BM2563" s="209"/>
      <c r="BN2563" s="209"/>
      <c r="BO2563" s="209"/>
      <c r="BP2563" s="209"/>
      <c r="BQ2563" s="209"/>
      <c r="BR2563" s="209"/>
      <c r="BS2563" s="209"/>
      <c r="BT2563" s="209"/>
      <c r="BU2563" s="209"/>
      <c r="BV2563" s="209"/>
      <c r="BW2563" s="209"/>
      <c r="BX2563" s="209"/>
      <c r="BY2563" s="209"/>
      <c r="BZ2563" s="209"/>
      <c r="CA2563" s="209"/>
      <c r="CB2563" s="209"/>
      <c r="CC2563" s="209"/>
      <c r="CD2563" s="209"/>
      <c r="CE2563" s="209"/>
      <c r="CF2563" s="209"/>
      <c r="CG2563" s="209"/>
      <c r="CH2563" s="209"/>
      <c r="CI2563" s="209"/>
      <c r="CJ2563" s="209"/>
      <c r="CK2563" s="209"/>
      <c r="CL2563" s="209"/>
      <c r="CM2563" s="209"/>
      <c r="CN2563" s="209"/>
      <c r="CO2563" s="209"/>
      <c r="CP2563" s="209"/>
      <c r="CQ2563" s="209"/>
      <c r="CR2563" s="209"/>
      <c r="CS2563" s="209"/>
      <c r="CT2563" s="209"/>
      <c r="CU2563" s="209"/>
      <c r="CV2563" s="209"/>
      <c r="CW2563" s="209"/>
      <c r="CX2563" s="209"/>
      <c r="CY2563" s="209"/>
      <c r="CZ2563" s="209"/>
      <c r="DA2563" s="209"/>
      <c r="DB2563" s="209"/>
      <c r="DC2563" s="209"/>
      <c r="DD2563" s="209"/>
      <c r="DE2563" s="209"/>
      <c r="DF2563" s="209"/>
      <c r="DG2563" s="209"/>
      <c r="DH2563" s="209"/>
      <c r="DI2563" s="209"/>
      <c r="DJ2563" s="209"/>
      <c r="DK2563" s="209"/>
      <c r="DL2563" s="209"/>
      <c r="DM2563" s="209"/>
      <c r="DN2563" s="209"/>
      <c r="DO2563" s="209"/>
      <c r="DP2563" s="209"/>
      <c r="DQ2563" s="209"/>
      <c r="DR2563" s="209"/>
      <c r="DS2563" s="209"/>
      <c r="DT2563" s="209"/>
      <c r="DU2563" s="209"/>
      <c r="DV2563" s="209"/>
      <c r="DW2563" s="209"/>
      <c r="DX2563" s="209"/>
      <c r="DY2563" s="209"/>
      <c r="DZ2563" s="209"/>
      <c r="EA2563" s="209"/>
      <c r="EB2563" s="209"/>
      <c r="EC2563" s="209"/>
      <c r="ED2563" s="209"/>
      <c r="EE2563" s="209"/>
      <c r="EF2563" s="209"/>
      <c r="EG2563" s="209"/>
      <c r="EH2563" s="209"/>
      <c r="EI2563" s="209"/>
      <c r="EJ2563" s="209"/>
      <c r="EK2563" s="209"/>
      <c r="EL2563" s="209"/>
      <c r="EM2563" s="209"/>
      <c r="EN2563" s="209"/>
      <c r="EO2563" s="209"/>
      <c r="EP2563" s="209"/>
      <c r="EQ2563" s="209"/>
      <c r="ER2563" s="209"/>
      <c r="ES2563" s="209"/>
      <c r="ET2563" s="209"/>
      <c r="EU2563" s="209"/>
      <c r="EV2563" s="209"/>
      <c r="EW2563" s="209"/>
      <c r="EX2563" s="209"/>
      <c r="EY2563" s="209"/>
      <c r="EZ2563" s="209"/>
      <c r="FA2563" s="209"/>
      <c r="FB2563" s="209"/>
      <c r="FC2563" s="209"/>
      <c r="FD2563" s="209"/>
      <c r="FE2563" s="209"/>
      <c r="FF2563" s="209"/>
      <c r="FG2563" s="209"/>
      <c r="FH2563" s="209"/>
      <c r="FI2563" s="209"/>
      <c r="FJ2563" s="209"/>
      <c r="FK2563" s="209"/>
      <c r="FL2563" s="209"/>
      <c r="FM2563" s="209"/>
      <c r="FN2563" s="209"/>
      <c r="FO2563" s="209"/>
      <c r="FP2563" s="209"/>
      <c r="FQ2563" s="209"/>
      <c r="FR2563" s="209"/>
      <c r="FS2563" s="209"/>
      <c r="FT2563" s="209"/>
      <c r="FU2563" s="209"/>
      <c r="FV2563" s="209"/>
      <c r="FW2563" s="209"/>
      <c r="FX2563" s="209"/>
      <c r="FY2563" s="209"/>
      <c r="FZ2563" s="209"/>
      <c r="GA2563" s="209"/>
      <c r="GB2563" s="209"/>
      <c r="GC2563" s="209"/>
      <c r="GD2563" s="209"/>
      <c r="GE2563" s="209"/>
      <c r="GF2563" s="209"/>
      <c r="GG2563" s="209"/>
      <c r="GH2563" s="209"/>
      <c r="GI2563" s="209"/>
    </row>
    <row r="2564" spans="1:191" ht="18" hidden="1" customHeight="1">
      <c r="A2564" s="74"/>
      <c r="B2564" s="53"/>
      <c r="C2564" s="56"/>
      <c r="D2564" s="76"/>
      <c r="E2564" s="9" t="s">
        <v>519</v>
      </c>
      <c r="F2564" s="10">
        <v>4264</v>
      </c>
      <c r="G2564" s="10"/>
      <c r="H2564" s="10"/>
      <c r="I2564" s="34">
        <v>2500</v>
      </c>
      <c r="J2564" s="34">
        <v>2500</v>
      </c>
      <c r="K2564" s="34">
        <v>5000</v>
      </c>
      <c r="L2564" s="40">
        <v>5000</v>
      </c>
      <c r="M2564" s="41">
        <f t="shared" si="532"/>
        <v>50</v>
      </c>
      <c r="N2564" s="41">
        <f t="shared" si="533"/>
        <v>50</v>
      </c>
      <c r="O2564" s="41">
        <f t="shared" si="534"/>
        <v>100</v>
      </c>
      <c r="P2564" s="28"/>
      <c r="Q2564" s="28"/>
      <c r="R2564" s="167"/>
      <c r="S2564" s="28"/>
      <c r="T2564" s="28"/>
      <c r="U2564" s="4"/>
    </row>
    <row r="2565" spans="1:191" ht="18" hidden="1" customHeight="1">
      <c r="A2565" s="74"/>
      <c r="B2565" s="53"/>
      <c r="C2565" s="56"/>
      <c r="D2565" s="76"/>
      <c r="E2565" s="9" t="s">
        <v>549</v>
      </c>
      <c r="F2565" s="10" t="s">
        <v>267</v>
      </c>
      <c r="G2565" s="10"/>
      <c r="H2565" s="10"/>
      <c r="I2565" s="34">
        <v>140300</v>
      </c>
      <c r="J2565" s="34">
        <v>357500</v>
      </c>
      <c r="K2565" s="34">
        <v>553000</v>
      </c>
      <c r="L2565" s="40">
        <v>825480</v>
      </c>
      <c r="M2565" s="41">
        <f t="shared" si="532"/>
        <v>17</v>
      </c>
      <c r="N2565" s="41">
        <f t="shared" si="533"/>
        <v>43.3</v>
      </c>
      <c r="O2565" s="41">
        <f t="shared" si="534"/>
        <v>67</v>
      </c>
      <c r="P2565" s="28"/>
      <c r="Q2565" s="28"/>
      <c r="R2565" s="167"/>
      <c r="S2565" s="28"/>
      <c r="T2565" s="28"/>
      <c r="U2565" s="4"/>
    </row>
    <row r="2566" spans="1:191" ht="18" hidden="1" customHeight="1">
      <c r="A2566" s="74"/>
      <c r="B2566" s="53"/>
      <c r="C2566" s="56"/>
      <c r="D2566" s="76"/>
      <c r="E2566" s="9" t="s">
        <v>556</v>
      </c>
      <c r="F2566" s="10" t="s">
        <v>419</v>
      </c>
      <c r="G2566" s="10"/>
      <c r="H2566" s="10"/>
      <c r="I2566" s="34">
        <v>1540061</v>
      </c>
      <c r="J2566" s="34">
        <v>3000000</v>
      </c>
      <c r="K2566" s="34">
        <v>4802000</v>
      </c>
      <c r="L2566" s="40">
        <v>7169520</v>
      </c>
      <c r="M2566" s="41">
        <f t="shared" si="532"/>
        <v>21.5</v>
      </c>
      <c r="N2566" s="41">
        <f t="shared" si="533"/>
        <v>41.8</v>
      </c>
      <c r="O2566" s="41">
        <f t="shared" si="534"/>
        <v>67</v>
      </c>
      <c r="P2566" s="28"/>
      <c r="Q2566" s="28"/>
      <c r="R2566" s="167"/>
      <c r="S2566" s="28"/>
      <c r="T2566" s="28"/>
      <c r="U2566" s="4"/>
    </row>
    <row r="2567" spans="1:191" ht="18" hidden="1" customHeight="1">
      <c r="A2567" s="74"/>
      <c r="B2567" s="53"/>
      <c r="C2567" s="56"/>
      <c r="D2567" s="76"/>
      <c r="E2567" s="9" t="s">
        <v>560</v>
      </c>
      <c r="F2567" s="10">
        <v>5122</v>
      </c>
      <c r="G2567" s="10"/>
      <c r="H2567" s="10"/>
      <c r="I2567" s="34">
        <v>340000</v>
      </c>
      <c r="J2567" s="34">
        <v>840000</v>
      </c>
      <c r="K2567" s="34">
        <v>1340000</v>
      </c>
      <c r="L2567" s="40">
        <v>2000000</v>
      </c>
      <c r="M2567" s="41">
        <f t="shared" si="532"/>
        <v>17</v>
      </c>
      <c r="N2567" s="41">
        <f t="shared" si="533"/>
        <v>42</v>
      </c>
      <c r="O2567" s="41">
        <f t="shared" si="534"/>
        <v>67</v>
      </c>
      <c r="P2567" s="28"/>
      <c r="Q2567" s="28"/>
      <c r="R2567" s="167"/>
      <c r="S2567" s="28"/>
      <c r="T2567" s="28"/>
      <c r="U2567" s="4"/>
    </row>
    <row r="2568" spans="1:191" ht="39.75" customHeight="1">
      <c r="A2568" s="245"/>
      <c r="B2568" s="193" t="s">
        <v>529</v>
      </c>
      <c r="C2568" s="200"/>
      <c r="D2568" s="219">
        <v>1070</v>
      </c>
      <c r="E2568" s="194" t="s">
        <v>253</v>
      </c>
      <c r="F2568" s="89"/>
      <c r="G2568" s="89"/>
      <c r="H2568" s="10" t="s">
        <v>394</v>
      </c>
      <c r="I2568" s="203">
        <f>SUM(I2569)</f>
        <v>6889320</v>
      </c>
      <c r="J2568" s="203">
        <f>SUM(J2569)</f>
        <v>13978314</v>
      </c>
      <c r="K2568" s="203">
        <f>SUM(K2569)</f>
        <v>20465041</v>
      </c>
      <c r="L2568" s="203">
        <f>SUM(L2569)</f>
        <v>26015708</v>
      </c>
      <c r="M2568" s="41">
        <f t="shared" si="525"/>
        <v>26.5</v>
      </c>
      <c r="N2568" s="41">
        <f t="shared" si="526"/>
        <v>53.7</v>
      </c>
      <c r="O2568" s="41">
        <f t="shared" si="527"/>
        <v>78.7</v>
      </c>
      <c r="P2568" s="120"/>
      <c r="Q2568" s="120"/>
      <c r="R2568" s="167"/>
      <c r="S2568" s="120"/>
      <c r="T2568" s="120"/>
      <c r="U2568" s="4">
        <f>SUM(L2568-T2568)</f>
        <v>26015708</v>
      </c>
      <c r="W2568" s="43" t="s">
        <v>394</v>
      </c>
      <c r="AA2568" s="209"/>
      <c r="AB2568" s="209"/>
      <c r="AC2568" s="209"/>
      <c r="AD2568" s="209"/>
      <c r="AE2568" s="209"/>
      <c r="AF2568" s="209"/>
      <c r="AG2568" s="209"/>
      <c r="AH2568" s="209"/>
      <c r="AI2568" s="209"/>
      <c r="AJ2568" s="209"/>
      <c r="AK2568" s="209"/>
      <c r="AL2568" s="209"/>
      <c r="AM2568" s="209"/>
      <c r="AN2568" s="209"/>
      <c r="AO2568" s="209"/>
      <c r="AP2568" s="209"/>
      <c r="AQ2568" s="209"/>
      <c r="AR2568" s="209"/>
      <c r="AS2568" s="209"/>
      <c r="AT2568" s="209"/>
      <c r="AU2568" s="209"/>
      <c r="AV2568" s="209"/>
      <c r="AW2568" s="209"/>
      <c r="AX2568" s="209"/>
      <c r="AY2568" s="209"/>
      <c r="AZ2568" s="209"/>
      <c r="BA2568" s="209"/>
      <c r="BB2568" s="209"/>
      <c r="BC2568" s="209"/>
      <c r="BD2568" s="209"/>
      <c r="BE2568" s="209"/>
      <c r="BF2568" s="209"/>
      <c r="BG2568" s="209"/>
      <c r="BH2568" s="209"/>
      <c r="BI2568" s="209"/>
      <c r="BJ2568" s="209"/>
      <c r="BK2568" s="209"/>
      <c r="BL2568" s="209"/>
      <c r="BM2568" s="209"/>
      <c r="BN2568" s="209"/>
      <c r="BO2568" s="209"/>
      <c r="BP2568" s="209"/>
      <c r="BQ2568" s="209"/>
      <c r="BR2568" s="209"/>
      <c r="BS2568" s="209"/>
      <c r="BT2568" s="209"/>
      <c r="BU2568" s="209"/>
      <c r="BV2568" s="209"/>
      <c r="BW2568" s="209"/>
      <c r="BX2568" s="209"/>
      <c r="BY2568" s="209"/>
      <c r="BZ2568" s="209"/>
      <c r="CA2568" s="209"/>
      <c r="CB2568" s="209"/>
      <c r="CC2568" s="209"/>
      <c r="CD2568" s="209"/>
      <c r="CE2568" s="209"/>
      <c r="CF2568" s="209"/>
      <c r="CG2568" s="209"/>
      <c r="CH2568" s="209"/>
      <c r="CI2568" s="209"/>
      <c r="CJ2568" s="209"/>
      <c r="CK2568" s="209"/>
      <c r="CL2568" s="209"/>
      <c r="CM2568" s="209"/>
      <c r="CN2568" s="209"/>
      <c r="CO2568" s="209"/>
      <c r="CP2568" s="209"/>
      <c r="CQ2568" s="209"/>
      <c r="CR2568" s="209"/>
      <c r="CS2568" s="209"/>
      <c r="CT2568" s="209"/>
      <c r="CU2568" s="209"/>
      <c r="CV2568" s="209"/>
      <c r="CW2568" s="209"/>
      <c r="CX2568" s="209"/>
      <c r="CY2568" s="209"/>
      <c r="CZ2568" s="209"/>
      <c r="DA2568" s="209"/>
      <c r="DB2568" s="209"/>
      <c r="DC2568" s="209"/>
      <c r="DD2568" s="209"/>
      <c r="DE2568" s="209"/>
      <c r="DF2568" s="209"/>
      <c r="DG2568" s="209"/>
      <c r="DH2568" s="209"/>
      <c r="DI2568" s="209"/>
      <c r="DJ2568" s="209"/>
      <c r="DK2568" s="209"/>
      <c r="DL2568" s="209"/>
      <c r="DM2568" s="209"/>
      <c r="DN2568" s="209"/>
      <c r="DO2568" s="209"/>
      <c r="DP2568" s="209"/>
      <c r="DQ2568" s="209"/>
      <c r="DR2568" s="209"/>
      <c r="DS2568" s="209"/>
      <c r="DT2568" s="209"/>
      <c r="DU2568" s="209"/>
      <c r="DV2568" s="209"/>
      <c r="DW2568" s="209"/>
      <c r="DX2568" s="209"/>
      <c r="DY2568" s="209"/>
      <c r="DZ2568" s="209"/>
      <c r="EA2568" s="209"/>
      <c r="EB2568" s="209"/>
      <c r="EC2568" s="209"/>
      <c r="ED2568" s="209"/>
      <c r="EE2568" s="209"/>
      <c r="EF2568" s="209"/>
      <c r="EG2568" s="209"/>
      <c r="EH2568" s="209"/>
      <c r="EI2568" s="209"/>
      <c r="EJ2568" s="209"/>
      <c r="EK2568" s="209"/>
      <c r="EL2568" s="209"/>
      <c r="EM2568" s="209"/>
      <c r="EN2568" s="209"/>
      <c r="EO2568" s="209"/>
      <c r="EP2568" s="209"/>
      <c r="EQ2568" s="209"/>
      <c r="ER2568" s="209"/>
      <c r="ES2568" s="209"/>
      <c r="ET2568" s="209"/>
      <c r="EU2568" s="209"/>
      <c r="EV2568" s="209"/>
      <c r="EW2568" s="209"/>
      <c r="EX2568" s="209"/>
      <c r="EY2568" s="209"/>
      <c r="EZ2568" s="209"/>
      <c r="FA2568" s="209"/>
      <c r="FB2568" s="209"/>
      <c r="FC2568" s="209"/>
      <c r="FD2568" s="209"/>
      <c r="FE2568" s="209"/>
      <c r="FF2568" s="209"/>
      <c r="FG2568" s="209"/>
      <c r="FH2568" s="209"/>
      <c r="FI2568" s="209"/>
      <c r="FJ2568" s="209"/>
      <c r="FK2568" s="209"/>
      <c r="FL2568" s="209"/>
      <c r="FM2568" s="209"/>
      <c r="FN2568" s="209"/>
      <c r="FO2568" s="209"/>
      <c r="FP2568" s="209"/>
      <c r="FQ2568" s="209"/>
      <c r="FR2568" s="209"/>
      <c r="FS2568" s="209"/>
      <c r="FT2568" s="209"/>
      <c r="FU2568" s="209"/>
      <c r="FV2568" s="209"/>
      <c r="FW2568" s="209"/>
      <c r="FX2568" s="209"/>
      <c r="FY2568" s="209"/>
      <c r="FZ2568" s="209"/>
      <c r="GA2568" s="209"/>
      <c r="GB2568" s="209"/>
      <c r="GC2568" s="209"/>
      <c r="GD2568" s="209"/>
      <c r="GE2568" s="209"/>
      <c r="GF2568" s="209"/>
      <c r="GG2568" s="209"/>
      <c r="GH2568" s="209"/>
      <c r="GI2568" s="209"/>
    </row>
    <row r="2569" spans="1:191" ht="39" customHeight="1">
      <c r="A2569" s="246"/>
      <c r="B2569" s="196"/>
      <c r="C2569" s="197" t="s">
        <v>525</v>
      </c>
      <c r="D2569" s="247">
        <v>1071</v>
      </c>
      <c r="E2569" s="199" t="s">
        <v>253</v>
      </c>
      <c r="F2569" s="13"/>
      <c r="G2569" s="13"/>
      <c r="H2569" s="10" t="s">
        <v>394</v>
      </c>
      <c r="I2569" s="205">
        <f>SUM(I2570,I2573,I2579,I2582,I2585,I2591,I2597)</f>
        <v>6889320</v>
      </c>
      <c r="J2569" s="205">
        <f>SUM(J2570,J2573,J2579,J2582,J2585,J2591,J2597)</f>
        <v>13978314</v>
      </c>
      <c r="K2569" s="205">
        <f>SUM(K2570,K2573,K2579,K2582,K2585,K2591,K2597)</f>
        <v>20465041</v>
      </c>
      <c r="L2569" s="205">
        <f>SUM(L2570,L2573,L2579,L2582,L2585,L2591,L2597)</f>
        <v>26015708</v>
      </c>
      <c r="M2569" s="41">
        <f t="shared" si="525"/>
        <v>26.5</v>
      </c>
      <c r="N2569" s="41">
        <f t="shared" si="526"/>
        <v>53.7</v>
      </c>
      <c r="O2569" s="41">
        <f t="shared" si="527"/>
        <v>78.7</v>
      </c>
      <c r="P2569" s="14"/>
      <c r="Q2569" s="14"/>
      <c r="R2569" s="167"/>
      <c r="S2569" s="14"/>
      <c r="T2569" s="14"/>
      <c r="U2569" s="4">
        <f>SUM(L2569-T2569)</f>
        <v>26015708</v>
      </c>
      <c r="AA2569" s="209"/>
      <c r="AB2569" s="209"/>
      <c r="AC2569" s="209"/>
      <c r="AD2569" s="209"/>
      <c r="AE2569" s="209"/>
      <c r="AF2569" s="209"/>
      <c r="AG2569" s="209"/>
      <c r="AH2569" s="209"/>
      <c r="AI2569" s="209"/>
      <c r="AJ2569" s="209"/>
      <c r="AK2569" s="209"/>
      <c r="AL2569" s="209"/>
      <c r="AM2569" s="209"/>
      <c r="AN2569" s="209"/>
      <c r="AO2569" s="209"/>
      <c r="AP2569" s="209"/>
      <c r="AQ2569" s="209"/>
      <c r="AR2569" s="209"/>
      <c r="AS2569" s="209"/>
      <c r="AT2569" s="209"/>
      <c r="AU2569" s="209"/>
      <c r="AV2569" s="209"/>
      <c r="AW2569" s="209"/>
      <c r="AX2569" s="209"/>
      <c r="AY2569" s="209"/>
      <c r="AZ2569" s="209"/>
      <c r="BA2569" s="209"/>
      <c r="BB2569" s="209"/>
      <c r="BC2569" s="209"/>
      <c r="BD2569" s="209"/>
      <c r="BE2569" s="209"/>
      <c r="BF2569" s="209"/>
      <c r="BG2569" s="209"/>
      <c r="BH2569" s="209"/>
      <c r="BI2569" s="209"/>
      <c r="BJ2569" s="209"/>
      <c r="BK2569" s="209"/>
      <c r="BL2569" s="209"/>
      <c r="BM2569" s="209"/>
      <c r="BN2569" s="209"/>
      <c r="BO2569" s="209"/>
      <c r="BP2569" s="209"/>
      <c r="BQ2569" s="209"/>
      <c r="BR2569" s="209"/>
      <c r="BS2569" s="209"/>
      <c r="BT2569" s="209"/>
      <c r="BU2569" s="209"/>
      <c r="BV2569" s="209"/>
      <c r="BW2569" s="209"/>
      <c r="BX2569" s="209"/>
      <c r="BY2569" s="209"/>
      <c r="BZ2569" s="209"/>
      <c r="CA2569" s="209"/>
      <c r="CB2569" s="209"/>
      <c r="CC2569" s="209"/>
      <c r="CD2569" s="209"/>
      <c r="CE2569" s="209"/>
      <c r="CF2569" s="209"/>
      <c r="CG2569" s="209"/>
      <c r="CH2569" s="209"/>
      <c r="CI2569" s="209"/>
      <c r="CJ2569" s="209"/>
      <c r="CK2569" s="209"/>
      <c r="CL2569" s="209"/>
      <c r="CM2569" s="209"/>
      <c r="CN2569" s="209"/>
      <c r="CO2569" s="209"/>
      <c r="CP2569" s="209"/>
      <c r="CQ2569" s="209"/>
      <c r="CR2569" s="209"/>
      <c r="CS2569" s="209"/>
      <c r="CT2569" s="209"/>
      <c r="CU2569" s="209"/>
      <c r="CV2569" s="209"/>
      <c r="CW2569" s="209"/>
      <c r="CX2569" s="209"/>
      <c r="CY2569" s="209"/>
      <c r="CZ2569" s="209"/>
      <c r="DA2569" s="209"/>
      <c r="DB2569" s="209"/>
      <c r="DC2569" s="209"/>
      <c r="DD2569" s="209"/>
      <c r="DE2569" s="209"/>
      <c r="DF2569" s="209"/>
      <c r="DG2569" s="209"/>
      <c r="DH2569" s="209"/>
      <c r="DI2569" s="209"/>
      <c r="DJ2569" s="209"/>
      <c r="DK2569" s="209"/>
      <c r="DL2569" s="209"/>
      <c r="DM2569" s="209"/>
      <c r="DN2569" s="209"/>
      <c r="DO2569" s="209"/>
      <c r="DP2569" s="209"/>
      <c r="DQ2569" s="209"/>
      <c r="DR2569" s="209"/>
      <c r="DS2569" s="209"/>
      <c r="DT2569" s="209"/>
      <c r="DU2569" s="209"/>
      <c r="DV2569" s="209"/>
      <c r="DW2569" s="209"/>
      <c r="DX2569" s="209"/>
      <c r="DY2569" s="209"/>
      <c r="DZ2569" s="209"/>
      <c r="EA2569" s="209"/>
      <c r="EB2569" s="209"/>
      <c r="EC2569" s="209"/>
      <c r="ED2569" s="209"/>
      <c r="EE2569" s="209"/>
      <c r="EF2569" s="209"/>
      <c r="EG2569" s="209"/>
      <c r="EH2569" s="209"/>
      <c r="EI2569" s="209"/>
      <c r="EJ2569" s="209"/>
      <c r="EK2569" s="209"/>
      <c r="EL2569" s="209"/>
      <c r="EM2569" s="209"/>
      <c r="EN2569" s="209"/>
      <c r="EO2569" s="209"/>
      <c r="EP2569" s="209"/>
      <c r="EQ2569" s="209"/>
      <c r="ER2569" s="209"/>
      <c r="ES2569" s="209"/>
      <c r="ET2569" s="209"/>
      <c r="EU2569" s="209"/>
      <c r="EV2569" s="209"/>
      <c r="EW2569" s="209"/>
      <c r="EX2569" s="209"/>
      <c r="EY2569" s="209"/>
      <c r="EZ2569" s="209"/>
      <c r="FA2569" s="209"/>
      <c r="FB2569" s="209"/>
      <c r="FC2569" s="209"/>
      <c r="FD2569" s="209"/>
      <c r="FE2569" s="209"/>
      <c r="FF2569" s="209"/>
      <c r="FG2569" s="209"/>
      <c r="FH2569" s="209"/>
      <c r="FI2569" s="209"/>
      <c r="FJ2569" s="209"/>
      <c r="FK2569" s="209"/>
      <c r="FL2569" s="209"/>
      <c r="FM2569" s="209"/>
      <c r="FN2569" s="209"/>
      <c r="FO2569" s="209"/>
      <c r="FP2569" s="209"/>
      <c r="FQ2569" s="209"/>
      <c r="FR2569" s="209"/>
      <c r="FS2569" s="209"/>
      <c r="FT2569" s="209"/>
      <c r="FU2569" s="209"/>
      <c r="FV2569" s="209"/>
      <c r="FW2569" s="209"/>
      <c r="FX2569" s="209"/>
      <c r="FY2569" s="209"/>
      <c r="FZ2569" s="209"/>
      <c r="GA2569" s="209"/>
      <c r="GB2569" s="209"/>
      <c r="GC2569" s="209"/>
      <c r="GD2569" s="209"/>
      <c r="GE2569" s="209"/>
      <c r="GF2569" s="209"/>
      <c r="GG2569" s="209"/>
      <c r="GH2569" s="209"/>
      <c r="GI2569" s="209"/>
    </row>
    <row r="2570" spans="1:191" ht="39" customHeight="1">
      <c r="A2570" s="246"/>
      <c r="B2570" s="196"/>
      <c r="C2570" s="197"/>
      <c r="D2570" s="255" t="s">
        <v>280</v>
      </c>
      <c r="E2570" s="81" t="s">
        <v>483</v>
      </c>
      <c r="F2570" s="19"/>
      <c r="G2570" s="13"/>
      <c r="H2570" s="10" t="s">
        <v>394</v>
      </c>
      <c r="I2570" s="205">
        <f>SUM(I2571)</f>
        <v>32640</v>
      </c>
      <c r="J2570" s="205">
        <f>SUM(J2571)</f>
        <v>40320</v>
      </c>
      <c r="K2570" s="205">
        <f>SUM(K2571)</f>
        <v>50400</v>
      </c>
      <c r="L2570" s="205">
        <f>SUM(L2571)</f>
        <v>50400</v>
      </c>
      <c r="M2570" s="41">
        <f t="shared" si="525"/>
        <v>64.8</v>
      </c>
      <c r="N2570" s="41">
        <f t="shared" si="526"/>
        <v>80</v>
      </c>
      <c r="O2570" s="41">
        <f t="shared" si="527"/>
        <v>100</v>
      </c>
      <c r="P2570" s="14"/>
      <c r="Q2570" s="14"/>
      <c r="R2570" s="167"/>
      <c r="S2570" s="14"/>
      <c r="T2570" s="14"/>
      <c r="U2570" s="4"/>
      <c r="AA2570" s="209"/>
      <c r="AB2570" s="209"/>
      <c r="AC2570" s="209"/>
      <c r="AD2570" s="209"/>
      <c r="AE2570" s="209"/>
      <c r="AF2570" s="209"/>
      <c r="AG2570" s="209"/>
      <c r="AH2570" s="209"/>
      <c r="AI2570" s="209"/>
      <c r="AJ2570" s="209"/>
      <c r="AK2570" s="209"/>
      <c r="AL2570" s="209"/>
      <c r="AM2570" s="209"/>
      <c r="AN2570" s="209"/>
      <c r="AO2570" s="209"/>
      <c r="AP2570" s="209"/>
      <c r="AQ2570" s="209"/>
      <c r="AR2570" s="209"/>
      <c r="AS2570" s="209"/>
      <c r="AT2570" s="209"/>
      <c r="AU2570" s="209"/>
      <c r="AV2570" s="209"/>
      <c r="AW2570" s="209"/>
      <c r="AX2570" s="209"/>
      <c r="AY2570" s="209"/>
      <c r="AZ2570" s="209"/>
      <c r="BA2570" s="209"/>
      <c r="BB2570" s="209"/>
      <c r="BC2570" s="209"/>
      <c r="BD2570" s="209"/>
      <c r="BE2570" s="209"/>
      <c r="BF2570" s="209"/>
      <c r="BG2570" s="209"/>
      <c r="BH2570" s="209"/>
      <c r="BI2570" s="209"/>
      <c r="BJ2570" s="209"/>
      <c r="BK2570" s="209"/>
      <c r="BL2570" s="209"/>
      <c r="BM2570" s="209"/>
      <c r="BN2570" s="209"/>
      <c r="BO2570" s="209"/>
      <c r="BP2570" s="209"/>
      <c r="BQ2570" s="209"/>
      <c r="BR2570" s="209"/>
      <c r="BS2570" s="209"/>
      <c r="BT2570" s="209"/>
      <c r="BU2570" s="209"/>
      <c r="BV2570" s="209"/>
      <c r="BW2570" s="209"/>
      <c r="BX2570" s="209"/>
      <c r="BY2570" s="209"/>
      <c r="BZ2570" s="209"/>
      <c r="CA2570" s="209"/>
      <c r="CB2570" s="209"/>
      <c r="CC2570" s="209"/>
      <c r="CD2570" s="209"/>
      <c r="CE2570" s="209"/>
      <c r="CF2570" s="209"/>
      <c r="CG2570" s="209"/>
      <c r="CH2570" s="209"/>
      <c r="CI2570" s="209"/>
      <c r="CJ2570" s="209"/>
      <c r="CK2570" s="209"/>
      <c r="CL2570" s="209"/>
      <c r="CM2570" s="209"/>
      <c r="CN2570" s="209"/>
      <c r="CO2570" s="209"/>
      <c r="CP2570" s="209"/>
      <c r="CQ2570" s="209"/>
      <c r="CR2570" s="209"/>
      <c r="CS2570" s="209"/>
      <c r="CT2570" s="209"/>
      <c r="CU2570" s="209"/>
      <c r="CV2570" s="209"/>
      <c r="CW2570" s="209"/>
      <c r="CX2570" s="209"/>
      <c r="CY2570" s="209"/>
      <c r="CZ2570" s="209"/>
      <c r="DA2570" s="209"/>
      <c r="DB2570" s="209"/>
      <c r="DC2570" s="209"/>
      <c r="DD2570" s="209"/>
      <c r="DE2570" s="209"/>
      <c r="DF2570" s="209"/>
      <c r="DG2570" s="209"/>
      <c r="DH2570" s="209"/>
      <c r="DI2570" s="209"/>
      <c r="DJ2570" s="209"/>
      <c r="DK2570" s="209"/>
      <c r="DL2570" s="209"/>
      <c r="DM2570" s="209"/>
      <c r="DN2570" s="209"/>
      <c r="DO2570" s="209"/>
      <c r="DP2570" s="209"/>
      <c r="DQ2570" s="209"/>
      <c r="DR2570" s="209"/>
      <c r="DS2570" s="209"/>
      <c r="DT2570" s="209"/>
      <c r="DU2570" s="209"/>
      <c r="DV2570" s="209"/>
      <c r="DW2570" s="209"/>
      <c r="DX2570" s="209"/>
      <c r="DY2570" s="209"/>
      <c r="DZ2570" s="209"/>
      <c r="EA2570" s="209"/>
      <c r="EB2570" s="209"/>
      <c r="EC2570" s="209"/>
      <c r="ED2570" s="209"/>
      <c r="EE2570" s="209"/>
      <c r="EF2570" s="209"/>
      <c r="EG2570" s="209"/>
      <c r="EH2570" s="209"/>
      <c r="EI2570" s="209"/>
      <c r="EJ2570" s="209"/>
      <c r="EK2570" s="209"/>
      <c r="EL2570" s="209"/>
      <c r="EM2570" s="209"/>
      <c r="EN2570" s="209"/>
      <c r="EO2570" s="209"/>
      <c r="EP2570" s="209"/>
      <c r="EQ2570" s="209"/>
      <c r="ER2570" s="209"/>
      <c r="ES2570" s="209"/>
      <c r="ET2570" s="209"/>
      <c r="EU2570" s="209"/>
      <c r="EV2570" s="209"/>
      <c r="EW2570" s="209"/>
      <c r="EX2570" s="209"/>
      <c r="EY2570" s="209"/>
      <c r="EZ2570" s="209"/>
      <c r="FA2570" s="209"/>
      <c r="FB2570" s="209"/>
      <c r="FC2570" s="209"/>
      <c r="FD2570" s="209"/>
      <c r="FE2570" s="209"/>
      <c r="FF2570" s="209"/>
      <c r="FG2570" s="209"/>
      <c r="FH2570" s="209"/>
      <c r="FI2570" s="209"/>
      <c r="FJ2570" s="209"/>
      <c r="FK2570" s="209"/>
      <c r="FL2570" s="209"/>
      <c r="FM2570" s="209"/>
      <c r="FN2570" s="209"/>
      <c r="FO2570" s="209"/>
      <c r="FP2570" s="209"/>
      <c r="FQ2570" s="209"/>
      <c r="FR2570" s="209"/>
      <c r="FS2570" s="209"/>
      <c r="FT2570" s="209"/>
      <c r="FU2570" s="209"/>
      <c r="FV2570" s="209"/>
      <c r="FW2570" s="209"/>
      <c r="FX2570" s="209"/>
      <c r="FY2570" s="209"/>
      <c r="FZ2570" s="209"/>
      <c r="GA2570" s="209"/>
      <c r="GB2570" s="209"/>
      <c r="GC2570" s="209"/>
      <c r="GD2570" s="209"/>
      <c r="GE2570" s="209"/>
      <c r="GF2570" s="209"/>
      <c r="GG2570" s="209"/>
      <c r="GH2570" s="209"/>
      <c r="GI2570" s="209"/>
    </row>
    <row r="2571" spans="1:191" ht="27">
      <c r="A2571" s="246"/>
      <c r="B2571" s="196"/>
      <c r="C2571" s="197"/>
      <c r="D2571" s="247"/>
      <c r="E2571" s="80" t="s">
        <v>655</v>
      </c>
      <c r="F2571" s="18" t="s">
        <v>398</v>
      </c>
      <c r="G2571" s="13"/>
      <c r="H2571" s="10" t="s">
        <v>394</v>
      </c>
      <c r="I2571" s="249">
        <f>SUM(I2572:I2572)</f>
        <v>32640</v>
      </c>
      <c r="J2571" s="249">
        <f>SUM(J2572:J2572)</f>
        <v>40320</v>
      </c>
      <c r="K2571" s="249">
        <f>SUM(K2572:K2572)</f>
        <v>50400</v>
      </c>
      <c r="L2571" s="249">
        <f>SUM(L2572:L2572)</f>
        <v>50400</v>
      </c>
      <c r="M2571" s="41">
        <f t="shared" si="525"/>
        <v>64.8</v>
      </c>
      <c r="N2571" s="41">
        <f t="shared" si="526"/>
        <v>80</v>
      </c>
      <c r="O2571" s="41">
        <f t="shared" si="527"/>
        <v>100</v>
      </c>
      <c r="P2571" s="14"/>
      <c r="Q2571" s="14"/>
      <c r="R2571" s="167"/>
      <c r="S2571" s="14"/>
      <c r="T2571" s="14"/>
      <c r="U2571" s="4"/>
      <c r="AA2571" s="209"/>
      <c r="AB2571" s="209"/>
      <c r="AC2571" s="209"/>
      <c r="AD2571" s="209"/>
      <c r="AE2571" s="209"/>
      <c r="AF2571" s="209"/>
      <c r="AG2571" s="209"/>
      <c r="AH2571" s="209"/>
      <c r="AI2571" s="209"/>
      <c r="AJ2571" s="209"/>
      <c r="AK2571" s="209"/>
      <c r="AL2571" s="209"/>
      <c r="AM2571" s="209"/>
      <c r="AN2571" s="209"/>
      <c r="AO2571" s="209"/>
      <c r="AP2571" s="209"/>
      <c r="AQ2571" s="209"/>
      <c r="AR2571" s="209"/>
      <c r="AS2571" s="209"/>
      <c r="AT2571" s="209"/>
      <c r="AU2571" s="209"/>
      <c r="AV2571" s="209"/>
      <c r="AW2571" s="209"/>
      <c r="AX2571" s="209"/>
      <c r="AY2571" s="209"/>
      <c r="AZ2571" s="209"/>
      <c r="BA2571" s="209"/>
      <c r="BB2571" s="209"/>
      <c r="BC2571" s="209"/>
      <c r="BD2571" s="209"/>
      <c r="BE2571" s="209"/>
      <c r="BF2571" s="209"/>
      <c r="BG2571" s="209"/>
      <c r="BH2571" s="209"/>
      <c r="BI2571" s="209"/>
      <c r="BJ2571" s="209"/>
      <c r="BK2571" s="209"/>
      <c r="BL2571" s="209"/>
      <c r="BM2571" s="209"/>
      <c r="BN2571" s="209"/>
      <c r="BO2571" s="209"/>
      <c r="BP2571" s="209"/>
      <c r="BQ2571" s="209"/>
      <c r="BR2571" s="209"/>
      <c r="BS2571" s="209"/>
      <c r="BT2571" s="209"/>
      <c r="BU2571" s="209"/>
      <c r="BV2571" s="209"/>
      <c r="BW2571" s="209"/>
      <c r="BX2571" s="209"/>
      <c r="BY2571" s="209"/>
      <c r="BZ2571" s="209"/>
      <c r="CA2571" s="209"/>
      <c r="CB2571" s="209"/>
      <c r="CC2571" s="209"/>
      <c r="CD2571" s="209"/>
      <c r="CE2571" s="209"/>
      <c r="CF2571" s="209"/>
      <c r="CG2571" s="209"/>
      <c r="CH2571" s="209"/>
      <c r="CI2571" s="209"/>
      <c r="CJ2571" s="209"/>
      <c r="CK2571" s="209"/>
      <c r="CL2571" s="209"/>
      <c r="CM2571" s="209"/>
      <c r="CN2571" s="209"/>
      <c r="CO2571" s="209"/>
      <c r="CP2571" s="209"/>
      <c r="CQ2571" s="209"/>
      <c r="CR2571" s="209"/>
      <c r="CS2571" s="209"/>
      <c r="CT2571" s="209"/>
      <c r="CU2571" s="209"/>
      <c r="CV2571" s="209"/>
      <c r="CW2571" s="209"/>
      <c r="CX2571" s="209"/>
      <c r="CY2571" s="209"/>
      <c r="CZ2571" s="209"/>
      <c r="DA2571" s="209"/>
      <c r="DB2571" s="209"/>
      <c r="DC2571" s="209"/>
      <c r="DD2571" s="209"/>
      <c r="DE2571" s="209"/>
      <c r="DF2571" s="209"/>
      <c r="DG2571" s="209"/>
      <c r="DH2571" s="209"/>
      <c r="DI2571" s="209"/>
      <c r="DJ2571" s="209"/>
      <c r="DK2571" s="209"/>
      <c r="DL2571" s="209"/>
      <c r="DM2571" s="209"/>
      <c r="DN2571" s="209"/>
      <c r="DO2571" s="209"/>
      <c r="DP2571" s="209"/>
      <c r="DQ2571" s="209"/>
      <c r="DR2571" s="209"/>
      <c r="DS2571" s="209"/>
      <c r="DT2571" s="209"/>
      <c r="DU2571" s="209"/>
      <c r="DV2571" s="209"/>
      <c r="DW2571" s="209"/>
      <c r="DX2571" s="209"/>
      <c r="DY2571" s="209"/>
      <c r="DZ2571" s="209"/>
      <c r="EA2571" s="209"/>
      <c r="EB2571" s="209"/>
      <c r="EC2571" s="209"/>
      <c r="ED2571" s="209"/>
      <c r="EE2571" s="209"/>
      <c r="EF2571" s="209"/>
      <c r="EG2571" s="209"/>
      <c r="EH2571" s="209"/>
      <c r="EI2571" s="209"/>
      <c r="EJ2571" s="209"/>
      <c r="EK2571" s="209"/>
      <c r="EL2571" s="209"/>
      <c r="EM2571" s="209"/>
      <c r="EN2571" s="209"/>
      <c r="EO2571" s="209"/>
      <c r="EP2571" s="209"/>
      <c r="EQ2571" s="209"/>
      <c r="ER2571" s="209"/>
      <c r="ES2571" s="209"/>
      <c r="ET2571" s="209"/>
      <c r="EU2571" s="209"/>
      <c r="EV2571" s="209"/>
      <c r="EW2571" s="209"/>
      <c r="EX2571" s="209"/>
      <c r="EY2571" s="209"/>
      <c r="EZ2571" s="209"/>
      <c r="FA2571" s="209"/>
      <c r="FB2571" s="209"/>
      <c r="FC2571" s="209"/>
      <c r="FD2571" s="209"/>
      <c r="FE2571" s="209"/>
      <c r="FF2571" s="209"/>
      <c r="FG2571" s="209"/>
      <c r="FH2571" s="209"/>
      <c r="FI2571" s="209"/>
      <c r="FJ2571" s="209"/>
      <c r="FK2571" s="209"/>
      <c r="FL2571" s="209"/>
      <c r="FM2571" s="209"/>
      <c r="FN2571" s="209"/>
      <c r="FO2571" s="209"/>
      <c r="FP2571" s="209"/>
      <c r="FQ2571" s="209"/>
      <c r="FR2571" s="209"/>
      <c r="FS2571" s="209"/>
      <c r="FT2571" s="209"/>
      <c r="FU2571" s="209"/>
      <c r="FV2571" s="209"/>
      <c r="FW2571" s="209"/>
      <c r="FX2571" s="209"/>
      <c r="FY2571" s="209"/>
      <c r="FZ2571" s="209"/>
      <c r="GA2571" s="209"/>
      <c r="GB2571" s="209"/>
      <c r="GC2571" s="209"/>
      <c r="GD2571" s="209"/>
      <c r="GE2571" s="209"/>
      <c r="GF2571" s="209"/>
      <c r="GG2571" s="209"/>
      <c r="GH2571" s="209"/>
      <c r="GI2571" s="209"/>
    </row>
    <row r="2572" spans="1:191" ht="19.5" hidden="1" customHeight="1">
      <c r="A2572" s="74"/>
      <c r="B2572" s="53"/>
      <c r="C2572" s="54"/>
      <c r="D2572" s="75"/>
      <c r="E2572" s="9" t="s">
        <v>549</v>
      </c>
      <c r="F2572" s="10">
        <v>4729</v>
      </c>
      <c r="G2572" s="13"/>
      <c r="H2572" s="10"/>
      <c r="I2572" s="34">
        <v>32640</v>
      </c>
      <c r="J2572" s="34">
        <v>40320</v>
      </c>
      <c r="K2572" s="34">
        <v>50400</v>
      </c>
      <c r="L2572" s="40">
        <v>50400</v>
      </c>
      <c r="M2572" s="41">
        <f t="shared" si="525"/>
        <v>64.8</v>
      </c>
      <c r="N2572" s="41">
        <f t="shared" si="526"/>
        <v>80</v>
      </c>
      <c r="O2572" s="41">
        <f t="shared" si="527"/>
        <v>100</v>
      </c>
      <c r="P2572" s="14"/>
      <c r="Q2572" s="14"/>
      <c r="R2572" s="167"/>
      <c r="S2572" s="14"/>
      <c r="T2572" s="14"/>
      <c r="U2572" s="4"/>
    </row>
    <row r="2573" spans="1:191" ht="51.75" customHeight="1">
      <c r="A2573" s="246"/>
      <c r="B2573" s="196"/>
      <c r="C2573" s="197"/>
      <c r="D2573" s="255" t="s">
        <v>284</v>
      </c>
      <c r="E2573" s="81" t="s">
        <v>658</v>
      </c>
      <c r="F2573" s="19"/>
      <c r="G2573" s="19"/>
      <c r="H2573" s="10" t="s">
        <v>394</v>
      </c>
      <c r="I2573" s="205">
        <f>SUM(I2574)</f>
        <v>4200</v>
      </c>
      <c r="J2573" s="205">
        <f>SUM(J2574)</f>
        <v>58300</v>
      </c>
      <c r="K2573" s="205">
        <f>SUM(K2574)</f>
        <v>62400</v>
      </c>
      <c r="L2573" s="205">
        <f>SUM(L2574)</f>
        <v>67600</v>
      </c>
      <c r="M2573" s="41">
        <f t="shared" si="525"/>
        <v>6.2</v>
      </c>
      <c r="N2573" s="41">
        <f t="shared" si="526"/>
        <v>86.2</v>
      </c>
      <c r="O2573" s="41">
        <f t="shared" si="527"/>
        <v>92.3</v>
      </c>
      <c r="P2573" s="14"/>
      <c r="Q2573" s="14"/>
      <c r="R2573" s="167"/>
      <c r="S2573" s="14"/>
      <c r="T2573" s="14"/>
      <c r="U2573" s="4">
        <f>SUM(L2573-T2573)</f>
        <v>67600</v>
      </c>
      <c r="W2573" s="43" t="s">
        <v>394</v>
      </c>
      <c r="AA2573" s="209"/>
      <c r="AB2573" s="209"/>
      <c r="AC2573" s="209"/>
      <c r="AD2573" s="209"/>
      <c r="AE2573" s="209"/>
      <c r="AF2573" s="209"/>
      <c r="AG2573" s="209"/>
      <c r="AH2573" s="209"/>
      <c r="AI2573" s="209"/>
      <c r="AJ2573" s="209"/>
      <c r="AK2573" s="209"/>
      <c r="AL2573" s="209"/>
      <c r="AM2573" s="209"/>
      <c r="AN2573" s="209"/>
      <c r="AO2573" s="209"/>
      <c r="AP2573" s="209"/>
      <c r="AQ2573" s="209"/>
      <c r="AR2573" s="209"/>
      <c r="AS2573" s="209"/>
      <c r="AT2573" s="209"/>
      <c r="AU2573" s="209"/>
      <c r="AV2573" s="209"/>
      <c r="AW2573" s="209"/>
      <c r="AX2573" s="209"/>
      <c r="AY2573" s="209"/>
      <c r="AZ2573" s="209"/>
      <c r="BA2573" s="209"/>
      <c r="BB2573" s="209"/>
      <c r="BC2573" s="209"/>
      <c r="BD2573" s="209"/>
      <c r="BE2573" s="209"/>
      <c r="BF2573" s="209"/>
      <c r="BG2573" s="209"/>
      <c r="BH2573" s="209"/>
      <c r="BI2573" s="209"/>
      <c r="BJ2573" s="209"/>
      <c r="BK2573" s="209"/>
      <c r="BL2573" s="209"/>
      <c r="BM2573" s="209"/>
      <c r="BN2573" s="209"/>
      <c r="BO2573" s="209"/>
      <c r="BP2573" s="209"/>
      <c r="BQ2573" s="209"/>
      <c r="BR2573" s="209"/>
      <c r="BS2573" s="209"/>
      <c r="BT2573" s="209"/>
      <c r="BU2573" s="209"/>
      <c r="BV2573" s="209"/>
      <c r="BW2573" s="209"/>
      <c r="BX2573" s="209"/>
      <c r="BY2573" s="209"/>
      <c r="BZ2573" s="209"/>
      <c r="CA2573" s="209"/>
      <c r="CB2573" s="209"/>
      <c r="CC2573" s="209"/>
      <c r="CD2573" s="209"/>
      <c r="CE2573" s="209"/>
      <c r="CF2573" s="209"/>
      <c r="CG2573" s="209"/>
      <c r="CH2573" s="209"/>
      <c r="CI2573" s="209"/>
      <c r="CJ2573" s="209"/>
      <c r="CK2573" s="209"/>
      <c r="CL2573" s="209"/>
      <c r="CM2573" s="209"/>
      <c r="CN2573" s="209"/>
      <c r="CO2573" s="209"/>
      <c r="CP2573" s="209"/>
      <c r="CQ2573" s="209"/>
      <c r="CR2573" s="209"/>
      <c r="CS2573" s="209"/>
      <c r="CT2573" s="209"/>
      <c r="CU2573" s="209"/>
      <c r="CV2573" s="209"/>
      <c r="CW2573" s="209"/>
      <c r="CX2573" s="209"/>
      <c r="CY2573" s="209"/>
      <c r="CZ2573" s="209"/>
      <c r="DA2573" s="209"/>
      <c r="DB2573" s="209"/>
      <c r="DC2573" s="209"/>
      <c r="DD2573" s="209"/>
      <c r="DE2573" s="209"/>
      <c r="DF2573" s="209"/>
      <c r="DG2573" s="209"/>
      <c r="DH2573" s="209"/>
      <c r="DI2573" s="209"/>
      <c r="DJ2573" s="209"/>
      <c r="DK2573" s="209"/>
      <c r="DL2573" s="209"/>
      <c r="DM2573" s="209"/>
      <c r="DN2573" s="209"/>
      <c r="DO2573" s="209"/>
      <c r="DP2573" s="209"/>
      <c r="DQ2573" s="209"/>
      <c r="DR2573" s="209"/>
      <c r="DS2573" s="209"/>
      <c r="DT2573" s="209"/>
      <c r="DU2573" s="209"/>
      <c r="DV2573" s="209"/>
      <c r="DW2573" s="209"/>
      <c r="DX2573" s="209"/>
      <c r="DY2573" s="209"/>
      <c r="DZ2573" s="209"/>
      <c r="EA2573" s="209"/>
      <c r="EB2573" s="209"/>
      <c r="EC2573" s="209"/>
      <c r="ED2573" s="209"/>
      <c r="EE2573" s="209"/>
      <c r="EF2573" s="209"/>
      <c r="EG2573" s="209"/>
      <c r="EH2573" s="209"/>
      <c r="EI2573" s="209"/>
      <c r="EJ2573" s="209"/>
      <c r="EK2573" s="209"/>
      <c r="EL2573" s="209"/>
      <c r="EM2573" s="209"/>
      <c r="EN2573" s="209"/>
      <c r="EO2573" s="209"/>
      <c r="EP2573" s="209"/>
      <c r="EQ2573" s="209"/>
      <c r="ER2573" s="209"/>
      <c r="ES2573" s="209"/>
      <c r="ET2573" s="209"/>
      <c r="EU2573" s="209"/>
      <c r="EV2573" s="209"/>
      <c r="EW2573" s="209"/>
      <c r="EX2573" s="209"/>
      <c r="EY2573" s="209"/>
      <c r="EZ2573" s="209"/>
      <c r="FA2573" s="209"/>
      <c r="FB2573" s="209"/>
      <c r="FC2573" s="209"/>
      <c r="FD2573" s="209"/>
      <c r="FE2573" s="209"/>
      <c r="FF2573" s="209"/>
      <c r="FG2573" s="209"/>
      <c r="FH2573" s="209"/>
      <c r="FI2573" s="209"/>
      <c r="FJ2573" s="209"/>
      <c r="FK2573" s="209"/>
      <c r="FL2573" s="209"/>
      <c r="FM2573" s="209"/>
      <c r="FN2573" s="209"/>
      <c r="FO2573" s="209"/>
      <c r="FP2573" s="209"/>
      <c r="FQ2573" s="209"/>
      <c r="FR2573" s="209"/>
      <c r="FS2573" s="209"/>
      <c r="FT2573" s="209"/>
      <c r="FU2573" s="209"/>
      <c r="FV2573" s="209"/>
      <c r="FW2573" s="209"/>
      <c r="FX2573" s="209"/>
      <c r="FY2573" s="209"/>
      <c r="FZ2573" s="209"/>
      <c r="GA2573" s="209"/>
      <c r="GB2573" s="209"/>
      <c r="GC2573" s="209"/>
      <c r="GD2573" s="209"/>
      <c r="GE2573" s="209"/>
      <c r="GF2573" s="209"/>
      <c r="GG2573" s="209"/>
      <c r="GH2573" s="209"/>
      <c r="GI2573" s="209"/>
    </row>
    <row r="2574" spans="1:191" ht="27">
      <c r="A2574" s="246"/>
      <c r="B2574" s="196"/>
      <c r="C2574" s="197"/>
      <c r="D2574" s="252"/>
      <c r="E2574" s="80" t="s">
        <v>655</v>
      </c>
      <c r="F2574" s="18" t="s">
        <v>398</v>
      </c>
      <c r="G2574" s="18"/>
      <c r="H2574" s="10" t="s">
        <v>394</v>
      </c>
      <c r="I2574" s="249">
        <f>SUM(I2575:I2578)</f>
        <v>4200</v>
      </c>
      <c r="J2574" s="249">
        <f>SUM(J2575:J2578)</f>
        <v>58300</v>
      </c>
      <c r="K2574" s="249">
        <f>SUM(K2575:K2578)</f>
        <v>62400</v>
      </c>
      <c r="L2574" s="249">
        <f>SUM(L2575:L2578)</f>
        <v>67600</v>
      </c>
      <c r="M2574" s="41">
        <f t="shared" si="525"/>
        <v>6.2</v>
      </c>
      <c r="N2574" s="41">
        <f t="shared" si="526"/>
        <v>86.2</v>
      </c>
      <c r="O2574" s="41">
        <f t="shared" si="527"/>
        <v>92.3</v>
      </c>
      <c r="P2574" s="28"/>
      <c r="Q2574" s="28"/>
      <c r="R2574" s="167"/>
      <c r="S2574" s="28"/>
      <c r="T2574" s="28"/>
      <c r="U2574" s="4">
        <f>SUM(L2574-T2574)</f>
        <v>67600</v>
      </c>
      <c r="AA2574" s="209"/>
      <c r="AB2574" s="209"/>
      <c r="AC2574" s="209"/>
      <c r="AD2574" s="209"/>
      <c r="AE2574" s="209"/>
      <c r="AF2574" s="209"/>
      <c r="AG2574" s="209"/>
      <c r="AH2574" s="209"/>
      <c r="AI2574" s="209"/>
      <c r="AJ2574" s="209"/>
      <c r="AK2574" s="209"/>
      <c r="AL2574" s="209"/>
      <c r="AM2574" s="209"/>
      <c r="AN2574" s="209"/>
      <c r="AO2574" s="209"/>
      <c r="AP2574" s="209"/>
      <c r="AQ2574" s="209"/>
      <c r="AR2574" s="209"/>
      <c r="AS2574" s="209"/>
      <c r="AT2574" s="209"/>
      <c r="AU2574" s="209"/>
      <c r="AV2574" s="209"/>
      <c r="AW2574" s="209"/>
      <c r="AX2574" s="209"/>
      <c r="AY2574" s="209"/>
      <c r="AZ2574" s="209"/>
      <c r="BA2574" s="209"/>
      <c r="BB2574" s="209"/>
      <c r="BC2574" s="209"/>
      <c r="BD2574" s="209"/>
      <c r="BE2574" s="209"/>
      <c r="BF2574" s="209"/>
      <c r="BG2574" s="209"/>
      <c r="BH2574" s="209"/>
      <c r="BI2574" s="209"/>
      <c r="BJ2574" s="209"/>
      <c r="BK2574" s="209"/>
      <c r="BL2574" s="209"/>
      <c r="BM2574" s="209"/>
      <c r="BN2574" s="209"/>
      <c r="BO2574" s="209"/>
      <c r="BP2574" s="209"/>
      <c r="BQ2574" s="209"/>
      <c r="BR2574" s="209"/>
      <c r="BS2574" s="209"/>
      <c r="BT2574" s="209"/>
      <c r="BU2574" s="209"/>
      <c r="BV2574" s="209"/>
      <c r="BW2574" s="209"/>
      <c r="BX2574" s="209"/>
      <c r="BY2574" s="209"/>
      <c r="BZ2574" s="209"/>
      <c r="CA2574" s="209"/>
      <c r="CB2574" s="209"/>
      <c r="CC2574" s="209"/>
      <c r="CD2574" s="209"/>
      <c r="CE2574" s="209"/>
      <c r="CF2574" s="209"/>
      <c r="CG2574" s="209"/>
      <c r="CH2574" s="209"/>
      <c r="CI2574" s="209"/>
      <c r="CJ2574" s="209"/>
      <c r="CK2574" s="209"/>
      <c r="CL2574" s="209"/>
      <c r="CM2574" s="209"/>
      <c r="CN2574" s="209"/>
      <c r="CO2574" s="209"/>
      <c r="CP2574" s="209"/>
      <c r="CQ2574" s="209"/>
      <c r="CR2574" s="209"/>
      <c r="CS2574" s="209"/>
      <c r="CT2574" s="209"/>
      <c r="CU2574" s="209"/>
      <c r="CV2574" s="209"/>
      <c r="CW2574" s="209"/>
      <c r="CX2574" s="209"/>
      <c r="CY2574" s="209"/>
      <c r="CZ2574" s="209"/>
      <c r="DA2574" s="209"/>
      <c r="DB2574" s="209"/>
      <c r="DC2574" s="209"/>
      <c r="DD2574" s="209"/>
      <c r="DE2574" s="209"/>
      <c r="DF2574" s="209"/>
      <c r="DG2574" s="209"/>
      <c r="DH2574" s="209"/>
      <c r="DI2574" s="209"/>
      <c r="DJ2574" s="209"/>
      <c r="DK2574" s="209"/>
      <c r="DL2574" s="209"/>
      <c r="DM2574" s="209"/>
      <c r="DN2574" s="209"/>
      <c r="DO2574" s="209"/>
      <c r="DP2574" s="209"/>
      <c r="DQ2574" s="209"/>
      <c r="DR2574" s="209"/>
      <c r="DS2574" s="209"/>
      <c r="DT2574" s="209"/>
      <c r="DU2574" s="209"/>
      <c r="DV2574" s="209"/>
      <c r="DW2574" s="209"/>
      <c r="DX2574" s="209"/>
      <c r="DY2574" s="209"/>
      <c r="DZ2574" s="209"/>
      <c r="EA2574" s="209"/>
      <c r="EB2574" s="209"/>
      <c r="EC2574" s="209"/>
      <c r="ED2574" s="209"/>
      <c r="EE2574" s="209"/>
      <c r="EF2574" s="209"/>
      <c r="EG2574" s="209"/>
      <c r="EH2574" s="209"/>
      <c r="EI2574" s="209"/>
      <c r="EJ2574" s="209"/>
      <c r="EK2574" s="209"/>
      <c r="EL2574" s="209"/>
      <c r="EM2574" s="209"/>
      <c r="EN2574" s="209"/>
      <c r="EO2574" s="209"/>
      <c r="EP2574" s="209"/>
      <c r="EQ2574" s="209"/>
      <c r="ER2574" s="209"/>
      <c r="ES2574" s="209"/>
      <c r="ET2574" s="209"/>
      <c r="EU2574" s="209"/>
      <c r="EV2574" s="209"/>
      <c r="EW2574" s="209"/>
      <c r="EX2574" s="209"/>
      <c r="EY2574" s="209"/>
      <c r="EZ2574" s="209"/>
      <c r="FA2574" s="209"/>
      <c r="FB2574" s="209"/>
      <c r="FC2574" s="209"/>
      <c r="FD2574" s="209"/>
      <c r="FE2574" s="209"/>
      <c r="FF2574" s="209"/>
      <c r="FG2574" s="209"/>
      <c r="FH2574" s="209"/>
      <c r="FI2574" s="209"/>
      <c r="FJ2574" s="209"/>
      <c r="FK2574" s="209"/>
      <c r="FL2574" s="209"/>
      <c r="FM2574" s="209"/>
      <c r="FN2574" s="209"/>
      <c r="FO2574" s="209"/>
      <c r="FP2574" s="209"/>
      <c r="FQ2574" s="209"/>
      <c r="FR2574" s="209"/>
      <c r="FS2574" s="209"/>
      <c r="FT2574" s="209"/>
      <c r="FU2574" s="209"/>
      <c r="FV2574" s="209"/>
      <c r="FW2574" s="209"/>
      <c r="FX2574" s="209"/>
      <c r="FY2574" s="209"/>
      <c r="FZ2574" s="209"/>
      <c r="GA2574" s="209"/>
      <c r="GB2574" s="209"/>
      <c r="GC2574" s="209"/>
      <c r="GD2574" s="209"/>
      <c r="GE2574" s="209"/>
      <c r="GF2574" s="209"/>
      <c r="GG2574" s="209"/>
      <c r="GH2574" s="209"/>
      <c r="GI2574" s="209"/>
    </row>
    <row r="2575" spans="1:191" ht="15.75" hidden="1" customHeight="1">
      <c r="A2575" s="74"/>
      <c r="B2575" s="53"/>
      <c r="C2575" s="54"/>
      <c r="D2575" s="78"/>
      <c r="E2575" s="16" t="s">
        <v>514</v>
      </c>
      <c r="F2575" s="10">
        <v>4241</v>
      </c>
      <c r="G2575" s="10"/>
      <c r="H2575" s="10"/>
      <c r="I2575" s="7">
        <v>3000</v>
      </c>
      <c r="J2575" s="7">
        <v>6000</v>
      </c>
      <c r="K2575" s="7">
        <v>9000</v>
      </c>
      <c r="L2575" s="40">
        <v>12000</v>
      </c>
      <c r="M2575" s="41">
        <f t="shared" si="525"/>
        <v>25</v>
      </c>
      <c r="N2575" s="41">
        <f t="shared" si="526"/>
        <v>50</v>
      </c>
      <c r="O2575" s="41">
        <f t="shared" si="527"/>
        <v>75</v>
      </c>
      <c r="P2575" s="28"/>
      <c r="Q2575" s="28"/>
      <c r="R2575" s="167"/>
      <c r="S2575" s="28"/>
      <c r="T2575" s="28"/>
      <c r="U2575" s="4"/>
    </row>
    <row r="2576" spans="1:191" hidden="1">
      <c r="A2576" s="74"/>
      <c r="B2576" s="53"/>
      <c r="C2576" s="54"/>
      <c r="D2576" s="78"/>
      <c r="E2576" s="16" t="s">
        <v>515</v>
      </c>
      <c r="F2576" s="10">
        <v>4251</v>
      </c>
      <c r="G2576" s="10"/>
      <c r="H2576" s="10"/>
      <c r="I2576" s="7"/>
      <c r="J2576" s="7">
        <v>50000</v>
      </c>
      <c r="K2576" s="7">
        <v>50000</v>
      </c>
      <c r="L2576" s="40">
        <v>50000</v>
      </c>
      <c r="M2576" s="41">
        <f t="shared" si="525"/>
        <v>0</v>
      </c>
      <c r="N2576" s="41">
        <f t="shared" si="526"/>
        <v>100</v>
      </c>
      <c r="O2576" s="41">
        <f t="shared" si="527"/>
        <v>100</v>
      </c>
      <c r="P2576" s="28"/>
      <c r="Q2576" s="28"/>
      <c r="R2576" s="167"/>
      <c r="S2576" s="28"/>
      <c r="T2576" s="28"/>
      <c r="U2576" s="4"/>
    </row>
    <row r="2577" spans="1:191" ht="15.75" hidden="1" customHeight="1">
      <c r="A2577" s="74"/>
      <c r="B2577" s="53"/>
      <c r="C2577" s="54"/>
      <c r="D2577" s="78"/>
      <c r="E2577" s="9" t="s">
        <v>549</v>
      </c>
      <c r="F2577" s="10">
        <v>4729</v>
      </c>
      <c r="G2577" s="10"/>
      <c r="H2577" s="10"/>
      <c r="I2577" s="7">
        <v>200</v>
      </c>
      <c r="J2577" s="7">
        <v>300</v>
      </c>
      <c r="K2577" s="7">
        <v>400</v>
      </c>
      <c r="L2577" s="40">
        <v>600</v>
      </c>
      <c r="M2577" s="41">
        <f t="shared" si="525"/>
        <v>33.299999999999997</v>
      </c>
      <c r="N2577" s="41">
        <f t="shared" si="526"/>
        <v>50</v>
      </c>
      <c r="O2577" s="41">
        <f t="shared" si="527"/>
        <v>66.7</v>
      </c>
      <c r="P2577" s="28"/>
      <c r="Q2577" s="28"/>
      <c r="R2577" s="167"/>
      <c r="S2577" s="28"/>
      <c r="T2577" s="28"/>
      <c r="U2577" s="4">
        <f>SUM(L2577-T2577)</f>
        <v>600</v>
      </c>
    </row>
    <row r="2578" spans="1:191" ht="15.75" hidden="1" customHeight="1">
      <c r="A2578" s="74"/>
      <c r="B2578" s="53"/>
      <c r="C2578" s="54"/>
      <c r="D2578" s="78"/>
      <c r="E2578" s="9" t="s">
        <v>554</v>
      </c>
      <c r="F2578" s="10" t="s">
        <v>273</v>
      </c>
      <c r="G2578" s="10"/>
      <c r="H2578" s="10"/>
      <c r="I2578" s="7">
        <v>1000</v>
      </c>
      <c r="J2578" s="7">
        <v>2000</v>
      </c>
      <c r="K2578" s="7">
        <v>3000</v>
      </c>
      <c r="L2578" s="40">
        <v>5000</v>
      </c>
      <c r="M2578" s="41">
        <f t="shared" si="525"/>
        <v>20</v>
      </c>
      <c r="N2578" s="41">
        <f t="shared" si="526"/>
        <v>40</v>
      </c>
      <c r="O2578" s="41">
        <f t="shared" si="527"/>
        <v>60</v>
      </c>
      <c r="P2578" s="28"/>
      <c r="Q2578" s="28"/>
      <c r="R2578" s="167"/>
      <c r="S2578" s="28"/>
      <c r="T2578" s="28"/>
      <c r="U2578" s="4"/>
    </row>
    <row r="2579" spans="1:191" ht="33">
      <c r="A2579" s="246"/>
      <c r="B2579" s="196"/>
      <c r="C2579" s="200"/>
      <c r="D2579" s="255" t="s">
        <v>285</v>
      </c>
      <c r="E2579" s="81" t="s">
        <v>254</v>
      </c>
      <c r="F2579" s="19"/>
      <c r="G2579" s="19"/>
      <c r="H2579" s="10" t="s">
        <v>394</v>
      </c>
      <c r="I2579" s="205">
        <f>SUM(I2580)</f>
        <v>1080</v>
      </c>
      <c r="J2579" s="205">
        <f>SUM(J2580)</f>
        <v>2160</v>
      </c>
      <c r="K2579" s="205">
        <f>SUM(K2580)</f>
        <v>3240</v>
      </c>
      <c r="L2579" s="205">
        <f>SUM(L2580)</f>
        <v>4320</v>
      </c>
      <c r="M2579" s="41">
        <f t="shared" si="525"/>
        <v>25</v>
      </c>
      <c r="N2579" s="41">
        <f t="shared" si="526"/>
        <v>50</v>
      </c>
      <c r="O2579" s="41">
        <f t="shared" si="527"/>
        <v>75</v>
      </c>
      <c r="P2579" s="14"/>
      <c r="Q2579" s="14"/>
      <c r="R2579" s="167"/>
      <c r="S2579" s="14"/>
      <c r="T2579" s="14"/>
      <c r="U2579" s="4">
        <f t="shared" ref="U2579:U2586" si="535">SUM(L2579-T2579)</f>
        <v>4320</v>
      </c>
      <c r="W2579" s="43" t="s">
        <v>394</v>
      </c>
      <c r="AA2579" s="209"/>
      <c r="AB2579" s="209"/>
      <c r="AC2579" s="209"/>
      <c r="AD2579" s="209"/>
      <c r="AE2579" s="209"/>
      <c r="AF2579" s="209"/>
      <c r="AG2579" s="209"/>
      <c r="AH2579" s="209"/>
      <c r="AI2579" s="209"/>
      <c r="AJ2579" s="209"/>
      <c r="AK2579" s="209"/>
      <c r="AL2579" s="209"/>
      <c r="AM2579" s="209"/>
      <c r="AN2579" s="209"/>
      <c r="AO2579" s="209"/>
      <c r="AP2579" s="209"/>
      <c r="AQ2579" s="209"/>
      <c r="AR2579" s="209"/>
      <c r="AS2579" s="209"/>
      <c r="AT2579" s="209"/>
      <c r="AU2579" s="209"/>
      <c r="AV2579" s="209"/>
      <c r="AW2579" s="209"/>
      <c r="AX2579" s="209"/>
      <c r="AY2579" s="209"/>
      <c r="AZ2579" s="209"/>
      <c r="BA2579" s="209"/>
      <c r="BB2579" s="209"/>
      <c r="BC2579" s="209"/>
      <c r="BD2579" s="209"/>
      <c r="BE2579" s="209"/>
      <c r="BF2579" s="209"/>
      <c r="BG2579" s="209"/>
      <c r="BH2579" s="209"/>
      <c r="BI2579" s="209"/>
      <c r="BJ2579" s="209"/>
      <c r="BK2579" s="209"/>
      <c r="BL2579" s="209"/>
      <c r="BM2579" s="209"/>
      <c r="BN2579" s="209"/>
      <c r="BO2579" s="209"/>
      <c r="BP2579" s="209"/>
      <c r="BQ2579" s="209"/>
      <c r="BR2579" s="209"/>
      <c r="BS2579" s="209"/>
      <c r="BT2579" s="209"/>
      <c r="BU2579" s="209"/>
      <c r="BV2579" s="209"/>
      <c r="BW2579" s="209"/>
      <c r="BX2579" s="209"/>
      <c r="BY2579" s="209"/>
      <c r="BZ2579" s="209"/>
      <c r="CA2579" s="209"/>
      <c r="CB2579" s="209"/>
      <c r="CC2579" s="209"/>
      <c r="CD2579" s="209"/>
      <c r="CE2579" s="209"/>
      <c r="CF2579" s="209"/>
      <c r="CG2579" s="209"/>
      <c r="CH2579" s="209"/>
      <c r="CI2579" s="209"/>
      <c r="CJ2579" s="209"/>
      <c r="CK2579" s="209"/>
      <c r="CL2579" s="209"/>
      <c r="CM2579" s="209"/>
      <c r="CN2579" s="209"/>
      <c r="CO2579" s="209"/>
      <c r="CP2579" s="209"/>
      <c r="CQ2579" s="209"/>
      <c r="CR2579" s="209"/>
      <c r="CS2579" s="209"/>
      <c r="CT2579" s="209"/>
      <c r="CU2579" s="209"/>
      <c r="CV2579" s="209"/>
      <c r="CW2579" s="209"/>
      <c r="CX2579" s="209"/>
      <c r="CY2579" s="209"/>
      <c r="CZ2579" s="209"/>
      <c r="DA2579" s="209"/>
      <c r="DB2579" s="209"/>
      <c r="DC2579" s="209"/>
      <c r="DD2579" s="209"/>
      <c r="DE2579" s="209"/>
      <c r="DF2579" s="209"/>
      <c r="DG2579" s="209"/>
      <c r="DH2579" s="209"/>
      <c r="DI2579" s="209"/>
      <c r="DJ2579" s="209"/>
      <c r="DK2579" s="209"/>
      <c r="DL2579" s="209"/>
      <c r="DM2579" s="209"/>
      <c r="DN2579" s="209"/>
      <c r="DO2579" s="209"/>
      <c r="DP2579" s="209"/>
      <c r="DQ2579" s="209"/>
      <c r="DR2579" s="209"/>
      <c r="DS2579" s="209"/>
      <c r="DT2579" s="209"/>
      <c r="DU2579" s="209"/>
      <c r="DV2579" s="209"/>
      <c r="DW2579" s="209"/>
      <c r="DX2579" s="209"/>
      <c r="DY2579" s="209"/>
      <c r="DZ2579" s="209"/>
      <c r="EA2579" s="209"/>
      <c r="EB2579" s="209"/>
      <c r="EC2579" s="209"/>
      <c r="ED2579" s="209"/>
      <c r="EE2579" s="209"/>
      <c r="EF2579" s="209"/>
      <c r="EG2579" s="209"/>
      <c r="EH2579" s="209"/>
      <c r="EI2579" s="209"/>
      <c r="EJ2579" s="209"/>
      <c r="EK2579" s="209"/>
      <c r="EL2579" s="209"/>
      <c r="EM2579" s="209"/>
      <c r="EN2579" s="209"/>
      <c r="EO2579" s="209"/>
      <c r="EP2579" s="209"/>
      <c r="EQ2579" s="209"/>
      <c r="ER2579" s="209"/>
      <c r="ES2579" s="209"/>
      <c r="ET2579" s="209"/>
      <c r="EU2579" s="209"/>
      <c r="EV2579" s="209"/>
      <c r="EW2579" s="209"/>
      <c r="EX2579" s="209"/>
      <c r="EY2579" s="209"/>
      <c r="EZ2579" s="209"/>
      <c r="FA2579" s="209"/>
      <c r="FB2579" s="209"/>
      <c r="FC2579" s="209"/>
      <c r="FD2579" s="209"/>
      <c r="FE2579" s="209"/>
      <c r="FF2579" s="209"/>
      <c r="FG2579" s="209"/>
      <c r="FH2579" s="209"/>
      <c r="FI2579" s="209"/>
      <c r="FJ2579" s="209"/>
      <c r="FK2579" s="209"/>
      <c r="FL2579" s="209"/>
      <c r="FM2579" s="209"/>
      <c r="FN2579" s="209"/>
      <c r="FO2579" s="209"/>
      <c r="FP2579" s="209"/>
      <c r="FQ2579" s="209"/>
      <c r="FR2579" s="209"/>
      <c r="FS2579" s="209"/>
      <c r="FT2579" s="209"/>
      <c r="FU2579" s="209"/>
      <c r="FV2579" s="209"/>
      <c r="FW2579" s="209"/>
      <c r="FX2579" s="209"/>
      <c r="FY2579" s="209"/>
      <c r="FZ2579" s="209"/>
      <c r="GA2579" s="209"/>
      <c r="GB2579" s="209"/>
      <c r="GC2579" s="209"/>
      <c r="GD2579" s="209"/>
      <c r="GE2579" s="209"/>
      <c r="GF2579" s="209"/>
      <c r="GG2579" s="209"/>
      <c r="GH2579" s="209"/>
      <c r="GI2579" s="209"/>
    </row>
    <row r="2580" spans="1:191" ht="33.75" customHeight="1">
      <c r="A2580" s="246"/>
      <c r="B2580" s="196"/>
      <c r="C2580" s="200"/>
      <c r="D2580" s="252"/>
      <c r="E2580" s="80" t="s">
        <v>655</v>
      </c>
      <c r="F2580" s="18" t="s">
        <v>398</v>
      </c>
      <c r="G2580" s="18"/>
      <c r="H2580" s="10" t="s">
        <v>394</v>
      </c>
      <c r="I2580" s="249">
        <f>SUM(I2581:I2581)</f>
        <v>1080</v>
      </c>
      <c r="J2580" s="249">
        <f>SUM(J2581:J2581)</f>
        <v>2160</v>
      </c>
      <c r="K2580" s="249">
        <f>SUM(K2581:K2581)</f>
        <v>3240</v>
      </c>
      <c r="L2580" s="249">
        <f>SUM(L2581:L2581)</f>
        <v>4320</v>
      </c>
      <c r="M2580" s="41">
        <f t="shared" si="525"/>
        <v>25</v>
      </c>
      <c r="N2580" s="41">
        <f t="shared" si="526"/>
        <v>50</v>
      </c>
      <c r="O2580" s="41">
        <f t="shared" si="527"/>
        <v>75</v>
      </c>
      <c r="P2580" s="29"/>
      <c r="Q2580" s="29"/>
      <c r="R2580" s="167"/>
      <c r="S2580" s="29"/>
      <c r="T2580" s="29"/>
      <c r="U2580" s="4">
        <f t="shared" si="535"/>
        <v>4320</v>
      </c>
      <c r="AA2580" s="209"/>
      <c r="AB2580" s="209"/>
      <c r="AC2580" s="209"/>
      <c r="AD2580" s="209"/>
      <c r="AE2580" s="209"/>
      <c r="AF2580" s="209"/>
      <c r="AG2580" s="209"/>
      <c r="AH2580" s="209"/>
      <c r="AI2580" s="209"/>
      <c r="AJ2580" s="209"/>
      <c r="AK2580" s="209"/>
      <c r="AL2580" s="209"/>
      <c r="AM2580" s="209"/>
      <c r="AN2580" s="209"/>
      <c r="AO2580" s="209"/>
      <c r="AP2580" s="209"/>
      <c r="AQ2580" s="209"/>
      <c r="AR2580" s="209"/>
      <c r="AS2580" s="209"/>
      <c r="AT2580" s="209"/>
      <c r="AU2580" s="209"/>
      <c r="AV2580" s="209"/>
      <c r="AW2580" s="209"/>
      <c r="AX2580" s="209"/>
      <c r="AY2580" s="209"/>
      <c r="AZ2580" s="209"/>
      <c r="BA2580" s="209"/>
      <c r="BB2580" s="209"/>
      <c r="BC2580" s="209"/>
      <c r="BD2580" s="209"/>
      <c r="BE2580" s="209"/>
      <c r="BF2580" s="209"/>
      <c r="BG2580" s="209"/>
      <c r="BH2580" s="209"/>
      <c r="BI2580" s="209"/>
      <c r="BJ2580" s="209"/>
      <c r="BK2580" s="209"/>
      <c r="BL2580" s="209"/>
      <c r="BM2580" s="209"/>
      <c r="BN2580" s="209"/>
      <c r="BO2580" s="209"/>
      <c r="BP2580" s="209"/>
      <c r="BQ2580" s="209"/>
      <c r="BR2580" s="209"/>
      <c r="BS2580" s="209"/>
      <c r="BT2580" s="209"/>
      <c r="BU2580" s="209"/>
      <c r="BV2580" s="209"/>
      <c r="BW2580" s="209"/>
      <c r="BX2580" s="209"/>
      <c r="BY2580" s="209"/>
      <c r="BZ2580" s="209"/>
      <c r="CA2580" s="209"/>
      <c r="CB2580" s="209"/>
      <c r="CC2580" s="209"/>
      <c r="CD2580" s="209"/>
      <c r="CE2580" s="209"/>
      <c r="CF2580" s="209"/>
      <c r="CG2580" s="209"/>
      <c r="CH2580" s="209"/>
      <c r="CI2580" s="209"/>
      <c r="CJ2580" s="209"/>
      <c r="CK2580" s="209"/>
      <c r="CL2580" s="209"/>
      <c r="CM2580" s="209"/>
      <c r="CN2580" s="209"/>
      <c r="CO2580" s="209"/>
      <c r="CP2580" s="209"/>
      <c r="CQ2580" s="209"/>
      <c r="CR2580" s="209"/>
      <c r="CS2580" s="209"/>
      <c r="CT2580" s="209"/>
      <c r="CU2580" s="209"/>
      <c r="CV2580" s="209"/>
      <c r="CW2580" s="209"/>
      <c r="CX2580" s="209"/>
      <c r="CY2580" s="209"/>
      <c r="CZ2580" s="209"/>
      <c r="DA2580" s="209"/>
      <c r="DB2580" s="209"/>
      <c r="DC2580" s="209"/>
      <c r="DD2580" s="209"/>
      <c r="DE2580" s="209"/>
      <c r="DF2580" s="209"/>
      <c r="DG2580" s="209"/>
      <c r="DH2580" s="209"/>
      <c r="DI2580" s="209"/>
      <c r="DJ2580" s="209"/>
      <c r="DK2580" s="209"/>
      <c r="DL2580" s="209"/>
      <c r="DM2580" s="209"/>
      <c r="DN2580" s="209"/>
      <c r="DO2580" s="209"/>
      <c r="DP2580" s="209"/>
      <c r="DQ2580" s="209"/>
      <c r="DR2580" s="209"/>
      <c r="DS2580" s="209"/>
      <c r="DT2580" s="209"/>
      <c r="DU2580" s="209"/>
      <c r="DV2580" s="209"/>
      <c r="DW2580" s="209"/>
      <c r="DX2580" s="209"/>
      <c r="DY2580" s="209"/>
      <c r="DZ2580" s="209"/>
      <c r="EA2580" s="209"/>
      <c r="EB2580" s="209"/>
      <c r="EC2580" s="209"/>
      <c r="ED2580" s="209"/>
      <c r="EE2580" s="209"/>
      <c r="EF2580" s="209"/>
      <c r="EG2580" s="209"/>
      <c r="EH2580" s="209"/>
      <c r="EI2580" s="209"/>
      <c r="EJ2580" s="209"/>
      <c r="EK2580" s="209"/>
      <c r="EL2580" s="209"/>
      <c r="EM2580" s="209"/>
      <c r="EN2580" s="209"/>
      <c r="EO2580" s="209"/>
      <c r="EP2580" s="209"/>
      <c r="EQ2580" s="209"/>
      <c r="ER2580" s="209"/>
      <c r="ES2580" s="209"/>
      <c r="ET2580" s="209"/>
      <c r="EU2580" s="209"/>
      <c r="EV2580" s="209"/>
      <c r="EW2580" s="209"/>
      <c r="EX2580" s="209"/>
      <c r="EY2580" s="209"/>
      <c r="EZ2580" s="209"/>
      <c r="FA2580" s="209"/>
      <c r="FB2580" s="209"/>
      <c r="FC2580" s="209"/>
      <c r="FD2580" s="209"/>
      <c r="FE2580" s="209"/>
      <c r="FF2580" s="209"/>
      <c r="FG2580" s="209"/>
      <c r="FH2580" s="209"/>
      <c r="FI2580" s="209"/>
      <c r="FJ2580" s="209"/>
      <c r="FK2580" s="209"/>
      <c r="FL2580" s="209"/>
      <c r="FM2580" s="209"/>
      <c r="FN2580" s="209"/>
      <c r="FO2580" s="209"/>
      <c r="FP2580" s="209"/>
      <c r="FQ2580" s="209"/>
      <c r="FR2580" s="209"/>
      <c r="FS2580" s="209"/>
      <c r="FT2580" s="209"/>
      <c r="FU2580" s="209"/>
      <c r="FV2580" s="209"/>
      <c r="FW2580" s="209"/>
      <c r="FX2580" s="209"/>
      <c r="FY2580" s="209"/>
      <c r="FZ2580" s="209"/>
      <c r="GA2580" s="209"/>
      <c r="GB2580" s="209"/>
      <c r="GC2580" s="209"/>
      <c r="GD2580" s="209"/>
      <c r="GE2580" s="209"/>
      <c r="GF2580" s="209"/>
      <c r="GG2580" s="209"/>
      <c r="GH2580" s="209"/>
      <c r="GI2580" s="209"/>
    </row>
    <row r="2581" spans="1:191" ht="20.25" hidden="1" customHeight="1">
      <c r="A2581" s="74"/>
      <c r="B2581" s="53"/>
      <c r="C2581" s="56"/>
      <c r="D2581" s="78"/>
      <c r="E2581" s="9" t="s">
        <v>549</v>
      </c>
      <c r="F2581" s="10">
        <v>4729</v>
      </c>
      <c r="G2581" s="10"/>
      <c r="H2581" s="10"/>
      <c r="I2581" s="34">
        <v>1080</v>
      </c>
      <c r="J2581" s="34">
        <v>2160</v>
      </c>
      <c r="K2581" s="34">
        <v>3240</v>
      </c>
      <c r="L2581" s="40">
        <v>4320</v>
      </c>
      <c r="M2581" s="41">
        <f t="shared" si="525"/>
        <v>25</v>
      </c>
      <c r="N2581" s="41">
        <f t="shared" si="526"/>
        <v>50</v>
      </c>
      <c r="O2581" s="41">
        <f t="shared" si="527"/>
        <v>75</v>
      </c>
      <c r="P2581" s="29"/>
      <c r="Q2581" s="29"/>
      <c r="R2581" s="167"/>
      <c r="S2581" s="29"/>
      <c r="T2581" s="29"/>
      <c r="U2581" s="4">
        <f t="shared" si="535"/>
        <v>4320</v>
      </c>
    </row>
    <row r="2582" spans="1:191" ht="33">
      <c r="A2582" s="246"/>
      <c r="B2582" s="196"/>
      <c r="C2582" s="200"/>
      <c r="D2582" s="255" t="s">
        <v>286</v>
      </c>
      <c r="E2582" s="226" t="s">
        <v>454</v>
      </c>
      <c r="F2582" s="19"/>
      <c r="G2582" s="19"/>
      <c r="H2582" s="10" t="s">
        <v>394</v>
      </c>
      <c r="I2582" s="205">
        <f>SUM(I2583)</f>
        <v>264200</v>
      </c>
      <c r="J2582" s="205">
        <f>SUM(J2583)</f>
        <v>440334</v>
      </c>
      <c r="K2582" s="205">
        <f>SUM(K2583)</f>
        <v>660501</v>
      </c>
      <c r="L2582" s="205">
        <f>SUM(L2583)</f>
        <v>880668</v>
      </c>
      <c r="M2582" s="41">
        <f t="shared" si="525"/>
        <v>30</v>
      </c>
      <c r="N2582" s="41">
        <f t="shared" si="526"/>
        <v>50</v>
      </c>
      <c r="O2582" s="41">
        <f t="shared" si="527"/>
        <v>75</v>
      </c>
      <c r="P2582" s="14"/>
      <c r="Q2582" s="14"/>
      <c r="R2582" s="167"/>
      <c r="S2582" s="14"/>
      <c r="T2582" s="14"/>
      <c r="U2582" s="4">
        <f t="shared" si="535"/>
        <v>880668</v>
      </c>
      <c r="W2582" s="43" t="s">
        <v>394</v>
      </c>
      <c r="AA2582" s="209"/>
      <c r="AB2582" s="209"/>
      <c r="AC2582" s="209"/>
      <c r="AD2582" s="209"/>
      <c r="AE2582" s="209"/>
      <c r="AF2582" s="209"/>
      <c r="AG2582" s="209"/>
      <c r="AH2582" s="209"/>
      <c r="AI2582" s="209"/>
      <c r="AJ2582" s="209"/>
      <c r="AK2582" s="209"/>
      <c r="AL2582" s="209"/>
      <c r="AM2582" s="209"/>
      <c r="AN2582" s="209"/>
      <c r="AO2582" s="209"/>
      <c r="AP2582" s="209"/>
      <c r="AQ2582" s="209"/>
      <c r="AR2582" s="209"/>
      <c r="AS2582" s="209"/>
      <c r="AT2582" s="209"/>
      <c r="AU2582" s="209"/>
      <c r="AV2582" s="209"/>
      <c r="AW2582" s="209"/>
      <c r="AX2582" s="209"/>
      <c r="AY2582" s="209"/>
      <c r="AZ2582" s="209"/>
      <c r="BA2582" s="209"/>
      <c r="BB2582" s="209"/>
      <c r="BC2582" s="209"/>
      <c r="BD2582" s="209"/>
      <c r="BE2582" s="209"/>
      <c r="BF2582" s="209"/>
      <c r="BG2582" s="209"/>
      <c r="BH2582" s="209"/>
      <c r="BI2582" s="209"/>
      <c r="BJ2582" s="209"/>
      <c r="BK2582" s="209"/>
      <c r="BL2582" s="209"/>
      <c r="BM2582" s="209"/>
      <c r="BN2582" s="209"/>
      <c r="BO2582" s="209"/>
      <c r="BP2582" s="209"/>
      <c r="BQ2582" s="209"/>
      <c r="BR2582" s="209"/>
      <c r="BS2582" s="209"/>
      <c r="BT2582" s="209"/>
      <c r="BU2582" s="209"/>
      <c r="BV2582" s="209"/>
      <c r="BW2582" s="209"/>
      <c r="BX2582" s="209"/>
      <c r="BY2582" s="209"/>
      <c r="BZ2582" s="209"/>
      <c r="CA2582" s="209"/>
      <c r="CB2582" s="209"/>
      <c r="CC2582" s="209"/>
      <c r="CD2582" s="209"/>
      <c r="CE2582" s="209"/>
      <c r="CF2582" s="209"/>
      <c r="CG2582" s="209"/>
      <c r="CH2582" s="209"/>
      <c r="CI2582" s="209"/>
      <c r="CJ2582" s="209"/>
      <c r="CK2582" s="209"/>
      <c r="CL2582" s="209"/>
      <c r="CM2582" s="209"/>
      <c r="CN2582" s="209"/>
      <c r="CO2582" s="209"/>
      <c r="CP2582" s="209"/>
      <c r="CQ2582" s="209"/>
      <c r="CR2582" s="209"/>
      <c r="CS2582" s="209"/>
      <c r="CT2582" s="209"/>
      <c r="CU2582" s="209"/>
      <c r="CV2582" s="209"/>
      <c r="CW2582" s="209"/>
      <c r="CX2582" s="209"/>
      <c r="CY2582" s="209"/>
      <c r="CZ2582" s="209"/>
      <c r="DA2582" s="209"/>
      <c r="DB2582" s="209"/>
      <c r="DC2582" s="209"/>
      <c r="DD2582" s="209"/>
      <c r="DE2582" s="209"/>
      <c r="DF2582" s="209"/>
      <c r="DG2582" s="209"/>
      <c r="DH2582" s="209"/>
      <c r="DI2582" s="209"/>
      <c r="DJ2582" s="209"/>
      <c r="DK2582" s="209"/>
      <c r="DL2582" s="209"/>
      <c r="DM2582" s="209"/>
      <c r="DN2582" s="209"/>
      <c r="DO2582" s="209"/>
      <c r="DP2582" s="209"/>
      <c r="DQ2582" s="209"/>
      <c r="DR2582" s="209"/>
      <c r="DS2582" s="209"/>
      <c r="DT2582" s="209"/>
      <c r="DU2582" s="209"/>
      <c r="DV2582" s="209"/>
      <c r="DW2582" s="209"/>
      <c r="DX2582" s="209"/>
      <c r="DY2582" s="209"/>
      <c r="DZ2582" s="209"/>
      <c r="EA2582" s="209"/>
      <c r="EB2582" s="209"/>
      <c r="EC2582" s="209"/>
      <c r="ED2582" s="209"/>
      <c r="EE2582" s="209"/>
      <c r="EF2582" s="209"/>
      <c r="EG2582" s="209"/>
      <c r="EH2582" s="209"/>
      <c r="EI2582" s="209"/>
      <c r="EJ2582" s="209"/>
      <c r="EK2582" s="209"/>
      <c r="EL2582" s="209"/>
      <c r="EM2582" s="209"/>
      <c r="EN2582" s="209"/>
      <c r="EO2582" s="209"/>
      <c r="EP2582" s="209"/>
      <c r="EQ2582" s="209"/>
      <c r="ER2582" s="209"/>
      <c r="ES2582" s="209"/>
      <c r="ET2582" s="209"/>
      <c r="EU2582" s="209"/>
      <c r="EV2582" s="209"/>
      <c r="EW2582" s="209"/>
      <c r="EX2582" s="209"/>
      <c r="EY2582" s="209"/>
      <c r="EZ2582" s="209"/>
      <c r="FA2582" s="209"/>
      <c r="FB2582" s="209"/>
      <c r="FC2582" s="209"/>
      <c r="FD2582" s="209"/>
      <c r="FE2582" s="209"/>
      <c r="FF2582" s="209"/>
      <c r="FG2582" s="209"/>
      <c r="FH2582" s="209"/>
      <c r="FI2582" s="209"/>
      <c r="FJ2582" s="209"/>
      <c r="FK2582" s="209"/>
      <c r="FL2582" s="209"/>
      <c r="FM2582" s="209"/>
      <c r="FN2582" s="209"/>
      <c r="FO2582" s="209"/>
      <c r="FP2582" s="209"/>
      <c r="FQ2582" s="209"/>
      <c r="FR2582" s="209"/>
      <c r="FS2582" s="209"/>
      <c r="FT2582" s="209"/>
      <c r="FU2582" s="209"/>
      <c r="FV2582" s="209"/>
      <c r="FW2582" s="209"/>
      <c r="FX2582" s="209"/>
      <c r="FY2582" s="209"/>
      <c r="FZ2582" s="209"/>
      <c r="GA2582" s="209"/>
      <c r="GB2582" s="209"/>
      <c r="GC2582" s="209"/>
      <c r="GD2582" s="209"/>
      <c r="GE2582" s="209"/>
      <c r="GF2582" s="209"/>
      <c r="GG2582" s="209"/>
      <c r="GH2582" s="209"/>
      <c r="GI2582" s="209"/>
    </row>
    <row r="2583" spans="1:191" ht="32.25" customHeight="1">
      <c r="A2583" s="246"/>
      <c r="B2583" s="196"/>
      <c r="C2583" s="200"/>
      <c r="D2583" s="252"/>
      <c r="E2583" s="80" t="s">
        <v>655</v>
      </c>
      <c r="F2583" s="18" t="s">
        <v>398</v>
      </c>
      <c r="G2583" s="18"/>
      <c r="H2583" s="10" t="s">
        <v>394</v>
      </c>
      <c r="I2583" s="249">
        <f>SUM(I2584:I2584)</f>
        <v>264200</v>
      </c>
      <c r="J2583" s="249">
        <f>SUM(J2584:J2584)</f>
        <v>440334</v>
      </c>
      <c r="K2583" s="249">
        <f>SUM(K2584:K2584)</f>
        <v>660501</v>
      </c>
      <c r="L2583" s="249">
        <f>SUM(L2584:L2584)</f>
        <v>880668</v>
      </c>
      <c r="M2583" s="41">
        <f t="shared" si="525"/>
        <v>30</v>
      </c>
      <c r="N2583" s="41">
        <f t="shared" si="526"/>
        <v>50</v>
      </c>
      <c r="O2583" s="41">
        <f t="shared" si="527"/>
        <v>75</v>
      </c>
      <c r="P2583" s="28"/>
      <c r="Q2583" s="28"/>
      <c r="R2583" s="167"/>
      <c r="S2583" s="28"/>
      <c r="T2583" s="28"/>
      <c r="U2583" s="4">
        <f t="shared" si="535"/>
        <v>880668</v>
      </c>
      <c r="AA2583" s="209"/>
      <c r="AB2583" s="209"/>
      <c r="AC2583" s="209"/>
      <c r="AD2583" s="209"/>
      <c r="AE2583" s="209"/>
      <c r="AF2583" s="209"/>
      <c r="AG2583" s="209"/>
      <c r="AH2583" s="209"/>
      <c r="AI2583" s="209"/>
      <c r="AJ2583" s="209"/>
      <c r="AK2583" s="209"/>
      <c r="AL2583" s="209"/>
      <c r="AM2583" s="209"/>
      <c r="AN2583" s="209"/>
      <c r="AO2583" s="209"/>
      <c r="AP2583" s="209"/>
      <c r="AQ2583" s="209"/>
      <c r="AR2583" s="209"/>
      <c r="AS2583" s="209"/>
      <c r="AT2583" s="209"/>
      <c r="AU2583" s="209"/>
      <c r="AV2583" s="209"/>
      <c r="AW2583" s="209"/>
      <c r="AX2583" s="209"/>
      <c r="AY2583" s="209"/>
      <c r="AZ2583" s="209"/>
      <c r="BA2583" s="209"/>
      <c r="BB2583" s="209"/>
      <c r="BC2583" s="209"/>
      <c r="BD2583" s="209"/>
      <c r="BE2583" s="209"/>
      <c r="BF2583" s="209"/>
      <c r="BG2583" s="209"/>
      <c r="BH2583" s="209"/>
      <c r="BI2583" s="209"/>
      <c r="BJ2583" s="209"/>
      <c r="BK2583" s="209"/>
      <c r="BL2583" s="209"/>
      <c r="BM2583" s="209"/>
      <c r="BN2583" s="209"/>
      <c r="BO2583" s="209"/>
      <c r="BP2583" s="209"/>
      <c r="BQ2583" s="209"/>
      <c r="BR2583" s="209"/>
      <c r="BS2583" s="209"/>
      <c r="BT2583" s="209"/>
      <c r="BU2583" s="209"/>
      <c r="BV2583" s="209"/>
      <c r="BW2583" s="209"/>
      <c r="BX2583" s="209"/>
      <c r="BY2583" s="209"/>
      <c r="BZ2583" s="209"/>
      <c r="CA2583" s="209"/>
      <c r="CB2583" s="209"/>
      <c r="CC2583" s="209"/>
      <c r="CD2583" s="209"/>
      <c r="CE2583" s="209"/>
      <c r="CF2583" s="209"/>
      <c r="CG2583" s="209"/>
      <c r="CH2583" s="209"/>
      <c r="CI2583" s="209"/>
      <c r="CJ2583" s="209"/>
      <c r="CK2583" s="209"/>
      <c r="CL2583" s="209"/>
      <c r="CM2583" s="209"/>
      <c r="CN2583" s="209"/>
      <c r="CO2583" s="209"/>
      <c r="CP2583" s="209"/>
      <c r="CQ2583" s="209"/>
      <c r="CR2583" s="209"/>
      <c r="CS2583" s="209"/>
      <c r="CT2583" s="209"/>
      <c r="CU2583" s="209"/>
      <c r="CV2583" s="209"/>
      <c r="CW2583" s="209"/>
      <c r="CX2583" s="209"/>
      <c r="CY2583" s="209"/>
      <c r="CZ2583" s="209"/>
      <c r="DA2583" s="209"/>
      <c r="DB2583" s="209"/>
      <c r="DC2583" s="209"/>
      <c r="DD2583" s="209"/>
      <c r="DE2583" s="209"/>
      <c r="DF2583" s="209"/>
      <c r="DG2583" s="209"/>
      <c r="DH2583" s="209"/>
      <c r="DI2583" s="209"/>
      <c r="DJ2583" s="209"/>
      <c r="DK2583" s="209"/>
      <c r="DL2583" s="209"/>
      <c r="DM2583" s="209"/>
      <c r="DN2583" s="209"/>
      <c r="DO2583" s="209"/>
      <c r="DP2583" s="209"/>
      <c r="DQ2583" s="209"/>
      <c r="DR2583" s="209"/>
      <c r="DS2583" s="209"/>
      <c r="DT2583" s="209"/>
      <c r="DU2583" s="209"/>
      <c r="DV2583" s="209"/>
      <c r="DW2583" s="209"/>
      <c r="DX2583" s="209"/>
      <c r="DY2583" s="209"/>
      <c r="DZ2583" s="209"/>
      <c r="EA2583" s="209"/>
      <c r="EB2583" s="209"/>
      <c r="EC2583" s="209"/>
      <c r="ED2583" s="209"/>
      <c r="EE2583" s="209"/>
      <c r="EF2583" s="209"/>
      <c r="EG2583" s="209"/>
      <c r="EH2583" s="209"/>
      <c r="EI2583" s="209"/>
      <c r="EJ2583" s="209"/>
      <c r="EK2583" s="209"/>
      <c r="EL2583" s="209"/>
      <c r="EM2583" s="209"/>
      <c r="EN2583" s="209"/>
      <c r="EO2583" s="209"/>
      <c r="EP2583" s="209"/>
      <c r="EQ2583" s="209"/>
      <c r="ER2583" s="209"/>
      <c r="ES2583" s="209"/>
      <c r="ET2583" s="209"/>
      <c r="EU2583" s="209"/>
      <c r="EV2583" s="209"/>
      <c r="EW2583" s="209"/>
      <c r="EX2583" s="209"/>
      <c r="EY2583" s="209"/>
      <c r="EZ2583" s="209"/>
      <c r="FA2583" s="209"/>
      <c r="FB2583" s="209"/>
      <c r="FC2583" s="209"/>
      <c r="FD2583" s="209"/>
      <c r="FE2583" s="209"/>
      <c r="FF2583" s="209"/>
      <c r="FG2583" s="209"/>
      <c r="FH2583" s="209"/>
      <c r="FI2583" s="209"/>
      <c r="FJ2583" s="209"/>
      <c r="FK2583" s="209"/>
      <c r="FL2583" s="209"/>
      <c r="FM2583" s="209"/>
      <c r="FN2583" s="209"/>
      <c r="FO2583" s="209"/>
      <c r="FP2583" s="209"/>
      <c r="FQ2583" s="209"/>
      <c r="FR2583" s="209"/>
      <c r="FS2583" s="209"/>
      <c r="FT2583" s="209"/>
      <c r="FU2583" s="209"/>
      <c r="FV2583" s="209"/>
      <c r="FW2583" s="209"/>
      <c r="FX2583" s="209"/>
      <c r="FY2583" s="209"/>
      <c r="FZ2583" s="209"/>
      <c r="GA2583" s="209"/>
      <c r="GB2583" s="209"/>
      <c r="GC2583" s="209"/>
      <c r="GD2583" s="209"/>
      <c r="GE2583" s="209"/>
      <c r="GF2583" s="209"/>
      <c r="GG2583" s="209"/>
      <c r="GH2583" s="209"/>
      <c r="GI2583" s="209"/>
    </row>
    <row r="2584" spans="1:191" ht="21" hidden="1" customHeight="1">
      <c r="A2584" s="74"/>
      <c r="B2584" s="53"/>
      <c r="C2584" s="56"/>
      <c r="D2584" s="78"/>
      <c r="E2584" s="9" t="s">
        <v>549</v>
      </c>
      <c r="F2584" s="10">
        <v>4729</v>
      </c>
      <c r="G2584" s="10"/>
      <c r="H2584" s="10"/>
      <c r="I2584" s="34">
        <v>264200</v>
      </c>
      <c r="J2584" s="34">
        <v>440334</v>
      </c>
      <c r="K2584" s="34">
        <v>660501</v>
      </c>
      <c r="L2584" s="40">
        <v>880668</v>
      </c>
      <c r="M2584" s="41">
        <f t="shared" si="525"/>
        <v>30</v>
      </c>
      <c r="N2584" s="41">
        <f t="shared" si="526"/>
        <v>50</v>
      </c>
      <c r="O2584" s="41">
        <f t="shared" si="527"/>
        <v>75</v>
      </c>
      <c r="P2584" s="28"/>
      <c r="Q2584" s="28"/>
      <c r="R2584" s="167"/>
      <c r="S2584" s="28"/>
      <c r="T2584" s="28"/>
      <c r="U2584" s="4">
        <f t="shared" si="535"/>
        <v>880668</v>
      </c>
    </row>
    <row r="2585" spans="1:191" ht="54" customHeight="1">
      <c r="A2585" s="246"/>
      <c r="B2585" s="196"/>
      <c r="C2585" s="200"/>
      <c r="D2585" s="255" t="s">
        <v>287</v>
      </c>
      <c r="E2585" s="226" t="s">
        <v>594</v>
      </c>
      <c r="F2585" s="19"/>
      <c r="G2585" s="19"/>
      <c r="H2585" s="10" t="s">
        <v>394</v>
      </c>
      <c r="I2585" s="205">
        <f>SUM(I2586,I2589)</f>
        <v>714700</v>
      </c>
      <c r="J2585" s="205">
        <f>SUM(J2586,J2589)</f>
        <v>1442200</v>
      </c>
      <c r="K2585" s="205">
        <f>SUM(K2586,K2589)</f>
        <v>2169700</v>
      </c>
      <c r="L2585" s="205">
        <f>SUM(L2586,L2589)</f>
        <v>2910000</v>
      </c>
      <c r="M2585" s="41">
        <f t="shared" si="525"/>
        <v>24.6</v>
      </c>
      <c r="N2585" s="41">
        <f t="shared" si="526"/>
        <v>49.6</v>
      </c>
      <c r="O2585" s="41">
        <f t="shared" si="527"/>
        <v>74.599999999999994</v>
      </c>
      <c r="P2585" s="14"/>
      <c r="Q2585" s="14"/>
      <c r="R2585" s="167"/>
      <c r="S2585" s="14"/>
      <c r="T2585" s="14"/>
      <c r="U2585" s="4">
        <f t="shared" si="535"/>
        <v>2910000</v>
      </c>
      <c r="W2585" s="43" t="s">
        <v>394</v>
      </c>
      <c r="AA2585" s="209"/>
      <c r="AB2585" s="209"/>
      <c r="AC2585" s="209"/>
      <c r="AD2585" s="209"/>
      <c r="AE2585" s="209"/>
      <c r="AF2585" s="209"/>
      <c r="AG2585" s="209"/>
      <c r="AH2585" s="209"/>
      <c r="AI2585" s="209"/>
      <c r="AJ2585" s="209"/>
      <c r="AK2585" s="209"/>
      <c r="AL2585" s="209"/>
      <c r="AM2585" s="209"/>
      <c r="AN2585" s="209"/>
      <c r="AO2585" s="209"/>
      <c r="AP2585" s="209"/>
      <c r="AQ2585" s="209"/>
      <c r="AR2585" s="209"/>
      <c r="AS2585" s="209"/>
      <c r="AT2585" s="209"/>
      <c r="AU2585" s="209"/>
      <c r="AV2585" s="209"/>
      <c r="AW2585" s="209"/>
      <c r="AX2585" s="209"/>
      <c r="AY2585" s="209"/>
      <c r="AZ2585" s="209"/>
      <c r="BA2585" s="209"/>
      <c r="BB2585" s="209"/>
      <c r="BC2585" s="209"/>
      <c r="BD2585" s="209"/>
      <c r="BE2585" s="209"/>
      <c r="BF2585" s="209"/>
      <c r="BG2585" s="209"/>
      <c r="BH2585" s="209"/>
      <c r="BI2585" s="209"/>
      <c r="BJ2585" s="209"/>
      <c r="BK2585" s="209"/>
      <c r="BL2585" s="209"/>
      <c r="BM2585" s="209"/>
      <c r="BN2585" s="209"/>
      <c r="BO2585" s="209"/>
      <c r="BP2585" s="209"/>
      <c r="BQ2585" s="209"/>
      <c r="BR2585" s="209"/>
      <c r="BS2585" s="209"/>
      <c r="BT2585" s="209"/>
      <c r="BU2585" s="209"/>
      <c r="BV2585" s="209"/>
      <c r="BW2585" s="209"/>
      <c r="BX2585" s="209"/>
      <c r="BY2585" s="209"/>
      <c r="BZ2585" s="209"/>
      <c r="CA2585" s="209"/>
      <c r="CB2585" s="209"/>
      <c r="CC2585" s="209"/>
      <c r="CD2585" s="209"/>
      <c r="CE2585" s="209"/>
      <c r="CF2585" s="209"/>
      <c r="CG2585" s="209"/>
      <c r="CH2585" s="209"/>
      <c r="CI2585" s="209"/>
      <c r="CJ2585" s="209"/>
      <c r="CK2585" s="209"/>
      <c r="CL2585" s="209"/>
      <c r="CM2585" s="209"/>
      <c r="CN2585" s="209"/>
      <c r="CO2585" s="209"/>
      <c r="CP2585" s="209"/>
      <c r="CQ2585" s="209"/>
      <c r="CR2585" s="209"/>
      <c r="CS2585" s="209"/>
      <c r="CT2585" s="209"/>
      <c r="CU2585" s="209"/>
      <c r="CV2585" s="209"/>
      <c r="CW2585" s="209"/>
      <c r="CX2585" s="209"/>
      <c r="CY2585" s="209"/>
      <c r="CZ2585" s="209"/>
      <c r="DA2585" s="209"/>
      <c r="DB2585" s="209"/>
      <c r="DC2585" s="209"/>
      <c r="DD2585" s="209"/>
      <c r="DE2585" s="209"/>
      <c r="DF2585" s="209"/>
      <c r="DG2585" s="209"/>
      <c r="DH2585" s="209"/>
      <c r="DI2585" s="209"/>
      <c r="DJ2585" s="209"/>
      <c r="DK2585" s="209"/>
      <c r="DL2585" s="209"/>
      <c r="DM2585" s="209"/>
      <c r="DN2585" s="209"/>
      <c r="DO2585" s="209"/>
      <c r="DP2585" s="209"/>
      <c r="DQ2585" s="209"/>
      <c r="DR2585" s="209"/>
      <c r="DS2585" s="209"/>
      <c r="DT2585" s="209"/>
      <c r="DU2585" s="209"/>
      <c r="DV2585" s="209"/>
      <c r="DW2585" s="209"/>
      <c r="DX2585" s="209"/>
      <c r="DY2585" s="209"/>
      <c r="DZ2585" s="209"/>
      <c r="EA2585" s="209"/>
      <c r="EB2585" s="209"/>
      <c r="EC2585" s="209"/>
      <c r="ED2585" s="209"/>
      <c r="EE2585" s="209"/>
      <c r="EF2585" s="209"/>
      <c r="EG2585" s="209"/>
      <c r="EH2585" s="209"/>
      <c r="EI2585" s="209"/>
      <c r="EJ2585" s="209"/>
      <c r="EK2585" s="209"/>
      <c r="EL2585" s="209"/>
      <c r="EM2585" s="209"/>
      <c r="EN2585" s="209"/>
      <c r="EO2585" s="209"/>
      <c r="EP2585" s="209"/>
      <c r="EQ2585" s="209"/>
      <c r="ER2585" s="209"/>
      <c r="ES2585" s="209"/>
      <c r="ET2585" s="209"/>
      <c r="EU2585" s="209"/>
      <c r="EV2585" s="209"/>
      <c r="EW2585" s="209"/>
      <c r="EX2585" s="209"/>
      <c r="EY2585" s="209"/>
      <c r="EZ2585" s="209"/>
      <c r="FA2585" s="209"/>
      <c r="FB2585" s="209"/>
      <c r="FC2585" s="209"/>
      <c r="FD2585" s="209"/>
      <c r="FE2585" s="209"/>
      <c r="FF2585" s="209"/>
      <c r="FG2585" s="209"/>
      <c r="FH2585" s="209"/>
      <c r="FI2585" s="209"/>
      <c r="FJ2585" s="209"/>
      <c r="FK2585" s="209"/>
      <c r="FL2585" s="209"/>
      <c r="FM2585" s="209"/>
      <c r="FN2585" s="209"/>
      <c r="FO2585" s="209"/>
      <c r="FP2585" s="209"/>
      <c r="FQ2585" s="209"/>
      <c r="FR2585" s="209"/>
      <c r="FS2585" s="209"/>
      <c r="FT2585" s="209"/>
      <c r="FU2585" s="209"/>
      <c r="FV2585" s="209"/>
      <c r="FW2585" s="209"/>
      <c r="FX2585" s="209"/>
      <c r="FY2585" s="209"/>
      <c r="FZ2585" s="209"/>
      <c r="GA2585" s="209"/>
      <c r="GB2585" s="209"/>
      <c r="GC2585" s="209"/>
      <c r="GD2585" s="209"/>
      <c r="GE2585" s="209"/>
      <c r="GF2585" s="209"/>
      <c r="GG2585" s="209"/>
      <c r="GH2585" s="209"/>
      <c r="GI2585" s="209"/>
    </row>
    <row r="2586" spans="1:191" ht="27">
      <c r="A2586" s="246"/>
      <c r="B2586" s="196"/>
      <c r="C2586" s="200"/>
      <c r="D2586" s="252"/>
      <c r="E2586" s="80" t="s">
        <v>37</v>
      </c>
      <c r="F2586" s="18" t="s">
        <v>398</v>
      </c>
      <c r="G2586" s="18"/>
      <c r="H2586" s="10" t="s">
        <v>394</v>
      </c>
      <c r="I2586" s="249">
        <f>SUM(I2587:I2588)</f>
        <v>687500</v>
      </c>
      <c r="J2586" s="249">
        <f>SUM(J2587:J2588)</f>
        <v>1375000</v>
      </c>
      <c r="K2586" s="249">
        <f>SUM(K2587:K2588)</f>
        <v>2062500</v>
      </c>
      <c r="L2586" s="249">
        <f>SUM(L2587:L2588)</f>
        <v>2750000</v>
      </c>
      <c r="M2586" s="41">
        <f t="shared" si="525"/>
        <v>25</v>
      </c>
      <c r="N2586" s="41">
        <f t="shared" si="526"/>
        <v>50</v>
      </c>
      <c r="O2586" s="41">
        <f t="shared" si="527"/>
        <v>75</v>
      </c>
      <c r="P2586" s="28"/>
      <c r="Q2586" s="28"/>
      <c r="R2586" s="167"/>
      <c r="S2586" s="28"/>
      <c r="T2586" s="28"/>
      <c r="U2586" s="4">
        <f t="shared" si="535"/>
        <v>2750000</v>
      </c>
      <c r="AA2586" s="209"/>
      <c r="AB2586" s="209"/>
      <c r="AC2586" s="209"/>
      <c r="AD2586" s="209"/>
      <c r="AE2586" s="209"/>
      <c r="AF2586" s="209"/>
      <c r="AG2586" s="209"/>
      <c r="AH2586" s="209"/>
      <c r="AI2586" s="209"/>
      <c r="AJ2586" s="209"/>
      <c r="AK2586" s="209"/>
      <c r="AL2586" s="209"/>
      <c r="AM2586" s="209"/>
      <c r="AN2586" s="209"/>
      <c r="AO2586" s="209"/>
      <c r="AP2586" s="209"/>
      <c r="AQ2586" s="209"/>
      <c r="AR2586" s="209"/>
      <c r="AS2586" s="209"/>
      <c r="AT2586" s="209"/>
      <c r="AU2586" s="209"/>
      <c r="AV2586" s="209"/>
      <c r="AW2586" s="209"/>
      <c r="AX2586" s="209"/>
      <c r="AY2586" s="209"/>
      <c r="AZ2586" s="209"/>
      <c r="BA2586" s="209"/>
      <c r="BB2586" s="209"/>
      <c r="BC2586" s="209"/>
      <c r="BD2586" s="209"/>
      <c r="BE2586" s="209"/>
      <c r="BF2586" s="209"/>
      <c r="BG2586" s="209"/>
      <c r="BH2586" s="209"/>
      <c r="BI2586" s="209"/>
      <c r="BJ2586" s="209"/>
      <c r="BK2586" s="209"/>
      <c r="BL2586" s="209"/>
      <c r="BM2586" s="209"/>
      <c r="BN2586" s="209"/>
      <c r="BO2586" s="209"/>
      <c r="BP2586" s="209"/>
      <c r="BQ2586" s="209"/>
      <c r="BR2586" s="209"/>
      <c r="BS2586" s="209"/>
      <c r="BT2586" s="209"/>
      <c r="BU2586" s="209"/>
      <c r="BV2586" s="209"/>
      <c r="BW2586" s="209"/>
      <c r="BX2586" s="209"/>
      <c r="BY2586" s="209"/>
      <c r="BZ2586" s="209"/>
      <c r="CA2586" s="209"/>
      <c r="CB2586" s="209"/>
      <c r="CC2586" s="209"/>
      <c r="CD2586" s="209"/>
      <c r="CE2586" s="209"/>
      <c r="CF2586" s="209"/>
      <c r="CG2586" s="209"/>
      <c r="CH2586" s="209"/>
      <c r="CI2586" s="209"/>
      <c r="CJ2586" s="209"/>
      <c r="CK2586" s="209"/>
      <c r="CL2586" s="209"/>
      <c r="CM2586" s="209"/>
      <c r="CN2586" s="209"/>
      <c r="CO2586" s="209"/>
      <c r="CP2586" s="209"/>
      <c r="CQ2586" s="209"/>
      <c r="CR2586" s="209"/>
      <c r="CS2586" s="209"/>
      <c r="CT2586" s="209"/>
      <c r="CU2586" s="209"/>
      <c r="CV2586" s="209"/>
      <c r="CW2586" s="209"/>
      <c r="CX2586" s="209"/>
      <c r="CY2586" s="209"/>
      <c r="CZ2586" s="209"/>
      <c r="DA2586" s="209"/>
      <c r="DB2586" s="209"/>
      <c r="DC2586" s="209"/>
      <c r="DD2586" s="209"/>
      <c r="DE2586" s="209"/>
      <c r="DF2586" s="209"/>
      <c r="DG2586" s="209"/>
      <c r="DH2586" s="209"/>
      <c r="DI2586" s="209"/>
      <c r="DJ2586" s="209"/>
      <c r="DK2586" s="209"/>
      <c r="DL2586" s="209"/>
      <c r="DM2586" s="209"/>
      <c r="DN2586" s="209"/>
      <c r="DO2586" s="209"/>
      <c r="DP2586" s="209"/>
      <c r="DQ2586" s="209"/>
      <c r="DR2586" s="209"/>
      <c r="DS2586" s="209"/>
      <c r="DT2586" s="209"/>
      <c r="DU2586" s="209"/>
      <c r="DV2586" s="209"/>
      <c r="DW2586" s="209"/>
      <c r="DX2586" s="209"/>
      <c r="DY2586" s="209"/>
      <c r="DZ2586" s="209"/>
      <c r="EA2586" s="209"/>
      <c r="EB2586" s="209"/>
      <c r="EC2586" s="209"/>
      <c r="ED2586" s="209"/>
      <c r="EE2586" s="209"/>
      <c r="EF2586" s="209"/>
      <c r="EG2586" s="209"/>
      <c r="EH2586" s="209"/>
      <c r="EI2586" s="209"/>
      <c r="EJ2586" s="209"/>
      <c r="EK2586" s="209"/>
      <c r="EL2586" s="209"/>
      <c r="EM2586" s="209"/>
      <c r="EN2586" s="209"/>
      <c r="EO2586" s="209"/>
      <c r="EP2586" s="209"/>
      <c r="EQ2586" s="209"/>
      <c r="ER2586" s="209"/>
      <c r="ES2586" s="209"/>
      <c r="ET2586" s="209"/>
      <c r="EU2586" s="209"/>
      <c r="EV2586" s="209"/>
      <c r="EW2586" s="209"/>
      <c r="EX2586" s="209"/>
      <c r="EY2586" s="209"/>
      <c r="EZ2586" s="209"/>
      <c r="FA2586" s="209"/>
      <c r="FB2586" s="209"/>
      <c r="FC2586" s="209"/>
      <c r="FD2586" s="209"/>
      <c r="FE2586" s="209"/>
      <c r="FF2586" s="209"/>
      <c r="FG2586" s="209"/>
      <c r="FH2586" s="209"/>
      <c r="FI2586" s="209"/>
      <c r="FJ2586" s="209"/>
      <c r="FK2586" s="209"/>
      <c r="FL2586" s="209"/>
      <c r="FM2586" s="209"/>
      <c r="FN2586" s="209"/>
      <c r="FO2586" s="209"/>
      <c r="FP2586" s="209"/>
      <c r="FQ2586" s="209"/>
      <c r="FR2586" s="209"/>
      <c r="FS2586" s="209"/>
      <c r="FT2586" s="209"/>
      <c r="FU2586" s="209"/>
      <c r="FV2586" s="209"/>
      <c r="FW2586" s="209"/>
      <c r="FX2586" s="209"/>
      <c r="FY2586" s="209"/>
      <c r="FZ2586" s="209"/>
      <c r="GA2586" s="209"/>
      <c r="GB2586" s="209"/>
      <c r="GC2586" s="209"/>
      <c r="GD2586" s="209"/>
      <c r="GE2586" s="209"/>
      <c r="GF2586" s="209"/>
      <c r="GG2586" s="209"/>
      <c r="GH2586" s="209"/>
      <c r="GI2586" s="209"/>
    </row>
    <row r="2587" spans="1:191" hidden="1">
      <c r="A2587" s="74"/>
      <c r="B2587" s="53"/>
      <c r="C2587" s="56"/>
      <c r="D2587" s="78"/>
      <c r="E2587" s="16" t="s">
        <v>513</v>
      </c>
      <c r="F2587" s="10">
        <v>4239</v>
      </c>
      <c r="G2587" s="18"/>
      <c r="H2587" s="10"/>
      <c r="I2587" s="34">
        <v>625000</v>
      </c>
      <c r="J2587" s="34">
        <v>1250000</v>
      </c>
      <c r="K2587" s="34">
        <v>1875000</v>
      </c>
      <c r="L2587" s="40">
        <v>2500000</v>
      </c>
      <c r="M2587" s="41">
        <f t="shared" si="525"/>
        <v>25</v>
      </c>
      <c r="N2587" s="41">
        <f t="shared" si="526"/>
        <v>50</v>
      </c>
      <c r="O2587" s="41">
        <f t="shared" si="527"/>
        <v>75</v>
      </c>
      <c r="P2587" s="28"/>
      <c r="Q2587" s="28"/>
      <c r="R2587" s="167"/>
      <c r="S2587" s="28"/>
      <c r="T2587" s="28"/>
      <c r="U2587" s="4"/>
    </row>
    <row r="2588" spans="1:191" hidden="1">
      <c r="A2588" s="74"/>
      <c r="B2588" s="53"/>
      <c r="C2588" s="56"/>
      <c r="D2588" s="78"/>
      <c r="E2588" s="9" t="s">
        <v>548</v>
      </c>
      <c r="F2588" s="10">
        <v>4728</v>
      </c>
      <c r="G2588" s="10"/>
      <c r="H2588" s="10"/>
      <c r="I2588" s="34">
        <v>62500</v>
      </c>
      <c r="J2588" s="34">
        <v>125000</v>
      </c>
      <c r="K2588" s="34">
        <v>187500</v>
      </c>
      <c r="L2588" s="40">
        <v>250000</v>
      </c>
      <c r="M2588" s="41">
        <f t="shared" si="525"/>
        <v>25</v>
      </c>
      <c r="N2588" s="41">
        <f t="shared" si="526"/>
        <v>50</v>
      </c>
      <c r="O2588" s="41">
        <f t="shared" si="527"/>
        <v>75</v>
      </c>
      <c r="P2588" s="28"/>
      <c r="Q2588" s="28"/>
      <c r="R2588" s="167"/>
      <c r="S2588" s="28"/>
      <c r="T2588" s="28"/>
      <c r="U2588" s="4">
        <f>SUM(L2588-T2588)</f>
        <v>250000</v>
      </c>
    </row>
    <row r="2589" spans="1:191">
      <c r="A2589" s="246"/>
      <c r="B2589" s="196"/>
      <c r="C2589" s="200"/>
      <c r="D2589" s="252"/>
      <c r="E2589" s="80" t="s">
        <v>600</v>
      </c>
      <c r="F2589" s="18" t="s">
        <v>398</v>
      </c>
      <c r="G2589" s="18"/>
      <c r="H2589" s="10" t="s">
        <v>394</v>
      </c>
      <c r="I2589" s="249">
        <f>SUM(I2590:I2590)</f>
        <v>27200</v>
      </c>
      <c r="J2589" s="249">
        <f>SUM(J2590:J2590)</f>
        <v>67200</v>
      </c>
      <c r="K2589" s="249">
        <f>SUM(K2590:K2590)</f>
        <v>107200</v>
      </c>
      <c r="L2589" s="249">
        <f>SUM(L2590:L2590)</f>
        <v>160000</v>
      </c>
      <c r="M2589" s="41">
        <f t="shared" si="525"/>
        <v>17</v>
      </c>
      <c r="N2589" s="41">
        <f t="shared" si="526"/>
        <v>42</v>
      </c>
      <c r="O2589" s="41">
        <f t="shared" si="527"/>
        <v>67</v>
      </c>
      <c r="P2589" s="28"/>
      <c r="Q2589" s="28"/>
      <c r="R2589" s="167"/>
      <c r="S2589" s="28"/>
      <c r="T2589" s="28"/>
      <c r="U2589" s="4">
        <f>SUM(L2589-T2589)</f>
        <v>160000</v>
      </c>
      <c r="AA2589" s="209"/>
      <c r="AB2589" s="209"/>
      <c r="AC2589" s="209"/>
      <c r="AD2589" s="209"/>
      <c r="AE2589" s="209"/>
      <c r="AF2589" s="209"/>
      <c r="AG2589" s="209"/>
      <c r="AH2589" s="209"/>
      <c r="AI2589" s="209"/>
      <c r="AJ2589" s="209"/>
      <c r="AK2589" s="209"/>
      <c r="AL2589" s="209"/>
      <c r="AM2589" s="209"/>
      <c r="AN2589" s="209"/>
      <c r="AO2589" s="209"/>
      <c r="AP2589" s="209"/>
      <c r="AQ2589" s="209"/>
      <c r="AR2589" s="209"/>
      <c r="AS2589" s="209"/>
      <c r="AT2589" s="209"/>
      <c r="AU2589" s="209"/>
      <c r="AV2589" s="209"/>
      <c r="AW2589" s="209"/>
      <c r="AX2589" s="209"/>
      <c r="AY2589" s="209"/>
      <c r="AZ2589" s="209"/>
      <c r="BA2589" s="209"/>
      <c r="BB2589" s="209"/>
      <c r="BC2589" s="209"/>
      <c r="BD2589" s="209"/>
      <c r="BE2589" s="209"/>
      <c r="BF2589" s="209"/>
      <c r="BG2589" s="209"/>
      <c r="BH2589" s="209"/>
      <c r="BI2589" s="209"/>
      <c r="BJ2589" s="209"/>
      <c r="BK2589" s="209"/>
      <c r="BL2589" s="209"/>
      <c r="BM2589" s="209"/>
      <c r="BN2589" s="209"/>
      <c r="BO2589" s="209"/>
      <c r="BP2589" s="209"/>
      <c r="BQ2589" s="209"/>
      <c r="BR2589" s="209"/>
      <c r="BS2589" s="209"/>
      <c r="BT2589" s="209"/>
      <c r="BU2589" s="209"/>
      <c r="BV2589" s="209"/>
      <c r="BW2589" s="209"/>
      <c r="BX2589" s="209"/>
      <c r="BY2589" s="209"/>
      <c r="BZ2589" s="209"/>
      <c r="CA2589" s="209"/>
      <c r="CB2589" s="209"/>
      <c r="CC2589" s="209"/>
      <c r="CD2589" s="209"/>
      <c r="CE2589" s="209"/>
      <c r="CF2589" s="209"/>
      <c r="CG2589" s="209"/>
      <c r="CH2589" s="209"/>
      <c r="CI2589" s="209"/>
      <c r="CJ2589" s="209"/>
      <c r="CK2589" s="209"/>
      <c r="CL2589" s="209"/>
      <c r="CM2589" s="209"/>
      <c r="CN2589" s="209"/>
      <c r="CO2589" s="209"/>
      <c r="CP2589" s="209"/>
      <c r="CQ2589" s="209"/>
      <c r="CR2589" s="209"/>
      <c r="CS2589" s="209"/>
      <c r="CT2589" s="209"/>
      <c r="CU2589" s="209"/>
      <c r="CV2589" s="209"/>
      <c r="CW2589" s="209"/>
      <c r="CX2589" s="209"/>
      <c r="CY2589" s="209"/>
      <c r="CZ2589" s="209"/>
      <c r="DA2589" s="209"/>
      <c r="DB2589" s="209"/>
      <c r="DC2589" s="209"/>
      <c r="DD2589" s="209"/>
      <c r="DE2589" s="209"/>
      <c r="DF2589" s="209"/>
      <c r="DG2589" s="209"/>
      <c r="DH2589" s="209"/>
      <c r="DI2589" s="209"/>
      <c r="DJ2589" s="209"/>
      <c r="DK2589" s="209"/>
      <c r="DL2589" s="209"/>
      <c r="DM2589" s="209"/>
      <c r="DN2589" s="209"/>
      <c r="DO2589" s="209"/>
      <c r="DP2589" s="209"/>
      <c r="DQ2589" s="209"/>
      <c r="DR2589" s="209"/>
      <c r="DS2589" s="209"/>
      <c r="DT2589" s="209"/>
      <c r="DU2589" s="209"/>
      <c r="DV2589" s="209"/>
      <c r="DW2589" s="209"/>
      <c r="DX2589" s="209"/>
      <c r="DY2589" s="209"/>
      <c r="DZ2589" s="209"/>
      <c r="EA2589" s="209"/>
      <c r="EB2589" s="209"/>
      <c r="EC2589" s="209"/>
      <c r="ED2589" s="209"/>
      <c r="EE2589" s="209"/>
      <c r="EF2589" s="209"/>
      <c r="EG2589" s="209"/>
      <c r="EH2589" s="209"/>
      <c r="EI2589" s="209"/>
      <c r="EJ2589" s="209"/>
      <c r="EK2589" s="209"/>
      <c r="EL2589" s="209"/>
      <c r="EM2589" s="209"/>
      <c r="EN2589" s="209"/>
      <c r="EO2589" s="209"/>
      <c r="EP2589" s="209"/>
      <c r="EQ2589" s="209"/>
      <c r="ER2589" s="209"/>
      <c r="ES2589" s="209"/>
      <c r="ET2589" s="209"/>
      <c r="EU2589" s="209"/>
      <c r="EV2589" s="209"/>
      <c r="EW2589" s="209"/>
      <c r="EX2589" s="209"/>
      <c r="EY2589" s="209"/>
      <c r="EZ2589" s="209"/>
      <c r="FA2589" s="209"/>
      <c r="FB2589" s="209"/>
      <c r="FC2589" s="209"/>
      <c r="FD2589" s="209"/>
      <c r="FE2589" s="209"/>
      <c r="FF2589" s="209"/>
      <c r="FG2589" s="209"/>
      <c r="FH2589" s="209"/>
      <c r="FI2589" s="209"/>
      <c r="FJ2589" s="209"/>
      <c r="FK2589" s="209"/>
      <c r="FL2589" s="209"/>
      <c r="FM2589" s="209"/>
      <c r="FN2589" s="209"/>
      <c r="FO2589" s="209"/>
      <c r="FP2589" s="209"/>
      <c r="FQ2589" s="209"/>
      <c r="FR2589" s="209"/>
      <c r="FS2589" s="209"/>
      <c r="FT2589" s="209"/>
      <c r="FU2589" s="209"/>
      <c r="FV2589" s="209"/>
      <c r="FW2589" s="209"/>
      <c r="FX2589" s="209"/>
      <c r="FY2589" s="209"/>
      <c r="FZ2589" s="209"/>
      <c r="GA2589" s="209"/>
      <c r="GB2589" s="209"/>
      <c r="GC2589" s="209"/>
      <c r="GD2589" s="209"/>
      <c r="GE2589" s="209"/>
      <c r="GF2589" s="209"/>
      <c r="GG2589" s="209"/>
      <c r="GH2589" s="209"/>
      <c r="GI2589" s="209"/>
    </row>
    <row r="2590" spans="1:191" hidden="1">
      <c r="A2590" s="74"/>
      <c r="B2590" s="53"/>
      <c r="C2590" s="56"/>
      <c r="D2590" s="78"/>
      <c r="E2590" s="9" t="s">
        <v>548</v>
      </c>
      <c r="F2590" s="10">
        <v>4728</v>
      </c>
      <c r="G2590" s="10"/>
      <c r="H2590" s="10"/>
      <c r="I2590" s="7">
        <v>27200</v>
      </c>
      <c r="J2590" s="7">
        <v>67200</v>
      </c>
      <c r="K2590" s="7">
        <v>107200</v>
      </c>
      <c r="L2590" s="40">
        <v>160000</v>
      </c>
      <c r="M2590" s="41">
        <f t="shared" si="525"/>
        <v>17</v>
      </c>
      <c r="N2590" s="41">
        <f t="shared" si="526"/>
        <v>42</v>
      </c>
      <c r="O2590" s="41">
        <f t="shared" si="527"/>
        <v>67</v>
      </c>
      <c r="P2590" s="28"/>
      <c r="Q2590" s="28"/>
      <c r="R2590" s="167"/>
      <c r="S2590" s="28"/>
      <c r="T2590" s="28"/>
      <c r="U2590" s="4">
        <f>SUM(L2590-T2590)</f>
        <v>160000</v>
      </c>
    </row>
    <row r="2591" spans="1:191" ht="82.5">
      <c r="A2591" s="246"/>
      <c r="B2591" s="196"/>
      <c r="C2591" s="200"/>
      <c r="D2591" s="255" t="s">
        <v>288</v>
      </c>
      <c r="E2591" s="81" t="s">
        <v>601</v>
      </c>
      <c r="F2591" s="18"/>
      <c r="G2591" s="10"/>
      <c r="H2591" s="10" t="s">
        <v>394</v>
      </c>
      <c r="I2591" s="205">
        <f>SUM(I2592,I2594)</f>
        <v>2250000</v>
      </c>
      <c r="J2591" s="205">
        <f>SUM(J2592,J2594)</f>
        <v>4750000</v>
      </c>
      <c r="K2591" s="205">
        <f>SUM(K2592,K2594)</f>
        <v>7250000</v>
      </c>
      <c r="L2591" s="205">
        <f>SUM(L2592,L2594)</f>
        <v>10000000</v>
      </c>
      <c r="M2591" s="41">
        <f t="shared" si="525"/>
        <v>22.5</v>
      </c>
      <c r="N2591" s="41">
        <f t="shared" si="526"/>
        <v>47.5</v>
      </c>
      <c r="O2591" s="41">
        <f t="shared" si="527"/>
        <v>72.5</v>
      </c>
      <c r="P2591" s="28"/>
      <c r="Q2591" s="28"/>
      <c r="R2591" s="167"/>
      <c r="S2591" s="28"/>
      <c r="T2591" s="28"/>
      <c r="U2591" s="4"/>
      <c r="AA2591" s="209"/>
      <c r="AB2591" s="209"/>
      <c r="AC2591" s="209"/>
      <c r="AD2591" s="209"/>
      <c r="AE2591" s="209"/>
      <c r="AF2591" s="209"/>
      <c r="AG2591" s="209"/>
      <c r="AH2591" s="209"/>
      <c r="AI2591" s="209"/>
      <c r="AJ2591" s="209"/>
      <c r="AK2591" s="209"/>
      <c r="AL2591" s="209"/>
      <c r="AM2591" s="209"/>
      <c r="AN2591" s="209"/>
      <c r="AO2591" s="209"/>
      <c r="AP2591" s="209"/>
      <c r="AQ2591" s="209"/>
      <c r="AR2591" s="209"/>
      <c r="AS2591" s="209"/>
      <c r="AT2591" s="209"/>
      <c r="AU2591" s="209"/>
      <c r="AV2591" s="209"/>
      <c r="AW2591" s="209"/>
      <c r="AX2591" s="209"/>
      <c r="AY2591" s="209"/>
      <c r="AZ2591" s="209"/>
      <c r="BA2591" s="209"/>
      <c r="BB2591" s="209"/>
      <c r="BC2591" s="209"/>
      <c r="BD2591" s="209"/>
      <c r="BE2591" s="209"/>
      <c r="BF2591" s="209"/>
      <c r="BG2591" s="209"/>
      <c r="BH2591" s="209"/>
      <c r="BI2591" s="209"/>
      <c r="BJ2591" s="209"/>
      <c r="BK2591" s="209"/>
      <c r="BL2591" s="209"/>
      <c r="BM2591" s="209"/>
      <c r="BN2591" s="209"/>
      <c r="BO2591" s="209"/>
      <c r="BP2591" s="209"/>
      <c r="BQ2591" s="209"/>
      <c r="BR2591" s="209"/>
      <c r="BS2591" s="209"/>
      <c r="BT2591" s="209"/>
      <c r="BU2591" s="209"/>
      <c r="BV2591" s="209"/>
      <c r="BW2591" s="209"/>
      <c r="BX2591" s="209"/>
      <c r="BY2591" s="209"/>
      <c r="BZ2591" s="209"/>
      <c r="CA2591" s="209"/>
      <c r="CB2591" s="209"/>
      <c r="CC2591" s="209"/>
      <c r="CD2591" s="209"/>
      <c r="CE2591" s="209"/>
      <c r="CF2591" s="209"/>
      <c r="CG2591" s="209"/>
      <c r="CH2591" s="209"/>
      <c r="CI2591" s="209"/>
      <c r="CJ2591" s="209"/>
      <c r="CK2591" s="209"/>
      <c r="CL2591" s="209"/>
      <c r="CM2591" s="209"/>
      <c r="CN2591" s="209"/>
      <c r="CO2591" s="209"/>
      <c r="CP2591" s="209"/>
      <c r="CQ2591" s="209"/>
      <c r="CR2591" s="209"/>
      <c r="CS2591" s="209"/>
      <c r="CT2591" s="209"/>
      <c r="CU2591" s="209"/>
      <c r="CV2591" s="209"/>
      <c r="CW2591" s="209"/>
      <c r="CX2591" s="209"/>
      <c r="CY2591" s="209"/>
      <c r="CZ2591" s="209"/>
      <c r="DA2591" s="209"/>
      <c r="DB2591" s="209"/>
      <c r="DC2591" s="209"/>
      <c r="DD2591" s="209"/>
      <c r="DE2591" s="209"/>
      <c r="DF2591" s="209"/>
      <c r="DG2591" s="209"/>
      <c r="DH2591" s="209"/>
      <c r="DI2591" s="209"/>
      <c r="DJ2591" s="209"/>
      <c r="DK2591" s="209"/>
      <c r="DL2591" s="209"/>
      <c r="DM2591" s="209"/>
      <c r="DN2591" s="209"/>
      <c r="DO2591" s="209"/>
      <c r="DP2591" s="209"/>
      <c r="DQ2591" s="209"/>
      <c r="DR2591" s="209"/>
      <c r="DS2591" s="209"/>
      <c r="DT2591" s="209"/>
      <c r="DU2591" s="209"/>
      <c r="DV2591" s="209"/>
      <c r="DW2591" s="209"/>
      <c r="DX2591" s="209"/>
      <c r="DY2591" s="209"/>
      <c r="DZ2591" s="209"/>
      <c r="EA2591" s="209"/>
      <c r="EB2591" s="209"/>
      <c r="EC2591" s="209"/>
      <c r="ED2591" s="209"/>
      <c r="EE2591" s="209"/>
      <c r="EF2591" s="209"/>
      <c r="EG2591" s="209"/>
      <c r="EH2591" s="209"/>
      <c r="EI2591" s="209"/>
      <c r="EJ2591" s="209"/>
      <c r="EK2591" s="209"/>
      <c r="EL2591" s="209"/>
      <c r="EM2591" s="209"/>
      <c r="EN2591" s="209"/>
      <c r="EO2591" s="209"/>
      <c r="EP2591" s="209"/>
      <c r="EQ2591" s="209"/>
      <c r="ER2591" s="209"/>
      <c r="ES2591" s="209"/>
      <c r="ET2591" s="209"/>
      <c r="EU2591" s="209"/>
      <c r="EV2591" s="209"/>
      <c r="EW2591" s="209"/>
      <c r="EX2591" s="209"/>
      <c r="EY2591" s="209"/>
      <c r="EZ2591" s="209"/>
      <c r="FA2591" s="209"/>
      <c r="FB2591" s="209"/>
      <c r="FC2591" s="209"/>
      <c r="FD2591" s="209"/>
      <c r="FE2591" s="209"/>
      <c r="FF2591" s="209"/>
      <c r="FG2591" s="209"/>
      <c r="FH2591" s="209"/>
      <c r="FI2591" s="209"/>
      <c r="FJ2591" s="209"/>
      <c r="FK2591" s="209"/>
      <c r="FL2591" s="209"/>
      <c r="FM2591" s="209"/>
      <c r="FN2591" s="209"/>
      <c r="FO2591" s="209"/>
      <c r="FP2591" s="209"/>
      <c r="FQ2591" s="209"/>
      <c r="FR2591" s="209"/>
      <c r="FS2591" s="209"/>
      <c r="FT2591" s="209"/>
      <c r="FU2591" s="209"/>
      <c r="FV2591" s="209"/>
      <c r="FW2591" s="209"/>
      <c r="FX2591" s="209"/>
      <c r="FY2591" s="209"/>
      <c r="FZ2591" s="209"/>
      <c r="GA2591" s="209"/>
      <c r="GB2591" s="209"/>
      <c r="GC2591" s="209"/>
      <c r="GD2591" s="209"/>
      <c r="GE2591" s="209"/>
      <c r="GF2591" s="209"/>
      <c r="GG2591" s="209"/>
      <c r="GH2591" s="209"/>
      <c r="GI2591" s="209"/>
    </row>
    <row r="2592" spans="1:191">
      <c r="A2592" s="246"/>
      <c r="B2592" s="196"/>
      <c r="C2592" s="200"/>
      <c r="D2592" s="252"/>
      <c r="E2592" s="80" t="s">
        <v>637</v>
      </c>
      <c r="F2592" s="18" t="s">
        <v>398</v>
      </c>
      <c r="G2592" s="10"/>
      <c r="H2592" s="10" t="s">
        <v>394</v>
      </c>
      <c r="I2592" s="249">
        <f>SUM(I2593:I2593)</f>
        <v>1250000</v>
      </c>
      <c r="J2592" s="249">
        <f>SUM(J2593:J2593)</f>
        <v>2500000</v>
      </c>
      <c r="K2592" s="249">
        <f>SUM(K2593:K2593)</f>
        <v>3750000</v>
      </c>
      <c r="L2592" s="249">
        <f>SUM(L2593:L2593)</f>
        <v>5000000</v>
      </c>
      <c r="M2592" s="41">
        <f t="shared" si="525"/>
        <v>25</v>
      </c>
      <c r="N2592" s="41">
        <f t="shared" si="526"/>
        <v>50</v>
      </c>
      <c r="O2592" s="41">
        <f t="shared" si="527"/>
        <v>75</v>
      </c>
      <c r="P2592" s="28"/>
      <c r="Q2592" s="28"/>
      <c r="R2592" s="167"/>
      <c r="S2592" s="28"/>
      <c r="T2592" s="28"/>
      <c r="U2592" s="4"/>
      <c r="AA2592" s="209"/>
      <c r="AB2592" s="209"/>
      <c r="AC2592" s="209"/>
      <c r="AD2592" s="209"/>
      <c r="AE2592" s="209"/>
      <c r="AF2592" s="209"/>
      <c r="AG2592" s="209"/>
      <c r="AH2592" s="209"/>
      <c r="AI2592" s="209"/>
      <c r="AJ2592" s="209"/>
      <c r="AK2592" s="209"/>
      <c r="AL2592" s="209"/>
      <c r="AM2592" s="209"/>
      <c r="AN2592" s="209"/>
      <c r="AO2592" s="209"/>
      <c r="AP2592" s="209"/>
      <c r="AQ2592" s="209"/>
      <c r="AR2592" s="209"/>
      <c r="AS2592" s="209"/>
      <c r="AT2592" s="209"/>
      <c r="AU2592" s="209"/>
      <c r="AV2592" s="209"/>
      <c r="AW2592" s="209"/>
      <c r="AX2592" s="209"/>
      <c r="AY2592" s="209"/>
      <c r="AZ2592" s="209"/>
      <c r="BA2592" s="209"/>
      <c r="BB2592" s="209"/>
      <c r="BC2592" s="209"/>
      <c r="BD2592" s="209"/>
      <c r="BE2592" s="209"/>
      <c r="BF2592" s="209"/>
      <c r="BG2592" s="209"/>
      <c r="BH2592" s="209"/>
      <c r="BI2592" s="209"/>
      <c r="BJ2592" s="209"/>
      <c r="BK2592" s="209"/>
      <c r="BL2592" s="209"/>
      <c r="BM2592" s="209"/>
      <c r="BN2592" s="209"/>
      <c r="BO2592" s="209"/>
      <c r="BP2592" s="209"/>
      <c r="BQ2592" s="209"/>
      <c r="BR2592" s="209"/>
      <c r="BS2592" s="209"/>
      <c r="BT2592" s="209"/>
      <c r="BU2592" s="209"/>
      <c r="BV2592" s="209"/>
      <c r="BW2592" s="209"/>
      <c r="BX2592" s="209"/>
      <c r="BY2592" s="209"/>
      <c r="BZ2592" s="209"/>
      <c r="CA2592" s="209"/>
      <c r="CB2592" s="209"/>
      <c r="CC2592" s="209"/>
      <c r="CD2592" s="209"/>
      <c r="CE2592" s="209"/>
      <c r="CF2592" s="209"/>
      <c r="CG2592" s="209"/>
      <c r="CH2592" s="209"/>
      <c r="CI2592" s="209"/>
      <c r="CJ2592" s="209"/>
      <c r="CK2592" s="209"/>
      <c r="CL2592" s="209"/>
      <c r="CM2592" s="209"/>
      <c r="CN2592" s="209"/>
      <c r="CO2592" s="209"/>
      <c r="CP2592" s="209"/>
      <c r="CQ2592" s="209"/>
      <c r="CR2592" s="209"/>
      <c r="CS2592" s="209"/>
      <c r="CT2592" s="209"/>
      <c r="CU2592" s="209"/>
      <c r="CV2592" s="209"/>
      <c r="CW2592" s="209"/>
      <c r="CX2592" s="209"/>
      <c r="CY2592" s="209"/>
      <c r="CZ2592" s="209"/>
      <c r="DA2592" s="209"/>
      <c r="DB2592" s="209"/>
      <c r="DC2592" s="209"/>
      <c r="DD2592" s="209"/>
      <c r="DE2592" s="209"/>
      <c r="DF2592" s="209"/>
      <c r="DG2592" s="209"/>
      <c r="DH2592" s="209"/>
      <c r="DI2592" s="209"/>
      <c r="DJ2592" s="209"/>
      <c r="DK2592" s="209"/>
      <c r="DL2592" s="209"/>
      <c r="DM2592" s="209"/>
      <c r="DN2592" s="209"/>
      <c r="DO2592" s="209"/>
      <c r="DP2592" s="209"/>
      <c r="DQ2592" s="209"/>
      <c r="DR2592" s="209"/>
      <c r="DS2592" s="209"/>
      <c r="DT2592" s="209"/>
      <c r="DU2592" s="209"/>
      <c r="DV2592" s="209"/>
      <c r="DW2592" s="209"/>
      <c r="DX2592" s="209"/>
      <c r="DY2592" s="209"/>
      <c r="DZ2592" s="209"/>
      <c r="EA2592" s="209"/>
      <c r="EB2592" s="209"/>
      <c r="EC2592" s="209"/>
      <c r="ED2592" s="209"/>
      <c r="EE2592" s="209"/>
      <c r="EF2592" s="209"/>
      <c r="EG2592" s="209"/>
      <c r="EH2592" s="209"/>
      <c r="EI2592" s="209"/>
      <c r="EJ2592" s="209"/>
      <c r="EK2592" s="209"/>
      <c r="EL2592" s="209"/>
      <c r="EM2592" s="209"/>
      <c r="EN2592" s="209"/>
      <c r="EO2592" s="209"/>
      <c r="EP2592" s="209"/>
      <c r="EQ2592" s="209"/>
      <c r="ER2592" s="209"/>
      <c r="ES2592" s="209"/>
      <c r="ET2592" s="209"/>
      <c r="EU2592" s="209"/>
      <c r="EV2592" s="209"/>
      <c r="EW2592" s="209"/>
      <c r="EX2592" s="209"/>
      <c r="EY2592" s="209"/>
      <c r="EZ2592" s="209"/>
      <c r="FA2592" s="209"/>
      <c r="FB2592" s="209"/>
      <c r="FC2592" s="209"/>
      <c r="FD2592" s="209"/>
      <c r="FE2592" s="209"/>
      <c r="FF2592" s="209"/>
      <c r="FG2592" s="209"/>
      <c r="FH2592" s="209"/>
      <c r="FI2592" s="209"/>
      <c r="FJ2592" s="209"/>
      <c r="FK2592" s="209"/>
      <c r="FL2592" s="209"/>
      <c r="FM2592" s="209"/>
      <c r="FN2592" s="209"/>
      <c r="FO2592" s="209"/>
      <c r="FP2592" s="209"/>
      <c r="FQ2592" s="209"/>
      <c r="FR2592" s="209"/>
      <c r="FS2592" s="209"/>
      <c r="FT2592" s="209"/>
      <c r="FU2592" s="209"/>
      <c r="FV2592" s="209"/>
      <c r="FW2592" s="209"/>
      <c r="FX2592" s="209"/>
      <c r="FY2592" s="209"/>
      <c r="FZ2592" s="209"/>
      <c r="GA2592" s="209"/>
      <c r="GB2592" s="209"/>
      <c r="GC2592" s="209"/>
      <c r="GD2592" s="209"/>
      <c r="GE2592" s="209"/>
      <c r="GF2592" s="209"/>
      <c r="GG2592" s="209"/>
      <c r="GH2592" s="209"/>
      <c r="GI2592" s="209"/>
    </row>
    <row r="2593" spans="1:191" hidden="1">
      <c r="A2593" s="74"/>
      <c r="B2593" s="53"/>
      <c r="C2593" s="56"/>
      <c r="D2593" s="78"/>
      <c r="E2593" s="9" t="s">
        <v>549</v>
      </c>
      <c r="F2593" s="10" t="s">
        <v>267</v>
      </c>
      <c r="G2593" s="10"/>
      <c r="H2593" s="10"/>
      <c r="I2593" s="7">
        <v>1250000</v>
      </c>
      <c r="J2593" s="7">
        <v>2500000</v>
      </c>
      <c r="K2593" s="7">
        <v>3750000</v>
      </c>
      <c r="L2593" s="40">
        <v>5000000</v>
      </c>
      <c r="M2593" s="41">
        <f t="shared" si="525"/>
        <v>25</v>
      </c>
      <c r="N2593" s="41">
        <f t="shared" si="526"/>
        <v>50</v>
      </c>
      <c r="O2593" s="41">
        <f t="shared" si="527"/>
        <v>75</v>
      </c>
      <c r="P2593" s="28"/>
      <c r="Q2593" s="28"/>
      <c r="R2593" s="167"/>
      <c r="S2593" s="28"/>
      <c r="T2593" s="28"/>
      <c r="U2593" s="4"/>
    </row>
    <row r="2594" spans="1:191">
      <c r="A2594" s="246"/>
      <c r="B2594" s="196"/>
      <c r="C2594" s="200"/>
      <c r="D2594" s="252"/>
      <c r="E2594" s="80" t="s">
        <v>638</v>
      </c>
      <c r="F2594" s="18" t="s">
        <v>398</v>
      </c>
      <c r="G2594" s="10"/>
      <c r="H2594" s="10" t="s">
        <v>394</v>
      </c>
      <c r="I2594" s="249">
        <f>SUM(I2595:I2596)</f>
        <v>1000000</v>
      </c>
      <c r="J2594" s="249">
        <f>SUM(J2595:J2596)</f>
        <v>2250000</v>
      </c>
      <c r="K2594" s="249">
        <f>SUM(K2595:K2596)</f>
        <v>3500000</v>
      </c>
      <c r="L2594" s="249">
        <f>SUM(L2595:L2596)</f>
        <v>5000000</v>
      </c>
      <c r="M2594" s="41">
        <f t="shared" ref="M2594:M2596" si="536">ROUND(I2594/L2594*100,1)</f>
        <v>20</v>
      </c>
      <c r="N2594" s="41">
        <f t="shared" ref="N2594:N2596" si="537">ROUND(J2594/L2594*100,1)</f>
        <v>45</v>
      </c>
      <c r="O2594" s="41">
        <f t="shared" ref="O2594:O2596" si="538">ROUND(K2594/L2594*100,1)</f>
        <v>70</v>
      </c>
      <c r="P2594" s="28"/>
      <c r="Q2594" s="28"/>
      <c r="R2594" s="167"/>
      <c r="S2594" s="28"/>
      <c r="T2594" s="28"/>
      <c r="U2594" s="4"/>
      <c r="AA2594" s="209"/>
      <c r="AB2594" s="209"/>
      <c r="AC2594" s="209"/>
      <c r="AD2594" s="209"/>
      <c r="AE2594" s="209"/>
      <c r="AF2594" s="209"/>
      <c r="AG2594" s="209"/>
      <c r="AH2594" s="209"/>
      <c r="AI2594" s="209"/>
      <c r="AJ2594" s="209"/>
      <c r="AK2594" s="209"/>
      <c r="AL2594" s="209"/>
      <c r="AM2594" s="209"/>
      <c r="AN2594" s="209"/>
      <c r="AO2594" s="209"/>
      <c r="AP2594" s="209"/>
      <c r="AQ2594" s="209"/>
      <c r="AR2594" s="209"/>
      <c r="AS2594" s="209"/>
      <c r="AT2594" s="209"/>
      <c r="AU2594" s="209"/>
      <c r="AV2594" s="209"/>
      <c r="AW2594" s="209"/>
      <c r="AX2594" s="209"/>
      <c r="AY2594" s="209"/>
      <c r="AZ2594" s="209"/>
      <c r="BA2594" s="209"/>
      <c r="BB2594" s="209"/>
      <c r="BC2594" s="209"/>
      <c r="BD2594" s="209"/>
      <c r="BE2594" s="209"/>
      <c r="BF2594" s="209"/>
      <c r="BG2594" s="209"/>
      <c r="BH2594" s="209"/>
      <c r="BI2594" s="209"/>
      <c r="BJ2594" s="209"/>
      <c r="BK2594" s="209"/>
      <c r="BL2594" s="209"/>
      <c r="BM2594" s="209"/>
      <c r="BN2594" s="209"/>
      <c r="BO2594" s="209"/>
      <c r="BP2594" s="209"/>
      <c r="BQ2594" s="209"/>
      <c r="BR2594" s="209"/>
      <c r="BS2594" s="209"/>
      <c r="BT2594" s="209"/>
      <c r="BU2594" s="209"/>
      <c r="BV2594" s="209"/>
      <c r="BW2594" s="209"/>
      <c r="BX2594" s="209"/>
      <c r="BY2594" s="209"/>
      <c r="BZ2594" s="209"/>
      <c r="CA2594" s="209"/>
      <c r="CB2594" s="209"/>
      <c r="CC2594" s="209"/>
      <c r="CD2594" s="209"/>
      <c r="CE2594" s="209"/>
      <c r="CF2594" s="209"/>
      <c r="CG2594" s="209"/>
      <c r="CH2594" s="209"/>
      <c r="CI2594" s="209"/>
      <c r="CJ2594" s="209"/>
      <c r="CK2594" s="209"/>
      <c r="CL2594" s="209"/>
      <c r="CM2594" s="209"/>
      <c r="CN2594" s="209"/>
      <c r="CO2594" s="209"/>
      <c r="CP2594" s="209"/>
      <c r="CQ2594" s="209"/>
      <c r="CR2594" s="209"/>
      <c r="CS2594" s="209"/>
      <c r="CT2594" s="209"/>
      <c r="CU2594" s="209"/>
      <c r="CV2594" s="209"/>
      <c r="CW2594" s="209"/>
      <c r="CX2594" s="209"/>
      <c r="CY2594" s="209"/>
      <c r="CZ2594" s="209"/>
      <c r="DA2594" s="209"/>
      <c r="DB2594" s="209"/>
      <c r="DC2594" s="209"/>
      <c r="DD2594" s="209"/>
      <c r="DE2594" s="209"/>
      <c r="DF2594" s="209"/>
      <c r="DG2594" s="209"/>
      <c r="DH2594" s="209"/>
      <c r="DI2594" s="209"/>
      <c r="DJ2594" s="209"/>
      <c r="DK2594" s="209"/>
      <c r="DL2594" s="209"/>
      <c r="DM2594" s="209"/>
      <c r="DN2594" s="209"/>
      <c r="DO2594" s="209"/>
      <c r="DP2594" s="209"/>
      <c r="DQ2594" s="209"/>
      <c r="DR2594" s="209"/>
      <c r="DS2594" s="209"/>
      <c r="DT2594" s="209"/>
      <c r="DU2594" s="209"/>
      <c r="DV2594" s="209"/>
      <c r="DW2594" s="209"/>
      <c r="DX2594" s="209"/>
      <c r="DY2594" s="209"/>
      <c r="DZ2594" s="209"/>
      <c r="EA2594" s="209"/>
      <c r="EB2594" s="209"/>
      <c r="EC2594" s="209"/>
      <c r="ED2594" s="209"/>
      <c r="EE2594" s="209"/>
      <c r="EF2594" s="209"/>
      <c r="EG2594" s="209"/>
      <c r="EH2594" s="209"/>
      <c r="EI2594" s="209"/>
      <c r="EJ2594" s="209"/>
      <c r="EK2594" s="209"/>
      <c r="EL2594" s="209"/>
      <c r="EM2594" s="209"/>
      <c r="EN2594" s="209"/>
      <c r="EO2594" s="209"/>
      <c r="EP2594" s="209"/>
      <c r="EQ2594" s="209"/>
      <c r="ER2594" s="209"/>
      <c r="ES2594" s="209"/>
      <c r="ET2594" s="209"/>
      <c r="EU2594" s="209"/>
      <c r="EV2594" s="209"/>
      <c r="EW2594" s="209"/>
      <c r="EX2594" s="209"/>
      <c r="EY2594" s="209"/>
      <c r="EZ2594" s="209"/>
      <c r="FA2594" s="209"/>
      <c r="FB2594" s="209"/>
      <c r="FC2594" s="209"/>
      <c r="FD2594" s="209"/>
      <c r="FE2594" s="209"/>
      <c r="FF2594" s="209"/>
      <c r="FG2594" s="209"/>
      <c r="FH2594" s="209"/>
      <c r="FI2594" s="209"/>
      <c r="FJ2594" s="209"/>
      <c r="FK2594" s="209"/>
      <c r="FL2594" s="209"/>
      <c r="FM2594" s="209"/>
      <c r="FN2594" s="209"/>
      <c r="FO2594" s="209"/>
      <c r="FP2594" s="209"/>
      <c r="FQ2594" s="209"/>
      <c r="FR2594" s="209"/>
      <c r="FS2594" s="209"/>
      <c r="FT2594" s="209"/>
      <c r="FU2594" s="209"/>
      <c r="FV2594" s="209"/>
      <c r="FW2594" s="209"/>
      <c r="FX2594" s="209"/>
      <c r="FY2594" s="209"/>
      <c r="FZ2594" s="209"/>
      <c r="GA2594" s="209"/>
      <c r="GB2594" s="209"/>
      <c r="GC2594" s="209"/>
      <c r="GD2594" s="209"/>
      <c r="GE2594" s="209"/>
      <c r="GF2594" s="209"/>
      <c r="GG2594" s="209"/>
      <c r="GH2594" s="209"/>
      <c r="GI2594" s="209"/>
    </row>
    <row r="2595" spans="1:191" hidden="1">
      <c r="A2595" s="74"/>
      <c r="B2595" s="53"/>
      <c r="C2595" s="56"/>
      <c r="D2595" s="78"/>
      <c r="E2595" s="9" t="s">
        <v>514</v>
      </c>
      <c r="F2595" s="10" t="s">
        <v>410</v>
      </c>
      <c r="G2595" s="10"/>
      <c r="H2595" s="10"/>
      <c r="I2595" s="7">
        <v>1159.5</v>
      </c>
      <c r="J2595" s="7">
        <v>1500</v>
      </c>
      <c r="K2595" s="7">
        <v>2000</v>
      </c>
      <c r="L2595" s="40">
        <v>2000</v>
      </c>
      <c r="M2595" s="41">
        <f>ROUND(I2595/L2595*100,1)</f>
        <v>58</v>
      </c>
      <c r="N2595" s="41">
        <f>ROUND(J2595/L2595*100,1)</f>
        <v>75</v>
      </c>
      <c r="O2595" s="41">
        <f>ROUND(K2595/L2595*100,1)</f>
        <v>100</v>
      </c>
      <c r="P2595" s="28"/>
      <c r="Q2595" s="28"/>
      <c r="R2595" s="167"/>
      <c r="S2595" s="28"/>
      <c r="T2595" s="28"/>
      <c r="U2595" s="4"/>
    </row>
    <row r="2596" spans="1:191" hidden="1">
      <c r="A2596" s="74"/>
      <c r="B2596" s="53"/>
      <c r="C2596" s="56"/>
      <c r="D2596" s="78"/>
      <c r="E2596" s="9" t="s">
        <v>549</v>
      </c>
      <c r="F2596" s="10" t="s">
        <v>267</v>
      </c>
      <c r="G2596" s="10"/>
      <c r="H2596" s="10"/>
      <c r="I2596" s="7">
        <f>1000000-1159.5</f>
        <v>998840.5</v>
      </c>
      <c r="J2596" s="7">
        <f>2250000-1500</f>
        <v>2248500</v>
      </c>
      <c r="K2596" s="7">
        <f>3500000-2000</f>
        <v>3498000</v>
      </c>
      <c r="L2596" s="40">
        <v>4998000</v>
      </c>
      <c r="M2596" s="41">
        <f t="shared" si="536"/>
        <v>20</v>
      </c>
      <c r="N2596" s="41">
        <f t="shared" si="537"/>
        <v>45</v>
      </c>
      <c r="O2596" s="41">
        <f t="shared" si="538"/>
        <v>70</v>
      </c>
      <c r="P2596" s="28"/>
      <c r="Q2596" s="28"/>
      <c r="R2596" s="167"/>
      <c r="S2596" s="28"/>
      <c r="T2596" s="28"/>
      <c r="U2596" s="4"/>
    </row>
    <row r="2597" spans="1:191" ht="86.25" customHeight="1">
      <c r="A2597" s="246"/>
      <c r="B2597" s="196"/>
      <c r="C2597" s="200"/>
      <c r="D2597" s="255" t="s">
        <v>299</v>
      </c>
      <c r="E2597" s="81" t="s">
        <v>659</v>
      </c>
      <c r="F2597" s="18"/>
      <c r="G2597" s="10"/>
      <c r="H2597" s="10" t="s">
        <v>394</v>
      </c>
      <c r="I2597" s="205">
        <f>SUM(I2598)</f>
        <v>3622500</v>
      </c>
      <c r="J2597" s="205">
        <f>SUM(J2598)</f>
        <v>7245000</v>
      </c>
      <c r="K2597" s="205">
        <f>SUM(K2598)</f>
        <v>10268800</v>
      </c>
      <c r="L2597" s="205">
        <f>SUM(L2598)</f>
        <v>12102720</v>
      </c>
      <c r="M2597" s="41">
        <f t="shared" ref="M2597:M2601" si="539">ROUND(I2597/L2597*100,1)</f>
        <v>29.9</v>
      </c>
      <c r="N2597" s="41">
        <f t="shared" ref="N2597:N2601" si="540">ROUND(J2597/L2597*100,1)</f>
        <v>59.9</v>
      </c>
      <c r="O2597" s="41">
        <f t="shared" ref="O2597:O2601" si="541">ROUND(K2597/L2597*100,1)</f>
        <v>84.8</v>
      </c>
      <c r="P2597" s="28"/>
      <c r="Q2597" s="28"/>
      <c r="R2597" s="167"/>
      <c r="S2597" s="28"/>
      <c r="T2597" s="28"/>
      <c r="U2597" s="4"/>
      <c r="AA2597" s="209"/>
      <c r="AB2597" s="209"/>
      <c r="AC2597" s="209"/>
      <c r="AD2597" s="209"/>
      <c r="AE2597" s="209"/>
      <c r="AF2597" s="209"/>
      <c r="AG2597" s="209"/>
      <c r="AH2597" s="209"/>
      <c r="AI2597" s="209"/>
      <c r="AJ2597" s="209"/>
      <c r="AK2597" s="209"/>
      <c r="AL2597" s="209"/>
      <c r="AM2597" s="209"/>
      <c r="AN2597" s="209"/>
      <c r="AO2597" s="209"/>
      <c r="AP2597" s="209"/>
      <c r="AQ2597" s="209"/>
      <c r="AR2597" s="209"/>
      <c r="AS2597" s="209"/>
      <c r="AT2597" s="209"/>
      <c r="AU2597" s="209"/>
      <c r="AV2597" s="209"/>
      <c r="AW2597" s="209"/>
      <c r="AX2597" s="209"/>
      <c r="AY2597" s="209"/>
      <c r="AZ2597" s="209"/>
      <c r="BA2597" s="209"/>
      <c r="BB2597" s="209"/>
      <c r="BC2597" s="209"/>
      <c r="BD2597" s="209"/>
      <c r="BE2597" s="209"/>
      <c r="BF2597" s="209"/>
      <c r="BG2597" s="209"/>
      <c r="BH2597" s="209"/>
      <c r="BI2597" s="209"/>
      <c r="BJ2597" s="209"/>
      <c r="BK2597" s="209"/>
      <c r="BL2597" s="209"/>
      <c r="BM2597" s="209"/>
      <c r="BN2597" s="209"/>
      <c r="BO2597" s="209"/>
      <c r="BP2597" s="209"/>
      <c r="BQ2597" s="209"/>
      <c r="BR2597" s="209"/>
      <c r="BS2597" s="209"/>
      <c r="BT2597" s="209"/>
      <c r="BU2597" s="209"/>
      <c r="BV2597" s="209"/>
      <c r="BW2597" s="209"/>
      <c r="BX2597" s="209"/>
      <c r="BY2597" s="209"/>
      <c r="BZ2597" s="209"/>
      <c r="CA2597" s="209"/>
      <c r="CB2597" s="209"/>
      <c r="CC2597" s="209"/>
      <c r="CD2597" s="209"/>
      <c r="CE2597" s="209"/>
      <c r="CF2597" s="209"/>
      <c r="CG2597" s="209"/>
      <c r="CH2597" s="209"/>
      <c r="CI2597" s="209"/>
      <c r="CJ2597" s="209"/>
      <c r="CK2597" s="209"/>
      <c r="CL2597" s="209"/>
      <c r="CM2597" s="209"/>
      <c r="CN2597" s="209"/>
      <c r="CO2597" s="209"/>
      <c r="CP2597" s="209"/>
      <c r="CQ2597" s="209"/>
      <c r="CR2597" s="209"/>
      <c r="CS2597" s="209"/>
      <c r="CT2597" s="209"/>
      <c r="CU2597" s="209"/>
      <c r="CV2597" s="209"/>
      <c r="CW2597" s="209"/>
      <c r="CX2597" s="209"/>
      <c r="CY2597" s="209"/>
      <c r="CZ2597" s="209"/>
      <c r="DA2597" s="209"/>
      <c r="DB2597" s="209"/>
      <c r="DC2597" s="209"/>
      <c r="DD2597" s="209"/>
      <c r="DE2597" s="209"/>
      <c r="DF2597" s="209"/>
      <c r="DG2597" s="209"/>
      <c r="DH2597" s="209"/>
      <c r="DI2597" s="209"/>
      <c r="DJ2597" s="209"/>
      <c r="DK2597" s="209"/>
      <c r="DL2597" s="209"/>
      <c r="DM2597" s="209"/>
      <c r="DN2597" s="209"/>
      <c r="DO2597" s="209"/>
      <c r="DP2597" s="209"/>
      <c r="DQ2597" s="209"/>
      <c r="DR2597" s="209"/>
      <c r="DS2597" s="209"/>
      <c r="DT2597" s="209"/>
      <c r="DU2597" s="209"/>
      <c r="DV2597" s="209"/>
      <c r="DW2597" s="209"/>
      <c r="DX2597" s="209"/>
      <c r="DY2597" s="209"/>
      <c r="DZ2597" s="209"/>
      <c r="EA2597" s="209"/>
      <c r="EB2597" s="209"/>
      <c r="EC2597" s="209"/>
      <c r="ED2597" s="209"/>
      <c r="EE2597" s="209"/>
      <c r="EF2597" s="209"/>
      <c r="EG2597" s="209"/>
      <c r="EH2597" s="209"/>
      <c r="EI2597" s="209"/>
      <c r="EJ2597" s="209"/>
      <c r="EK2597" s="209"/>
      <c r="EL2597" s="209"/>
      <c r="EM2597" s="209"/>
      <c r="EN2597" s="209"/>
      <c r="EO2597" s="209"/>
      <c r="EP2597" s="209"/>
      <c r="EQ2597" s="209"/>
      <c r="ER2597" s="209"/>
      <c r="ES2597" s="209"/>
      <c r="ET2597" s="209"/>
      <c r="EU2597" s="209"/>
      <c r="EV2597" s="209"/>
      <c r="EW2597" s="209"/>
      <c r="EX2597" s="209"/>
      <c r="EY2597" s="209"/>
      <c r="EZ2597" s="209"/>
      <c r="FA2597" s="209"/>
      <c r="FB2597" s="209"/>
      <c r="FC2597" s="209"/>
      <c r="FD2597" s="209"/>
      <c r="FE2597" s="209"/>
      <c r="FF2597" s="209"/>
      <c r="FG2597" s="209"/>
      <c r="FH2597" s="209"/>
      <c r="FI2597" s="209"/>
      <c r="FJ2597" s="209"/>
      <c r="FK2597" s="209"/>
      <c r="FL2597" s="209"/>
      <c r="FM2597" s="209"/>
      <c r="FN2597" s="209"/>
      <c r="FO2597" s="209"/>
      <c r="FP2597" s="209"/>
      <c r="FQ2597" s="209"/>
      <c r="FR2597" s="209"/>
      <c r="FS2597" s="209"/>
      <c r="FT2597" s="209"/>
      <c r="FU2597" s="209"/>
      <c r="FV2597" s="209"/>
      <c r="FW2597" s="209"/>
      <c r="FX2597" s="209"/>
      <c r="FY2597" s="209"/>
      <c r="FZ2597" s="209"/>
      <c r="GA2597" s="209"/>
      <c r="GB2597" s="209"/>
      <c r="GC2597" s="209"/>
      <c r="GD2597" s="209"/>
      <c r="GE2597" s="209"/>
      <c r="GF2597" s="209"/>
      <c r="GG2597" s="209"/>
      <c r="GH2597" s="209"/>
      <c r="GI2597" s="209"/>
    </row>
    <row r="2598" spans="1:191">
      <c r="A2598" s="246"/>
      <c r="B2598" s="196"/>
      <c r="C2598" s="200"/>
      <c r="D2598" s="252"/>
      <c r="E2598" s="80" t="s">
        <v>600</v>
      </c>
      <c r="F2598" s="18" t="s">
        <v>398</v>
      </c>
      <c r="G2598" s="10"/>
      <c r="H2598" s="10" t="s">
        <v>394</v>
      </c>
      <c r="I2598" s="249">
        <f>SUM(I2599:I2600)</f>
        <v>3622500</v>
      </c>
      <c r="J2598" s="249">
        <f>SUM(J2599:J2600)</f>
        <v>7245000</v>
      </c>
      <c r="K2598" s="249">
        <f>SUM(K2599:K2600)</f>
        <v>10268800</v>
      </c>
      <c r="L2598" s="249">
        <f>SUM(L2599:L2600)</f>
        <v>12102720</v>
      </c>
      <c r="M2598" s="41">
        <f t="shared" si="539"/>
        <v>29.9</v>
      </c>
      <c r="N2598" s="41">
        <f t="shared" si="540"/>
        <v>59.9</v>
      </c>
      <c r="O2598" s="41">
        <f t="shared" si="541"/>
        <v>84.8</v>
      </c>
      <c r="P2598" s="28"/>
      <c r="Q2598" s="28"/>
      <c r="R2598" s="167"/>
      <c r="S2598" s="28"/>
      <c r="T2598" s="28"/>
      <c r="U2598" s="4"/>
      <c r="AA2598" s="209"/>
      <c r="AB2598" s="209"/>
      <c r="AC2598" s="209"/>
      <c r="AD2598" s="209"/>
      <c r="AE2598" s="209"/>
      <c r="AF2598" s="209"/>
      <c r="AG2598" s="209"/>
      <c r="AH2598" s="209"/>
      <c r="AI2598" s="209"/>
      <c r="AJ2598" s="209"/>
      <c r="AK2598" s="209"/>
      <c r="AL2598" s="209"/>
      <c r="AM2598" s="209"/>
      <c r="AN2598" s="209"/>
      <c r="AO2598" s="209"/>
      <c r="AP2598" s="209"/>
      <c r="AQ2598" s="209"/>
      <c r="AR2598" s="209"/>
      <c r="AS2598" s="209"/>
      <c r="AT2598" s="209"/>
      <c r="AU2598" s="209"/>
      <c r="AV2598" s="209"/>
      <c r="AW2598" s="209"/>
      <c r="AX2598" s="209"/>
      <c r="AY2598" s="209"/>
      <c r="AZ2598" s="209"/>
      <c r="BA2598" s="209"/>
      <c r="BB2598" s="209"/>
      <c r="BC2598" s="209"/>
      <c r="BD2598" s="209"/>
      <c r="BE2598" s="209"/>
      <c r="BF2598" s="209"/>
      <c r="BG2598" s="209"/>
      <c r="BH2598" s="209"/>
      <c r="BI2598" s="209"/>
      <c r="BJ2598" s="209"/>
      <c r="BK2598" s="209"/>
      <c r="BL2598" s="209"/>
      <c r="BM2598" s="209"/>
      <c r="BN2598" s="209"/>
      <c r="BO2598" s="209"/>
      <c r="BP2598" s="209"/>
      <c r="BQ2598" s="209"/>
      <c r="BR2598" s="209"/>
      <c r="BS2598" s="209"/>
      <c r="BT2598" s="209"/>
      <c r="BU2598" s="209"/>
      <c r="BV2598" s="209"/>
      <c r="BW2598" s="209"/>
      <c r="BX2598" s="209"/>
      <c r="BY2598" s="209"/>
      <c r="BZ2598" s="209"/>
      <c r="CA2598" s="209"/>
      <c r="CB2598" s="209"/>
      <c r="CC2598" s="209"/>
      <c r="CD2598" s="209"/>
      <c r="CE2598" s="209"/>
      <c r="CF2598" s="209"/>
      <c r="CG2598" s="209"/>
      <c r="CH2598" s="209"/>
      <c r="CI2598" s="209"/>
      <c r="CJ2598" s="209"/>
      <c r="CK2598" s="209"/>
      <c r="CL2598" s="209"/>
      <c r="CM2598" s="209"/>
      <c r="CN2598" s="209"/>
      <c r="CO2598" s="209"/>
      <c r="CP2598" s="209"/>
      <c r="CQ2598" s="209"/>
      <c r="CR2598" s="209"/>
      <c r="CS2598" s="209"/>
      <c r="CT2598" s="209"/>
      <c r="CU2598" s="209"/>
      <c r="CV2598" s="209"/>
      <c r="CW2598" s="209"/>
      <c r="CX2598" s="209"/>
      <c r="CY2598" s="209"/>
      <c r="CZ2598" s="209"/>
      <c r="DA2598" s="209"/>
      <c r="DB2598" s="209"/>
      <c r="DC2598" s="209"/>
      <c r="DD2598" s="209"/>
      <c r="DE2598" s="209"/>
      <c r="DF2598" s="209"/>
      <c r="DG2598" s="209"/>
      <c r="DH2598" s="209"/>
      <c r="DI2598" s="209"/>
      <c r="DJ2598" s="209"/>
      <c r="DK2598" s="209"/>
      <c r="DL2598" s="209"/>
      <c r="DM2598" s="209"/>
      <c r="DN2598" s="209"/>
      <c r="DO2598" s="209"/>
      <c r="DP2598" s="209"/>
      <c r="DQ2598" s="209"/>
      <c r="DR2598" s="209"/>
      <c r="DS2598" s="209"/>
      <c r="DT2598" s="209"/>
      <c r="DU2598" s="209"/>
      <c r="DV2598" s="209"/>
      <c r="DW2598" s="209"/>
      <c r="DX2598" s="209"/>
      <c r="DY2598" s="209"/>
      <c r="DZ2598" s="209"/>
      <c r="EA2598" s="209"/>
      <c r="EB2598" s="209"/>
      <c r="EC2598" s="209"/>
      <c r="ED2598" s="209"/>
      <c r="EE2598" s="209"/>
      <c r="EF2598" s="209"/>
      <c r="EG2598" s="209"/>
      <c r="EH2598" s="209"/>
      <c r="EI2598" s="209"/>
      <c r="EJ2598" s="209"/>
      <c r="EK2598" s="209"/>
      <c r="EL2598" s="209"/>
      <c r="EM2598" s="209"/>
      <c r="EN2598" s="209"/>
      <c r="EO2598" s="209"/>
      <c r="EP2598" s="209"/>
      <c r="EQ2598" s="209"/>
      <c r="ER2598" s="209"/>
      <c r="ES2598" s="209"/>
      <c r="ET2598" s="209"/>
      <c r="EU2598" s="209"/>
      <c r="EV2598" s="209"/>
      <c r="EW2598" s="209"/>
      <c r="EX2598" s="209"/>
      <c r="EY2598" s="209"/>
      <c r="EZ2598" s="209"/>
      <c r="FA2598" s="209"/>
      <c r="FB2598" s="209"/>
      <c r="FC2598" s="209"/>
      <c r="FD2598" s="209"/>
      <c r="FE2598" s="209"/>
      <c r="FF2598" s="209"/>
      <c r="FG2598" s="209"/>
      <c r="FH2598" s="209"/>
      <c r="FI2598" s="209"/>
      <c r="FJ2598" s="209"/>
      <c r="FK2598" s="209"/>
      <c r="FL2598" s="209"/>
      <c r="FM2598" s="209"/>
      <c r="FN2598" s="209"/>
      <c r="FO2598" s="209"/>
      <c r="FP2598" s="209"/>
      <c r="FQ2598" s="209"/>
      <c r="FR2598" s="209"/>
      <c r="FS2598" s="209"/>
      <c r="FT2598" s="209"/>
      <c r="FU2598" s="209"/>
      <c r="FV2598" s="209"/>
      <c r="FW2598" s="209"/>
      <c r="FX2598" s="209"/>
      <c r="FY2598" s="209"/>
      <c r="FZ2598" s="209"/>
      <c r="GA2598" s="209"/>
      <c r="GB2598" s="209"/>
      <c r="GC2598" s="209"/>
      <c r="GD2598" s="209"/>
      <c r="GE2598" s="209"/>
      <c r="GF2598" s="209"/>
      <c r="GG2598" s="209"/>
      <c r="GH2598" s="209"/>
      <c r="GI2598" s="209"/>
    </row>
    <row r="2599" spans="1:191" hidden="1">
      <c r="A2599" s="74"/>
      <c r="B2599" s="53"/>
      <c r="C2599" s="56"/>
      <c r="D2599" s="78"/>
      <c r="E2599" s="9" t="s">
        <v>439</v>
      </c>
      <c r="F2599" s="10" t="s">
        <v>396</v>
      </c>
      <c r="G2599" s="10"/>
      <c r="H2599" s="10"/>
      <c r="I2599" s="7">
        <v>22500</v>
      </c>
      <c r="J2599" s="7">
        <v>45000</v>
      </c>
      <c r="K2599" s="7">
        <v>68800</v>
      </c>
      <c r="L2599" s="40">
        <v>102720</v>
      </c>
      <c r="M2599" s="41">
        <f t="shared" si="539"/>
        <v>21.9</v>
      </c>
      <c r="N2599" s="41">
        <f t="shared" si="540"/>
        <v>43.8</v>
      </c>
      <c r="O2599" s="41">
        <f t="shared" si="541"/>
        <v>67</v>
      </c>
      <c r="P2599" s="28"/>
      <c r="Q2599" s="28"/>
      <c r="R2599" s="167"/>
      <c r="S2599" s="28"/>
      <c r="T2599" s="28"/>
      <c r="U2599" s="4"/>
    </row>
    <row r="2600" spans="1:191" hidden="1">
      <c r="A2600" s="74"/>
      <c r="B2600" s="53"/>
      <c r="C2600" s="56"/>
      <c r="D2600" s="78"/>
      <c r="E2600" s="9" t="s">
        <v>549</v>
      </c>
      <c r="F2600" s="10" t="s">
        <v>267</v>
      </c>
      <c r="G2600" s="10"/>
      <c r="H2600" s="10"/>
      <c r="I2600" s="7">
        <v>3600000</v>
      </c>
      <c r="J2600" s="7">
        <v>7200000</v>
      </c>
      <c r="K2600" s="7">
        <v>10200000</v>
      </c>
      <c r="L2600" s="40">
        <v>12000000</v>
      </c>
      <c r="M2600" s="41">
        <f t="shared" si="539"/>
        <v>30</v>
      </c>
      <c r="N2600" s="41">
        <f t="shared" si="540"/>
        <v>60</v>
      </c>
      <c r="O2600" s="41">
        <f t="shared" si="541"/>
        <v>85</v>
      </c>
      <c r="P2600" s="28"/>
      <c r="Q2600" s="28"/>
      <c r="R2600" s="167"/>
      <c r="S2600" s="28"/>
      <c r="T2600" s="28"/>
      <c r="U2600" s="4"/>
    </row>
    <row r="2601" spans="1:191" ht="33">
      <c r="A2601" s="245"/>
      <c r="B2601" s="256" t="s">
        <v>532</v>
      </c>
      <c r="C2601" s="200"/>
      <c r="D2601" s="219">
        <v>1090</v>
      </c>
      <c r="E2601" s="194" t="s">
        <v>255</v>
      </c>
      <c r="F2601" s="89"/>
      <c r="G2601" s="89"/>
      <c r="H2601" s="10" t="s">
        <v>394</v>
      </c>
      <c r="I2601" s="202">
        <f>SUM(I2602,I2630)</f>
        <v>1111736.6000000001</v>
      </c>
      <c r="J2601" s="202">
        <f>SUM(J2602,J2630)</f>
        <v>2409847</v>
      </c>
      <c r="K2601" s="202">
        <f>SUM(K2602,K2630)</f>
        <v>3738922.3</v>
      </c>
      <c r="L2601" s="203">
        <f>SUM(L2602,L2630)</f>
        <v>5359018</v>
      </c>
      <c r="M2601" s="41">
        <f t="shared" si="539"/>
        <v>20.7</v>
      </c>
      <c r="N2601" s="41">
        <f t="shared" si="540"/>
        <v>45</v>
      </c>
      <c r="O2601" s="41">
        <f t="shared" si="541"/>
        <v>69.8</v>
      </c>
      <c r="P2601" s="120"/>
      <c r="Q2601" s="120"/>
      <c r="R2601" s="167"/>
      <c r="S2601" s="120"/>
      <c r="T2601" s="120"/>
      <c r="U2601" s="4">
        <f t="shared" ref="U2601:U2607" si="542">SUM(L2601-T2601)</f>
        <v>5359018</v>
      </c>
      <c r="W2601" s="43" t="s">
        <v>394</v>
      </c>
      <c r="AA2601" s="209"/>
      <c r="AB2601" s="209"/>
      <c r="AC2601" s="209"/>
      <c r="AD2601" s="209"/>
      <c r="AE2601" s="209"/>
      <c r="AF2601" s="209"/>
      <c r="AG2601" s="209"/>
      <c r="AH2601" s="209"/>
      <c r="AI2601" s="209"/>
      <c r="AJ2601" s="209"/>
      <c r="AK2601" s="209"/>
      <c r="AL2601" s="209"/>
      <c r="AM2601" s="209"/>
      <c r="AN2601" s="209"/>
      <c r="AO2601" s="209"/>
      <c r="AP2601" s="209"/>
      <c r="AQ2601" s="209"/>
      <c r="AR2601" s="209"/>
      <c r="AS2601" s="209"/>
      <c r="AT2601" s="209"/>
      <c r="AU2601" s="209"/>
      <c r="AV2601" s="209"/>
      <c r="AW2601" s="209"/>
      <c r="AX2601" s="209"/>
      <c r="AY2601" s="209"/>
      <c r="AZ2601" s="209"/>
      <c r="BA2601" s="209"/>
      <c r="BB2601" s="209"/>
      <c r="BC2601" s="209"/>
      <c r="BD2601" s="209"/>
      <c r="BE2601" s="209"/>
      <c r="BF2601" s="209"/>
      <c r="BG2601" s="209"/>
      <c r="BH2601" s="209"/>
      <c r="BI2601" s="209"/>
      <c r="BJ2601" s="209"/>
      <c r="BK2601" s="209"/>
      <c r="BL2601" s="209"/>
      <c r="BM2601" s="209"/>
      <c r="BN2601" s="209"/>
      <c r="BO2601" s="209"/>
      <c r="BP2601" s="209"/>
      <c r="BQ2601" s="209"/>
      <c r="BR2601" s="209"/>
      <c r="BS2601" s="209"/>
      <c r="BT2601" s="209"/>
      <c r="BU2601" s="209"/>
      <c r="BV2601" s="209"/>
      <c r="BW2601" s="209"/>
      <c r="BX2601" s="209"/>
      <c r="BY2601" s="209"/>
      <c r="BZ2601" s="209"/>
      <c r="CA2601" s="209"/>
      <c r="CB2601" s="209"/>
      <c r="CC2601" s="209"/>
      <c r="CD2601" s="209"/>
      <c r="CE2601" s="209"/>
      <c r="CF2601" s="209"/>
      <c r="CG2601" s="209"/>
      <c r="CH2601" s="209"/>
      <c r="CI2601" s="209"/>
      <c r="CJ2601" s="209"/>
      <c r="CK2601" s="209"/>
      <c r="CL2601" s="209"/>
      <c r="CM2601" s="209"/>
      <c r="CN2601" s="209"/>
      <c r="CO2601" s="209"/>
      <c r="CP2601" s="209"/>
      <c r="CQ2601" s="209"/>
      <c r="CR2601" s="209"/>
      <c r="CS2601" s="209"/>
      <c r="CT2601" s="209"/>
      <c r="CU2601" s="209"/>
      <c r="CV2601" s="209"/>
      <c r="CW2601" s="209"/>
      <c r="CX2601" s="209"/>
      <c r="CY2601" s="209"/>
      <c r="CZ2601" s="209"/>
      <c r="DA2601" s="209"/>
      <c r="DB2601" s="209"/>
      <c r="DC2601" s="209"/>
      <c r="DD2601" s="209"/>
      <c r="DE2601" s="209"/>
      <c r="DF2601" s="209"/>
      <c r="DG2601" s="209"/>
      <c r="DH2601" s="209"/>
      <c r="DI2601" s="209"/>
      <c r="DJ2601" s="209"/>
      <c r="DK2601" s="209"/>
      <c r="DL2601" s="209"/>
      <c r="DM2601" s="209"/>
      <c r="DN2601" s="209"/>
      <c r="DO2601" s="209"/>
      <c r="DP2601" s="209"/>
      <c r="DQ2601" s="209"/>
      <c r="DR2601" s="209"/>
      <c r="DS2601" s="209"/>
      <c r="DT2601" s="209"/>
      <c r="DU2601" s="209"/>
      <c r="DV2601" s="209"/>
      <c r="DW2601" s="209"/>
      <c r="DX2601" s="209"/>
      <c r="DY2601" s="209"/>
      <c r="DZ2601" s="209"/>
      <c r="EA2601" s="209"/>
      <c r="EB2601" s="209"/>
      <c r="EC2601" s="209"/>
      <c r="ED2601" s="209"/>
      <c r="EE2601" s="209"/>
      <c r="EF2601" s="209"/>
      <c r="EG2601" s="209"/>
      <c r="EH2601" s="209"/>
      <c r="EI2601" s="209"/>
      <c r="EJ2601" s="209"/>
      <c r="EK2601" s="209"/>
      <c r="EL2601" s="209"/>
      <c r="EM2601" s="209"/>
      <c r="EN2601" s="209"/>
      <c r="EO2601" s="209"/>
      <c r="EP2601" s="209"/>
      <c r="EQ2601" s="209"/>
      <c r="ER2601" s="209"/>
      <c r="ES2601" s="209"/>
      <c r="ET2601" s="209"/>
      <c r="EU2601" s="209"/>
      <c r="EV2601" s="209"/>
      <c r="EW2601" s="209"/>
      <c r="EX2601" s="209"/>
      <c r="EY2601" s="209"/>
      <c r="EZ2601" s="209"/>
      <c r="FA2601" s="209"/>
      <c r="FB2601" s="209"/>
      <c r="FC2601" s="209"/>
      <c r="FD2601" s="209"/>
      <c r="FE2601" s="209"/>
      <c r="FF2601" s="209"/>
      <c r="FG2601" s="209"/>
      <c r="FH2601" s="209"/>
      <c r="FI2601" s="209"/>
      <c r="FJ2601" s="209"/>
      <c r="FK2601" s="209"/>
      <c r="FL2601" s="209"/>
      <c r="FM2601" s="209"/>
      <c r="FN2601" s="209"/>
      <c r="FO2601" s="209"/>
      <c r="FP2601" s="209"/>
      <c r="FQ2601" s="209"/>
      <c r="FR2601" s="209"/>
      <c r="FS2601" s="209"/>
      <c r="FT2601" s="209"/>
      <c r="FU2601" s="209"/>
      <c r="FV2601" s="209"/>
      <c r="FW2601" s="209"/>
      <c r="FX2601" s="209"/>
      <c r="FY2601" s="209"/>
      <c r="FZ2601" s="209"/>
      <c r="GA2601" s="209"/>
      <c r="GB2601" s="209"/>
      <c r="GC2601" s="209"/>
      <c r="GD2601" s="209"/>
      <c r="GE2601" s="209"/>
      <c r="GF2601" s="209"/>
      <c r="GG2601" s="209"/>
      <c r="GH2601" s="209"/>
      <c r="GI2601" s="209"/>
    </row>
    <row r="2602" spans="1:191" ht="33">
      <c r="A2602" s="246"/>
      <c r="B2602" s="218"/>
      <c r="C2602" s="197" t="s">
        <v>525</v>
      </c>
      <c r="D2602" s="247">
        <v>1091</v>
      </c>
      <c r="E2602" s="199" t="s">
        <v>255</v>
      </c>
      <c r="F2602" s="13"/>
      <c r="G2602" s="13"/>
      <c r="H2602" s="10" t="s">
        <v>394</v>
      </c>
      <c r="I2602" s="205">
        <f t="shared" ref="I2602:K2602" si="543">SUM(I2603)</f>
        <v>175457.3</v>
      </c>
      <c r="J2602" s="205">
        <f t="shared" si="543"/>
        <v>405254.5</v>
      </c>
      <c r="K2602" s="205">
        <f t="shared" si="543"/>
        <v>674453.8</v>
      </c>
      <c r="L2602" s="205">
        <f>SUM(L2603)</f>
        <v>956158.2</v>
      </c>
      <c r="M2602" s="41">
        <f t="shared" si="525"/>
        <v>18.399999999999999</v>
      </c>
      <c r="N2602" s="41">
        <f t="shared" si="526"/>
        <v>42.4</v>
      </c>
      <c r="O2602" s="41">
        <f t="shared" si="527"/>
        <v>70.5</v>
      </c>
      <c r="P2602" s="14"/>
      <c r="Q2602" s="14"/>
      <c r="R2602" s="167"/>
      <c r="S2602" s="14"/>
      <c r="T2602" s="14"/>
      <c r="U2602" s="4">
        <f t="shared" si="542"/>
        <v>956158.2</v>
      </c>
      <c r="AA2602" s="209"/>
      <c r="AB2602" s="209"/>
      <c r="AC2602" s="209"/>
      <c r="AD2602" s="209"/>
      <c r="AE2602" s="209"/>
      <c r="AF2602" s="209"/>
      <c r="AG2602" s="209"/>
      <c r="AH2602" s="209"/>
      <c r="AI2602" s="209"/>
      <c r="AJ2602" s="209"/>
      <c r="AK2602" s="209"/>
      <c r="AL2602" s="209"/>
      <c r="AM2602" s="209"/>
      <c r="AN2602" s="209"/>
      <c r="AO2602" s="209"/>
      <c r="AP2602" s="209"/>
      <c r="AQ2602" s="209"/>
      <c r="AR2602" s="209"/>
      <c r="AS2602" s="209"/>
      <c r="AT2602" s="209"/>
      <c r="AU2602" s="209"/>
      <c r="AV2602" s="209"/>
      <c r="AW2602" s="209"/>
      <c r="AX2602" s="209"/>
      <c r="AY2602" s="209"/>
      <c r="AZ2602" s="209"/>
      <c r="BA2602" s="209"/>
      <c r="BB2602" s="209"/>
      <c r="BC2602" s="209"/>
      <c r="BD2602" s="209"/>
      <c r="BE2602" s="209"/>
      <c r="BF2602" s="209"/>
      <c r="BG2602" s="209"/>
      <c r="BH2602" s="209"/>
      <c r="BI2602" s="209"/>
      <c r="BJ2602" s="209"/>
      <c r="BK2602" s="209"/>
      <c r="BL2602" s="209"/>
      <c r="BM2602" s="209"/>
      <c r="BN2602" s="209"/>
      <c r="BO2602" s="209"/>
      <c r="BP2602" s="209"/>
      <c r="BQ2602" s="209"/>
      <c r="BR2602" s="209"/>
      <c r="BS2602" s="209"/>
      <c r="BT2602" s="209"/>
      <c r="BU2602" s="209"/>
      <c r="BV2602" s="209"/>
      <c r="BW2602" s="209"/>
      <c r="BX2602" s="209"/>
      <c r="BY2602" s="209"/>
      <c r="BZ2602" s="209"/>
      <c r="CA2602" s="209"/>
      <c r="CB2602" s="209"/>
      <c r="CC2602" s="209"/>
      <c r="CD2602" s="209"/>
      <c r="CE2602" s="209"/>
      <c r="CF2602" s="209"/>
      <c r="CG2602" s="209"/>
      <c r="CH2602" s="209"/>
      <c r="CI2602" s="209"/>
      <c r="CJ2602" s="209"/>
      <c r="CK2602" s="209"/>
      <c r="CL2602" s="209"/>
      <c r="CM2602" s="209"/>
      <c r="CN2602" s="209"/>
      <c r="CO2602" s="209"/>
      <c r="CP2602" s="209"/>
      <c r="CQ2602" s="209"/>
      <c r="CR2602" s="209"/>
      <c r="CS2602" s="209"/>
      <c r="CT2602" s="209"/>
      <c r="CU2602" s="209"/>
      <c r="CV2602" s="209"/>
      <c r="CW2602" s="209"/>
      <c r="CX2602" s="209"/>
      <c r="CY2602" s="209"/>
      <c r="CZ2602" s="209"/>
      <c r="DA2602" s="209"/>
      <c r="DB2602" s="209"/>
      <c r="DC2602" s="209"/>
      <c r="DD2602" s="209"/>
      <c r="DE2602" s="209"/>
      <c r="DF2602" s="209"/>
      <c r="DG2602" s="209"/>
      <c r="DH2602" s="209"/>
      <c r="DI2602" s="209"/>
      <c r="DJ2602" s="209"/>
      <c r="DK2602" s="209"/>
      <c r="DL2602" s="209"/>
      <c r="DM2602" s="209"/>
      <c r="DN2602" s="209"/>
      <c r="DO2602" s="209"/>
      <c r="DP2602" s="209"/>
      <c r="DQ2602" s="209"/>
      <c r="DR2602" s="209"/>
      <c r="DS2602" s="209"/>
      <c r="DT2602" s="209"/>
      <c r="DU2602" s="209"/>
      <c r="DV2602" s="209"/>
      <c r="DW2602" s="209"/>
      <c r="DX2602" s="209"/>
      <c r="DY2602" s="209"/>
      <c r="DZ2602" s="209"/>
      <c r="EA2602" s="209"/>
      <c r="EB2602" s="209"/>
      <c r="EC2602" s="209"/>
      <c r="ED2602" s="209"/>
      <c r="EE2602" s="209"/>
      <c r="EF2602" s="209"/>
      <c r="EG2602" s="209"/>
      <c r="EH2602" s="209"/>
      <c r="EI2602" s="209"/>
      <c r="EJ2602" s="209"/>
      <c r="EK2602" s="209"/>
      <c r="EL2602" s="209"/>
      <c r="EM2602" s="209"/>
      <c r="EN2602" s="209"/>
      <c r="EO2602" s="209"/>
      <c r="EP2602" s="209"/>
      <c r="EQ2602" s="209"/>
      <c r="ER2602" s="209"/>
      <c r="ES2602" s="209"/>
      <c r="ET2602" s="209"/>
      <c r="EU2602" s="209"/>
      <c r="EV2602" s="209"/>
      <c r="EW2602" s="209"/>
      <c r="EX2602" s="209"/>
      <c r="EY2602" s="209"/>
      <c r="EZ2602" s="209"/>
      <c r="FA2602" s="209"/>
      <c r="FB2602" s="209"/>
      <c r="FC2602" s="209"/>
      <c r="FD2602" s="209"/>
      <c r="FE2602" s="209"/>
      <c r="FF2602" s="209"/>
      <c r="FG2602" s="209"/>
      <c r="FH2602" s="209"/>
      <c r="FI2602" s="209"/>
      <c r="FJ2602" s="209"/>
      <c r="FK2602" s="209"/>
      <c r="FL2602" s="209"/>
      <c r="FM2602" s="209"/>
      <c r="FN2602" s="209"/>
      <c r="FO2602" s="209"/>
      <c r="FP2602" s="209"/>
      <c r="FQ2602" s="209"/>
      <c r="FR2602" s="209"/>
      <c r="FS2602" s="209"/>
      <c r="FT2602" s="209"/>
      <c r="FU2602" s="209"/>
      <c r="FV2602" s="209"/>
      <c r="FW2602" s="209"/>
      <c r="FX2602" s="209"/>
      <c r="FY2602" s="209"/>
      <c r="FZ2602" s="209"/>
      <c r="GA2602" s="209"/>
      <c r="GB2602" s="209"/>
      <c r="GC2602" s="209"/>
      <c r="GD2602" s="209"/>
      <c r="GE2602" s="209"/>
      <c r="GF2602" s="209"/>
      <c r="GG2602" s="209"/>
      <c r="GH2602" s="209"/>
      <c r="GI2602" s="209"/>
    </row>
    <row r="2603" spans="1:191" ht="49.5">
      <c r="A2603" s="246"/>
      <c r="B2603" s="218"/>
      <c r="C2603" s="200"/>
      <c r="D2603" s="255" t="s">
        <v>280</v>
      </c>
      <c r="E2603" s="199" t="s">
        <v>122</v>
      </c>
      <c r="F2603" s="13"/>
      <c r="G2603" s="13"/>
      <c r="H2603" s="10" t="s">
        <v>394</v>
      </c>
      <c r="I2603" s="204">
        <f t="shared" ref="I2603:L2603" si="544">SUM(I2604)</f>
        <v>175457.3</v>
      </c>
      <c r="J2603" s="204">
        <f t="shared" si="544"/>
        <v>405254.5</v>
      </c>
      <c r="K2603" s="204">
        <f t="shared" si="544"/>
        <v>674453.8</v>
      </c>
      <c r="L2603" s="205">
        <f t="shared" si="544"/>
        <v>956158.2</v>
      </c>
      <c r="M2603" s="41">
        <f t="shared" si="525"/>
        <v>18.399999999999999</v>
      </c>
      <c r="N2603" s="41">
        <f t="shared" si="526"/>
        <v>42.4</v>
      </c>
      <c r="O2603" s="41">
        <f t="shared" si="527"/>
        <v>70.5</v>
      </c>
      <c r="P2603" s="14"/>
      <c r="Q2603" s="14"/>
      <c r="R2603" s="167"/>
      <c r="S2603" s="14"/>
      <c r="T2603" s="14"/>
      <c r="U2603" s="4">
        <f t="shared" si="542"/>
        <v>956158.2</v>
      </c>
      <c r="AA2603" s="209"/>
      <c r="AB2603" s="209"/>
      <c r="AC2603" s="209"/>
      <c r="AD2603" s="209"/>
      <c r="AE2603" s="209"/>
      <c r="AF2603" s="209"/>
      <c r="AG2603" s="209"/>
      <c r="AH2603" s="209"/>
      <c r="AI2603" s="209"/>
      <c r="AJ2603" s="209"/>
      <c r="AK2603" s="209"/>
      <c r="AL2603" s="209"/>
      <c r="AM2603" s="209"/>
      <c r="AN2603" s="209"/>
      <c r="AO2603" s="209"/>
      <c r="AP2603" s="209"/>
      <c r="AQ2603" s="209"/>
      <c r="AR2603" s="209"/>
      <c r="AS2603" s="209"/>
      <c r="AT2603" s="209"/>
      <c r="AU2603" s="209"/>
      <c r="AV2603" s="209"/>
      <c r="AW2603" s="209"/>
      <c r="AX2603" s="209"/>
      <c r="AY2603" s="209"/>
      <c r="AZ2603" s="209"/>
      <c r="BA2603" s="209"/>
      <c r="BB2603" s="209"/>
      <c r="BC2603" s="209"/>
      <c r="BD2603" s="209"/>
      <c r="BE2603" s="209"/>
      <c r="BF2603" s="209"/>
      <c r="BG2603" s="209"/>
      <c r="BH2603" s="209"/>
      <c r="BI2603" s="209"/>
      <c r="BJ2603" s="209"/>
      <c r="BK2603" s="209"/>
      <c r="BL2603" s="209"/>
      <c r="BM2603" s="209"/>
      <c r="BN2603" s="209"/>
      <c r="BO2603" s="209"/>
      <c r="BP2603" s="209"/>
      <c r="BQ2603" s="209"/>
      <c r="BR2603" s="209"/>
      <c r="BS2603" s="209"/>
      <c r="BT2603" s="209"/>
      <c r="BU2603" s="209"/>
      <c r="BV2603" s="209"/>
      <c r="BW2603" s="209"/>
      <c r="BX2603" s="209"/>
      <c r="BY2603" s="209"/>
      <c r="BZ2603" s="209"/>
      <c r="CA2603" s="209"/>
      <c r="CB2603" s="209"/>
      <c r="CC2603" s="209"/>
      <c r="CD2603" s="209"/>
      <c r="CE2603" s="209"/>
      <c r="CF2603" s="209"/>
      <c r="CG2603" s="209"/>
      <c r="CH2603" s="209"/>
      <c r="CI2603" s="209"/>
      <c r="CJ2603" s="209"/>
      <c r="CK2603" s="209"/>
      <c r="CL2603" s="209"/>
      <c r="CM2603" s="209"/>
      <c r="CN2603" s="209"/>
      <c r="CO2603" s="209"/>
      <c r="CP2603" s="209"/>
      <c r="CQ2603" s="209"/>
      <c r="CR2603" s="209"/>
      <c r="CS2603" s="209"/>
      <c r="CT2603" s="209"/>
      <c r="CU2603" s="209"/>
      <c r="CV2603" s="209"/>
      <c r="CW2603" s="209"/>
      <c r="CX2603" s="209"/>
      <c r="CY2603" s="209"/>
      <c r="CZ2603" s="209"/>
      <c r="DA2603" s="209"/>
      <c r="DB2603" s="209"/>
      <c r="DC2603" s="209"/>
      <c r="DD2603" s="209"/>
      <c r="DE2603" s="209"/>
      <c r="DF2603" s="209"/>
      <c r="DG2603" s="209"/>
      <c r="DH2603" s="209"/>
      <c r="DI2603" s="209"/>
      <c r="DJ2603" s="209"/>
      <c r="DK2603" s="209"/>
      <c r="DL2603" s="209"/>
      <c r="DM2603" s="209"/>
      <c r="DN2603" s="209"/>
      <c r="DO2603" s="209"/>
      <c r="DP2603" s="209"/>
      <c r="DQ2603" s="209"/>
      <c r="DR2603" s="209"/>
      <c r="DS2603" s="209"/>
      <c r="DT2603" s="209"/>
      <c r="DU2603" s="209"/>
      <c r="DV2603" s="209"/>
      <c r="DW2603" s="209"/>
      <c r="DX2603" s="209"/>
      <c r="DY2603" s="209"/>
      <c r="DZ2603" s="209"/>
      <c r="EA2603" s="209"/>
      <c r="EB2603" s="209"/>
      <c r="EC2603" s="209"/>
      <c r="ED2603" s="209"/>
      <c r="EE2603" s="209"/>
      <c r="EF2603" s="209"/>
      <c r="EG2603" s="209"/>
      <c r="EH2603" s="209"/>
      <c r="EI2603" s="209"/>
      <c r="EJ2603" s="209"/>
      <c r="EK2603" s="209"/>
      <c r="EL2603" s="209"/>
      <c r="EM2603" s="209"/>
      <c r="EN2603" s="209"/>
      <c r="EO2603" s="209"/>
      <c r="EP2603" s="209"/>
      <c r="EQ2603" s="209"/>
      <c r="ER2603" s="209"/>
      <c r="ES2603" s="209"/>
      <c r="ET2603" s="209"/>
      <c r="EU2603" s="209"/>
      <c r="EV2603" s="209"/>
      <c r="EW2603" s="209"/>
      <c r="EX2603" s="209"/>
      <c r="EY2603" s="209"/>
      <c r="EZ2603" s="209"/>
      <c r="FA2603" s="209"/>
      <c r="FB2603" s="209"/>
      <c r="FC2603" s="209"/>
      <c r="FD2603" s="209"/>
      <c r="FE2603" s="209"/>
      <c r="FF2603" s="209"/>
      <c r="FG2603" s="209"/>
      <c r="FH2603" s="209"/>
      <c r="FI2603" s="209"/>
      <c r="FJ2603" s="209"/>
      <c r="FK2603" s="209"/>
      <c r="FL2603" s="209"/>
      <c r="FM2603" s="209"/>
      <c r="FN2603" s="209"/>
      <c r="FO2603" s="209"/>
      <c r="FP2603" s="209"/>
      <c r="FQ2603" s="209"/>
      <c r="FR2603" s="209"/>
      <c r="FS2603" s="209"/>
      <c r="FT2603" s="209"/>
      <c r="FU2603" s="209"/>
      <c r="FV2603" s="209"/>
      <c r="FW2603" s="209"/>
      <c r="FX2603" s="209"/>
      <c r="FY2603" s="209"/>
      <c r="FZ2603" s="209"/>
      <c r="GA2603" s="209"/>
      <c r="GB2603" s="209"/>
      <c r="GC2603" s="209"/>
      <c r="GD2603" s="209"/>
      <c r="GE2603" s="209"/>
      <c r="GF2603" s="209"/>
      <c r="GG2603" s="209"/>
      <c r="GH2603" s="209"/>
      <c r="GI2603" s="209"/>
    </row>
    <row r="2604" spans="1:191" ht="30.75" customHeight="1">
      <c r="A2604" s="246"/>
      <c r="B2604" s="218"/>
      <c r="C2604" s="200"/>
      <c r="D2604" s="250"/>
      <c r="E2604" s="80" t="s">
        <v>655</v>
      </c>
      <c r="F2604" s="123" t="s">
        <v>398</v>
      </c>
      <c r="G2604" s="123"/>
      <c r="H2604" s="10" t="s">
        <v>394</v>
      </c>
      <c r="I2604" s="248">
        <f>SUM(I2605:I2629)</f>
        <v>175457.3</v>
      </c>
      <c r="J2604" s="248">
        <f>SUM(J2605:J2629)</f>
        <v>405254.5</v>
      </c>
      <c r="K2604" s="248">
        <f>SUM(K2605:K2629)</f>
        <v>674453.8</v>
      </c>
      <c r="L2604" s="249">
        <f>SUM(L2605:L2629)</f>
        <v>956158.2</v>
      </c>
      <c r="M2604" s="41">
        <f t="shared" si="525"/>
        <v>18.399999999999999</v>
      </c>
      <c r="N2604" s="41">
        <f t="shared" si="526"/>
        <v>42.4</v>
      </c>
      <c r="O2604" s="41">
        <f t="shared" si="527"/>
        <v>70.5</v>
      </c>
      <c r="P2604" s="15"/>
      <c r="Q2604" s="15"/>
      <c r="R2604" s="167"/>
      <c r="S2604" s="15"/>
      <c r="T2604" s="15"/>
      <c r="U2604" s="4">
        <f t="shared" si="542"/>
        <v>956158.2</v>
      </c>
      <c r="W2604" s="43" t="s">
        <v>394</v>
      </c>
      <c r="Z2604" s="43">
        <v>1</v>
      </c>
      <c r="AA2604" s="209"/>
      <c r="AB2604" s="209"/>
      <c r="AC2604" s="209"/>
      <c r="AD2604" s="209"/>
      <c r="AE2604" s="209"/>
      <c r="AF2604" s="209"/>
      <c r="AG2604" s="209"/>
      <c r="AH2604" s="209"/>
      <c r="AI2604" s="209"/>
      <c r="AJ2604" s="209"/>
      <c r="AK2604" s="209"/>
      <c r="AL2604" s="209"/>
      <c r="AM2604" s="209"/>
      <c r="AN2604" s="209"/>
      <c r="AO2604" s="209"/>
      <c r="AP2604" s="209"/>
      <c r="AQ2604" s="209"/>
      <c r="AR2604" s="209"/>
      <c r="AS2604" s="209"/>
      <c r="AT2604" s="209"/>
      <c r="AU2604" s="209"/>
      <c r="AV2604" s="209"/>
      <c r="AW2604" s="209"/>
      <c r="AX2604" s="209"/>
      <c r="AY2604" s="209"/>
      <c r="AZ2604" s="209"/>
      <c r="BA2604" s="209"/>
      <c r="BB2604" s="209"/>
      <c r="BC2604" s="209"/>
      <c r="BD2604" s="209"/>
      <c r="BE2604" s="209"/>
      <c r="BF2604" s="209"/>
      <c r="BG2604" s="209"/>
      <c r="BH2604" s="209"/>
      <c r="BI2604" s="209"/>
      <c r="BJ2604" s="209"/>
      <c r="BK2604" s="209"/>
      <c r="BL2604" s="209"/>
      <c r="BM2604" s="209"/>
      <c r="BN2604" s="209"/>
      <c r="BO2604" s="209"/>
      <c r="BP2604" s="209"/>
      <c r="BQ2604" s="209"/>
      <c r="BR2604" s="209"/>
      <c r="BS2604" s="209"/>
      <c r="BT2604" s="209"/>
      <c r="BU2604" s="209"/>
      <c r="BV2604" s="209"/>
      <c r="BW2604" s="209"/>
      <c r="BX2604" s="209"/>
      <c r="BY2604" s="209"/>
      <c r="BZ2604" s="209"/>
      <c r="CA2604" s="209"/>
      <c r="CB2604" s="209"/>
      <c r="CC2604" s="209"/>
      <c r="CD2604" s="209"/>
      <c r="CE2604" s="209"/>
      <c r="CF2604" s="209"/>
      <c r="CG2604" s="209"/>
      <c r="CH2604" s="209"/>
      <c r="CI2604" s="209"/>
      <c r="CJ2604" s="209"/>
      <c r="CK2604" s="209"/>
      <c r="CL2604" s="209"/>
      <c r="CM2604" s="209"/>
      <c r="CN2604" s="209"/>
      <c r="CO2604" s="209"/>
      <c r="CP2604" s="209"/>
      <c r="CQ2604" s="209"/>
      <c r="CR2604" s="209"/>
      <c r="CS2604" s="209"/>
      <c r="CT2604" s="209"/>
      <c r="CU2604" s="209"/>
      <c r="CV2604" s="209"/>
      <c r="CW2604" s="209"/>
      <c r="CX2604" s="209"/>
      <c r="CY2604" s="209"/>
      <c r="CZ2604" s="209"/>
      <c r="DA2604" s="209"/>
      <c r="DB2604" s="209"/>
      <c r="DC2604" s="209"/>
      <c r="DD2604" s="209"/>
      <c r="DE2604" s="209"/>
      <c r="DF2604" s="209"/>
      <c r="DG2604" s="209"/>
      <c r="DH2604" s="209"/>
      <c r="DI2604" s="209"/>
      <c r="DJ2604" s="209"/>
      <c r="DK2604" s="209"/>
      <c r="DL2604" s="209"/>
      <c r="DM2604" s="209"/>
      <c r="DN2604" s="209"/>
      <c r="DO2604" s="209"/>
      <c r="DP2604" s="209"/>
      <c r="DQ2604" s="209"/>
      <c r="DR2604" s="209"/>
      <c r="DS2604" s="209"/>
      <c r="DT2604" s="209"/>
      <c r="DU2604" s="209"/>
      <c r="DV2604" s="209"/>
      <c r="DW2604" s="209"/>
      <c r="DX2604" s="209"/>
      <c r="DY2604" s="209"/>
      <c r="DZ2604" s="209"/>
      <c r="EA2604" s="209"/>
      <c r="EB2604" s="209"/>
      <c r="EC2604" s="209"/>
      <c r="ED2604" s="209"/>
      <c r="EE2604" s="209"/>
      <c r="EF2604" s="209"/>
      <c r="EG2604" s="209"/>
      <c r="EH2604" s="209"/>
      <c r="EI2604" s="209"/>
      <c r="EJ2604" s="209"/>
      <c r="EK2604" s="209"/>
      <c r="EL2604" s="209"/>
      <c r="EM2604" s="209"/>
      <c r="EN2604" s="209"/>
      <c r="EO2604" s="209"/>
      <c r="EP2604" s="209"/>
      <c r="EQ2604" s="209"/>
      <c r="ER2604" s="209"/>
      <c r="ES2604" s="209"/>
      <c r="ET2604" s="209"/>
      <c r="EU2604" s="209"/>
      <c r="EV2604" s="209"/>
      <c r="EW2604" s="209"/>
      <c r="EX2604" s="209"/>
      <c r="EY2604" s="209"/>
      <c r="EZ2604" s="209"/>
      <c r="FA2604" s="209"/>
      <c r="FB2604" s="209"/>
      <c r="FC2604" s="209"/>
      <c r="FD2604" s="209"/>
      <c r="FE2604" s="209"/>
      <c r="FF2604" s="209"/>
      <c r="FG2604" s="209"/>
      <c r="FH2604" s="209"/>
      <c r="FI2604" s="209"/>
      <c r="FJ2604" s="209"/>
      <c r="FK2604" s="209"/>
      <c r="FL2604" s="209"/>
      <c r="FM2604" s="209"/>
      <c r="FN2604" s="209"/>
      <c r="FO2604" s="209"/>
      <c r="FP2604" s="209"/>
      <c r="FQ2604" s="209"/>
      <c r="FR2604" s="209"/>
      <c r="FS2604" s="209"/>
      <c r="FT2604" s="209"/>
      <c r="FU2604" s="209"/>
      <c r="FV2604" s="209"/>
      <c r="FW2604" s="209"/>
      <c r="FX2604" s="209"/>
      <c r="FY2604" s="209"/>
      <c r="FZ2604" s="209"/>
      <c r="GA2604" s="209"/>
      <c r="GB2604" s="209"/>
      <c r="GC2604" s="209"/>
      <c r="GD2604" s="209"/>
      <c r="GE2604" s="209"/>
      <c r="GF2604" s="209"/>
      <c r="GG2604" s="209"/>
      <c r="GH2604" s="209"/>
      <c r="GI2604" s="209"/>
    </row>
    <row r="2605" spans="1:191" hidden="1">
      <c r="A2605" s="74"/>
      <c r="B2605" s="62"/>
      <c r="C2605" s="56"/>
      <c r="D2605" s="76"/>
      <c r="E2605" s="16" t="s">
        <v>431</v>
      </c>
      <c r="F2605" s="10">
        <v>4111</v>
      </c>
      <c r="G2605" s="10"/>
      <c r="H2605" s="10"/>
      <c r="I2605" s="34">
        <v>135000</v>
      </c>
      <c r="J2605" s="34">
        <v>335000</v>
      </c>
      <c r="K2605" s="34">
        <v>550000</v>
      </c>
      <c r="L2605" s="34">
        <v>783769.29999999993</v>
      </c>
      <c r="M2605" s="41">
        <f t="shared" si="525"/>
        <v>17.2</v>
      </c>
      <c r="N2605" s="41">
        <f t="shared" si="526"/>
        <v>42.7</v>
      </c>
      <c r="O2605" s="41">
        <f t="shared" si="527"/>
        <v>70.2</v>
      </c>
      <c r="P2605" s="15"/>
      <c r="Q2605" s="15"/>
      <c r="R2605" s="167"/>
      <c r="S2605" s="15"/>
      <c r="T2605" s="15"/>
      <c r="U2605" s="4">
        <f t="shared" si="542"/>
        <v>783769.29999999993</v>
      </c>
    </row>
    <row r="2606" spans="1:191" ht="27" hidden="1">
      <c r="A2606" s="74"/>
      <c r="B2606" s="62"/>
      <c r="C2606" s="56"/>
      <c r="D2606" s="76"/>
      <c r="E2606" s="16" t="s">
        <v>432</v>
      </c>
      <c r="F2606" s="10">
        <v>4112</v>
      </c>
      <c r="G2606" s="10"/>
      <c r="H2606" s="10"/>
      <c r="I2606" s="34">
        <v>1000</v>
      </c>
      <c r="J2606" s="34">
        <v>17000</v>
      </c>
      <c r="K2606" s="34">
        <v>33000</v>
      </c>
      <c r="L2606" s="34">
        <v>63051.4</v>
      </c>
      <c r="M2606" s="41">
        <f t="shared" si="525"/>
        <v>1.6</v>
      </c>
      <c r="N2606" s="41">
        <f t="shared" si="526"/>
        <v>27</v>
      </c>
      <c r="O2606" s="41">
        <f t="shared" si="527"/>
        <v>52.3</v>
      </c>
      <c r="P2606" s="15"/>
      <c r="Q2606" s="15"/>
      <c r="R2606" s="167"/>
      <c r="S2606" s="15"/>
      <c r="T2606" s="15"/>
      <c r="U2606" s="4">
        <f t="shared" si="542"/>
        <v>63051.4</v>
      </c>
    </row>
    <row r="2607" spans="1:191" ht="27" hidden="1">
      <c r="A2607" s="74"/>
      <c r="B2607" s="62"/>
      <c r="C2607" s="56"/>
      <c r="D2607" s="76"/>
      <c r="E2607" s="16" t="s">
        <v>433</v>
      </c>
      <c r="F2607" s="10" t="s">
        <v>406</v>
      </c>
      <c r="G2607" s="10"/>
      <c r="H2607" s="10"/>
      <c r="I2607" s="34">
        <v>22790</v>
      </c>
      <c r="J2607" s="34">
        <v>22790</v>
      </c>
      <c r="K2607" s="34">
        <v>45572</v>
      </c>
      <c r="L2607" s="34">
        <v>45572.2</v>
      </c>
      <c r="M2607" s="41">
        <f t="shared" si="525"/>
        <v>50</v>
      </c>
      <c r="N2607" s="41">
        <f t="shared" si="526"/>
        <v>50</v>
      </c>
      <c r="O2607" s="41">
        <f t="shared" si="527"/>
        <v>100</v>
      </c>
      <c r="P2607" s="15"/>
      <c r="Q2607" s="15"/>
      <c r="R2607" s="167"/>
      <c r="S2607" s="15"/>
      <c r="T2607" s="15"/>
      <c r="U2607" s="4">
        <f t="shared" si="542"/>
        <v>45572.2</v>
      </c>
    </row>
    <row r="2608" spans="1:191" hidden="1">
      <c r="A2608" s="74"/>
      <c r="B2608" s="62"/>
      <c r="C2608" s="56"/>
      <c r="D2608" s="76"/>
      <c r="E2608" s="16" t="s">
        <v>436</v>
      </c>
      <c r="F2608" s="10" t="s">
        <v>264</v>
      </c>
      <c r="G2608" s="10"/>
      <c r="H2608" s="10"/>
      <c r="I2608" s="34">
        <v>400</v>
      </c>
      <c r="J2608" s="34">
        <v>900</v>
      </c>
      <c r="K2608" s="34">
        <v>1400</v>
      </c>
      <c r="L2608" s="34">
        <v>2000</v>
      </c>
      <c r="M2608" s="41">
        <f t="shared" si="525"/>
        <v>20</v>
      </c>
      <c r="N2608" s="41">
        <f t="shared" si="526"/>
        <v>45</v>
      </c>
      <c r="O2608" s="41">
        <f t="shared" si="527"/>
        <v>70</v>
      </c>
      <c r="P2608" s="15"/>
      <c r="Q2608" s="15"/>
      <c r="R2608" s="167"/>
      <c r="S2608" s="15"/>
      <c r="T2608" s="15"/>
      <c r="U2608" s="4"/>
    </row>
    <row r="2609" spans="1:22" hidden="1">
      <c r="A2609" s="74"/>
      <c r="B2609" s="62"/>
      <c r="C2609" s="56"/>
      <c r="D2609" s="76"/>
      <c r="E2609" s="16" t="s">
        <v>437</v>
      </c>
      <c r="F2609" s="10">
        <v>4212</v>
      </c>
      <c r="G2609" s="10"/>
      <c r="H2609" s="10"/>
      <c r="I2609" s="34">
        <v>5000</v>
      </c>
      <c r="J2609" s="34">
        <v>6500</v>
      </c>
      <c r="K2609" s="34">
        <v>8000</v>
      </c>
      <c r="L2609" s="34">
        <v>12669</v>
      </c>
      <c r="M2609" s="41">
        <f t="shared" si="525"/>
        <v>39.5</v>
      </c>
      <c r="N2609" s="41">
        <f t="shared" si="526"/>
        <v>51.3</v>
      </c>
      <c r="O2609" s="41">
        <f t="shared" si="527"/>
        <v>63.1</v>
      </c>
      <c r="P2609" s="15"/>
      <c r="Q2609" s="15"/>
      <c r="R2609" s="167"/>
      <c r="S2609" s="15"/>
      <c r="T2609" s="15"/>
      <c r="U2609" s="4">
        <f>SUM(L2609-T2609)</f>
        <v>12669</v>
      </c>
    </row>
    <row r="2610" spans="1:22" hidden="1">
      <c r="A2610" s="74"/>
      <c r="B2610" s="62"/>
      <c r="C2610" s="56"/>
      <c r="D2610" s="76"/>
      <c r="E2610" s="9" t="s">
        <v>438</v>
      </c>
      <c r="F2610" s="10">
        <v>4213</v>
      </c>
      <c r="G2610" s="10"/>
      <c r="H2610" s="10"/>
      <c r="I2610" s="34">
        <v>160</v>
      </c>
      <c r="J2610" s="34">
        <v>300</v>
      </c>
      <c r="K2610" s="34">
        <v>450</v>
      </c>
      <c r="L2610" s="34">
        <v>533.5</v>
      </c>
      <c r="M2610" s="41">
        <f t="shared" si="525"/>
        <v>30</v>
      </c>
      <c r="N2610" s="41">
        <f t="shared" si="526"/>
        <v>56.2</v>
      </c>
      <c r="O2610" s="41">
        <f t="shared" si="527"/>
        <v>84.3</v>
      </c>
      <c r="P2610" s="15"/>
      <c r="Q2610" s="15"/>
      <c r="R2610" s="167"/>
      <c r="S2610" s="15"/>
      <c r="T2610" s="15"/>
      <c r="U2610" s="4">
        <f>SUM(L2610-T2610)</f>
        <v>533.5</v>
      </c>
    </row>
    <row r="2611" spans="1:22" hidden="1">
      <c r="A2611" s="74"/>
      <c r="B2611" s="62"/>
      <c r="C2611" s="56"/>
      <c r="D2611" s="76"/>
      <c r="E2611" s="9" t="s">
        <v>439</v>
      </c>
      <c r="F2611" s="10">
        <v>4214</v>
      </c>
      <c r="G2611" s="10"/>
      <c r="H2611" s="10"/>
      <c r="I2611" s="34">
        <v>2200</v>
      </c>
      <c r="J2611" s="34">
        <v>3700</v>
      </c>
      <c r="K2611" s="34">
        <v>5500</v>
      </c>
      <c r="L2611" s="34">
        <v>7627.7999999999993</v>
      </c>
      <c r="M2611" s="41">
        <f t="shared" si="525"/>
        <v>28.8</v>
      </c>
      <c r="N2611" s="41">
        <f t="shared" si="526"/>
        <v>48.5</v>
      </c>
      <c r="O2611" s="41">
        <f t="shared" si="527"/>
        <v>72.099999999999994</v>
      </c>
      <c r="P2611" s="15"/>
      <c r="Q2611" s="15"/>
      <c r="R2611" s="167"/>
      <c r="S2611" s="15"/>
      <c r="T2611" s="15"/>
      <c r="U2611" s="4">
        <f>SUM(L2611-T2611)</f>
        <v>7627.7999999999993</v>
      </c>
    </row>
    <row r="2612" spans="1:22" hidden="1">
      <c r="A2612" s="74"/>
      <c r="B2612" s="62"/>
      <c r="C2612" s="56"/>
      <c r="D2612" s="76"/>
      <c r="E2612" s="9" t="s">
        <v>440</v>
      </c>
      <c r="F2612" s="10" t="s">
        <v>415</v>
      </c>
      <c r="G2612" s="10"/>
      <c r="H2612" s="10"/>
      <c r="I2612" s="34">
        <v>80</v>
      </c>
      <c r="J2612" s="34">
        <v>100</v>
      </c>
      <c r="K2612" s="34">
        <v>120</v>
      </c>
      <c r="L2612" s="34">
        <v>200</v>
      </c>
      <c r="M2612" s="41">
        <f t="shared" si="525"/>
        <v>40</v>
      </c>
      <c r="N2612" s="41">
        <f t="shared" si="526"/>
        <v>50</v>
      </c>
      <c r="O2612" s="41">
        <f t="shared" si="527"/>
        <v>60</v>
      </c>
      <c r="P2612" s="15"/>
      <c r="Q2612" s="15"/>
      <c r="R2612" s="167"/>
      <c r="S2612" s="15"/>
      <c r="T2612" s="15"/>
      <c r="U2612" s="4">
        <f>SUM(L2612-T2612)</f>
        <v>200</v>
      </c>
    </row>
    <row r="2613" spans="1:22" hidden="1">
      <c r="A2613" s="74"/>
      <c r="B2613" s="62"/>
      <c r="C2613" s="56"/>
      <c r="D2613" s="76"/>
      <c r="E2613" s="9" t="s">
        <v>441</v>
      </c>
      <c r="F2613" s="10" t="s">
        <v>407</v>
      </c>
      <c r="G2613" s="10"/>
      <c r="H2613" s="10"/>
      <c r="I2613" s="34">
        <v>1500</v>
      </c>
      <c r="J2613" s="34">
        <v>3700</v>
      </c>
      <c r="K2613" s="34">
        <v>5800</v>
      </c>
      <c r="L2613" s="34">
        <f>6666+2040</f>
        <v>8706</v>
      </c>
      <c r="M2613" s="41">
        <f t="shared" si="525"/>
        <v>17.2</v>
      </c>
      <c r="N2613" s="41">
        <f t="shared" si="526"/>
        <v>42.5</v>
      </c>
      <c r="O2613" s="41">
        <f t="shared" si="527"/>
        <v>66.599999999999994</v>
      </c>
      <c r="P2613" s="15"/>
      <c r="Q2613" s="15"/>
      <c r="R2613" s="167"/>
      <c r="S2613" s="15"/>
      <c r="T2613" s="15"/>
      <c r="U2613" s="4">
        <f>SUM(L2613-T2613)</f>
        <v>8706</v>
      </c>
      <c r="V2613" s="43"/>
    </row>
    <row r="2614" spans="1:22" hidden="1">
      <c r="A2614" s="74"/>
      <c r="B2614" s="62"/>
      <c r="C2614" s="56"/>
      <c r="D2614" s="76"/>
      <c r="E2614" s="16" t="s">
        <v>443</v>
      </c>
      <c r="F2614" s="10">
        <v>4221</v>
      </c>
      <c r="G2614" s="10"/>
      <c r="H2614" s="10"/>
      <c r="I2614" s="34">
        <v>1450</v>
      </c>
      <c r="J2614" s="34">
        <v>2700</v>
      </c>
      <c r="K2614" s="34">
        <v>4100</v>
      </c>
      <c r="L2614" s="34">
        <v>5800</v>
      </c>
      <c r="M2614" s="41">
        <f t="shared" si="525"/>
        <v>25</v>
      </c>
      <c r="N2614" s="41">
        <f t="shared" si="526"/>
        <v>46.6</v>
      </c>
      <c r="O2614" s="41">
        <f t="shared" si="527"/>
        <v>70.7</v>
      </c>
      <c r="P2614" s="15"/>
      <c r="Q2614" s="15"/>
      <c r="R2614" s="167"/>
      <c r="S2614" s="15"/>
      <c r="T2614" s="15"/>
      <c r="U2614" s="4"/>
      <c r="V2614" s="43"/>
    </row>
    <row r="2615" spans="1:22" hidden="1">
      <c r="A2615" s="74"/>
      <c r="B2615" s="62"/>
      <c r="C2615" s="56"/>
      <c r="D2615" s="76"/>
      <c r="E2615" s="16" t="s">
        <v>456</v>
      </c>
      <c r="F2615" s="10" t="s">
        <v>403</v>
      </c>
      <c r="G2615" s="10"/>
      <c r="H2615" s="10"/>
      <c r="I2615" s="34"/>
      <c r="J2615" s="34">
        <v>700</v>
      </c>
      <c r="K2615" s="34">
        <v>700</v>
      </c>
      <c r="L2615" s="34">
        <v>700</v>
      </c>
      <c r="M2615" s="41">
        <f t="shared" ref="M2615:M2663" si="545">ROUND(I2615/L2615*100,1)</f>
        <v>0</v>
      </c>
      <c r="N2615" s="41">
        <f t="shared" ref="N2615:N2663" si="546">ROUND(J2615/L2615*100,1)</f>
        <v>100</v>
      </c>
      <c r="O2615" s="41">
        <f t="shared" ref="O2615:O2663" si="547">ROUND(K2615/L2615*100,1)</f>
        <v>100</v>
      </c>
      <c r="P2615" s="15"/>
      <c r="Q2615" s="15"/>
      <c r="R2615" s="167"/>
      <c r="S2615" s="15"/>
      <c r="T2615" s="15"/>
      <c r="U2615" s="4"/>
      <c r="V2615" s="43"/>
    </row>
    <row r="2616" spans="1:22" hidden="1">
      <c r="A2616" s="74"/>
      <c r="B2616" s="62"/>
      <c r="C2616" s="56"/>
      <c r="D2616" s="76"/>
      <c r="E2616" s="16" t="s">
        <v>457</v>
      </c>
      <c r="F2616" s="10" t="s">
        <v>404</v>
      </c>
      <c r="G2616" s="10"/>
      <c r="H2616" s="10"/>
      <c r="I2616" s="34"/>
      <c r="J2616" s="34">
        <v>350</v>
      </c>
      <c r="K2616" s="34">
        <v>350</v>
      </c>
      <c r="L2616" s="34">
        <v>350</v>
      </c>
      <c r="M2616" s="41">
        <f t="shared" si="545"/>
        <v>0</v>
      </c>
      <c r="N2616" s="41">
        <f t="shared" si="546"/>
        <v>100</v>
      </c>
      <c r="O2616" s="41">
        <f t="shared" si="547"/>
        <v>100</v>
      </c>
      <c r="P2616" s="15"/>
      <c r="Q2616" s="15"/>
      <c r="R2616" s="167"/>
      <c r="S2616" s="15"/>
      <c r="T2616" s="15"/>
      <c r="U2616" s="4"/>
      <c r="V2616" s="43"/>
    </row>
    <row r="2617" spans="1:22" hidden="1">
      <c r="A2617" s="74"/>
      <c r="B2617" s="62"/>
      <c r="C2617" s="56"/>
      <c r="D2617" s="76"/>
      <c r="E2617" s="16" t="s">
        <v>459</v>
      </c>
      <c r="F2617" s="10">
        <v>4234</v>
      </c>
      <c r="G2617" s="10"/>
      <c r="H2617" s="10"/>
      <c r="I2617" s="34">
        <v>150</v>
      </c>
      <c r="J2617" s="34">
        <v>600</v>
      </c>
      <c r="K2617" s="34">
        <v>900</v>
      </c>
      <c r="L2617" s="34">
        <v>1300</v>
      </c>
      <c r="M2617" s="41">
        <f t="shared" si="545"/>
        <v>11.5</v>
      </c>
      <c r="N2617" s="41">
        <f t="shared" si="546"/>
        <v>46.2</v>
      </c>
      <c r="O2617" s="41">
        <f t="shared" si="547"/>
        <v>69.2</v>
      </c>
      <c r="P2617" s="15"/>
      <c r="Q2617" s="15"/>
      <c r="R2617" s="167"/>
      <c r="S2617" s="15"/>
      <c r="T2617" s="15"/>
      <c r="U2617" s="4"/>
      <c r="V2617" s="43"/>
    </row>
    <row r="2618" spans="1:22" hidden="1">
      <c r="A2618" s="74"/>
      <c r="B2618" s="62"/>
      <c r="C2618" s="56"/>
      <c r="D2618" s="76"/>
      <c r="E2618" s="16" t="s">
        <v>512</v>
      </c>
      <c r="F2618" s="10">
        <v>4237</v>
      </c>
      <c r="G2618" s="10"/>
      <c r="H2618" s="10"/>
      <c r="I2618" s="34">
        <v>200</v>
      </c>
      <c r="J2618" s="34">
        <v>400</v>
      </c>
      <c r="K2618" s="34">
        <v>700</v>
      </c>
      <c r="L2618" s="34">
        <v>700</v>
      </c>
      <c r="M2618" s="41">
        <f t="shared" si="545"/>
        <v>28.6</v>
      </c>
      <c r="N2618" s="41">
        <f t="shared" si="546"/>
        <v>57.1</v>
      </c>
      <c r="O2618" s="41">
        <f t="shared" si="547"/>
        <v>100</v>
      </c>
      <c r="P2618" s="15"/>
      <c r="Q2618" s="15"/>
      <c r="R2618" s="167"/>
      <c r="S2618" s="15"/>
      <c r="T2618" s="15"/>
      <c r="U2618" s="4">
        <f>SUM(L2618-T2618)</f>
        <v>700</v>
      </c>
      <c r="V2618" s="43"/>
    </row>
    <row r="2619" spans="1:22" hidden="1">
      <c r="A2619" s="74"/>
      <c r="B2619" s="62"/>
      <c r="C2619" s="56"/>
      <c r="D2619" s="76"/>
      <c r="E2619" s="16" t="s">
        <v>514</v>
      </c>
      <c r="F2619" s="10" t="s">
        <v>410</v>
      </c>
      <c r="G2619" s="10"/>
      <c r="H2619" s="10"/>
      <c r="I2619" s="34">
        <v>1177.3</v>
      </c>
      <c r="J2619" s="34">
        <v>2354.5</v>
      </c>
      <c r="K2619" s="34">
        <v>3531.8</v>
      </c>
      <c r="L2619" s="34">
        <v>4709</v>
      </c>
      <c r="M2619" s="41">
        <f t="shared" si="545"/>
        <v>25</v>
      </c>
      <c r="N2619" s="41">
        <f t="shared" si="546"/>
        <v>50</v>
      </c>
      <c r="O2619" s="41">
        <f t="shared" si="547"/>
        <v>75</v>
      </c>
      <c r="P2619" s="15"/>
      <c r="Q2619" s="15"/>
      <c r="R2619" s="167"/>
      <c r="S2619" s="15"/>
      <c r="T2619" s="15"/>
      <c r="U2619" s="4">
        <f>SUM(L2619-T2619)</f>
        <v>4709</v>
      </c>
      <c r="V2619" s="43"/>
    </row>
    <row r="2620" spans="1:22" hidden="1">
      <c r="A2620" s="74"/>
      <c r="B2620" s="62"/>
      <c r="C2620" s="56"/>
      <c r="D2620" s="76"/>
      <c r="E2620" s="16" t="s">
        <v>515</v>
      </c>
      <c r="F2620" s="10" t="s">
        <v>408</v>
      </c>
      <c r="G2620" s="10"/>
      <c r="H2620" s="10"/>
      <c r="I2620" s="34">
        <v>300</v>
      </c>
      <c r="J2620" s="34">
        <v>300</v>
      </c>
      <c r="K2620" s="34">
        <v>300</v>
      </c>
      <c r="L2620" s="34">
        <v>300</v>
      </c>
      <c r="M2620" s="41">
        <f t="shared" si="545"/>
        <v>100</v>
      </c>
      <c r="N2620" s="41">
        <f t="shared" si="546"/>
        <v>100</v>
      </c>
      <c r="O2620" s="41">
        <f t="shared" si="547"/>
        <v>100</v>
      </c>
      <c r="P2620" s="15"/>
      <c r="Q2620" s="15"/>
      <c r="R2620" s="167"/>
      <c r="S2620" s="15"/>
      <c r="T2620" s="15"/>
      <c r="U2620" s="4"/>
      <c r="V2620" s="43"/>
    </row>
    <row r="2621" spans="1:22" ht="27" hidden="1">
      <c r="A2621" s="74"/>
      <c r="B2621" s="62"/>
      <c r="C2621" s="56"/>
      <c r="D2621" s="76"/>
      <c r="E2621" s="16" t="s">
        <v>516</v>
      </c>
      <c r="F2621" s="10">
        <v>4252</v>
      </c>
      <c r="G2621" s="10"/>
      <c r="H2621" s="10"/>
      <c r="I2621" s="34">
        <v>500</v>
      </c>
      <c r="J2621" s="34">
        <v>1000</v>
      </c>
      <c r="K2621" s="34">
        <v>1500</v>
      </c>
      <c r="L2621" s="34">
        <v>2000</v>
      </c>
      <c r="M2621" s="41">
        <f t="shared" si="545"/>
        <v>25</v>
      </c>
      <c r="N2621" s="41">
        <f t="shared" si="546"/>
        <v>50</v>
      </c>
      <c r="O2621" s="41">
        <f t="shared" si="547"/>
        <v>75</v>
      </c>
      <c r="P2621" s="15"/>
      <c r="Q2621" s="15"/>
      <c r="R2621" s="167"/>
      <c r="S2621" s="15"/>
      <c r="T2621" s="15"/>
      <c r="U2621" s="4">
        <f>SUM(L2621-T2621)</f>
        <v>2000</v>
      </c>
      <c r="V2621" s="43"/>
    </row>
    <row r="2622" spans="1:22" hidden="1">
      <c r="A2622" s="74"/>
      <c r="B2622" s="62"/>
      <c r="C2622" s="56"/>
      <c r="D2622" s="76"/>
      <c r="E2622" s="16" t="s">
        <v>517</v>
      </c>
      <c r="F2622" s="10">
        <v>4261</v>
      </c>
      <c r="G2622" s="10"/>
      <c r="H2622" s="10"/>
      <c r="I2622" s="34">
        <v>1000</v>
      </c>
      <c r="J2622" s="34">
        <v>2200</v>
      </c>
      <c r="K2622" s="34">
        <v>3400</v>
      </c>
      <c r="L2622" s="34">
        <v>4165</v>
      </c>
      <c r="M2622" s="41">
        <f t="shared" si="545"/>
        <v>24</v>
      </c>
      <c r="N2622" s="41">
        <f t="shared" si="546"/>
        <v>52.8</v>
      </c>
      <c r="O2622" s="41">
        <f t="shared" si="547"/>
        <v>81.599999999999994</v>
      </c>
      <c r="P2622" s="15"/>
      <c r="Q2622" s="15"/>
      <c r="R2622" s="167"/>
      <c r="S2622" s="15"/>
      <c r="T2622" s="15"/>
      <c r="U2622" s="4">
        <f>SUM(L2622-T2622)</f>
        <v>4165</v>
      </c>
      <c r="V2622" s="43"/>
    </row>
    <row r="2623" spans="1:22" hidden="1">
      <c r="A2623" s="74"/>
      <c r="B2623" s="62"/>
      <c r="C2623" s="56"/>
      <c r="D2623" s="76"/>
      <c r="E2623" s="16" t="s">
        <v>519</v>
      </c>
      <c r="F2623" s="10">
        <v>4264</v>
      </c>
      <c r="G2623" s="10"/>
      <c r="H2623" s="10"/>
      <c r="I2623" s="34">
        <v>1530</v>
      </c>
      <c r="J2623" s="34">
        <v>3050</v>
      </c>
      <c r="K2623" s="34">
        <v>4600</v>
      </c>
      <c r="L2623" s="34">
        <v>6095</v>
      </c>
      <c r="M2623" s="41">
        <f t="shared" si="545"/>
        <v>25.1</v>
      </c>
      <c r="N2623" s="41">
        <f t="shared" si="546"/>
        <v>50</v>
      </c>
      <c r="O2623" s="41">
        <f t="shared" si="547"/>
        <v>75.5</v>
      </c>
      <c r="P2623" s="15"/>
      <c r="Q2623" s="15"/>
      <c r="R2623" s="167"/>
      <c r="S2623" s="15"/>
      <c r="T2623" s="15"/>
      <c r="U2623" s="4">
        <f>SUM(L2623-T2623)</f>
        <v>6095</v>
      </c>
      <c r="V2623" s="43"/>
    </row>
    <row r="2624" spans="1:22" hidden="1">
      <c r="A2624" s="74"/>
      <c r="B2624" s="62"/>
      <c r="C2624" s="56"/>
      <c r="D2624" s="76"/>
      <c r="E2624" s="16" t="s">
        <v>520</v>
      </c>
      <c r="F2624" s="10" t="s">
        <v>401</v>
      </c>
      <c r="G2624" s="10"/>
      <c r="H2624" s="10"/>
      <c r="I2624" s="34">
        <v>0</v>
      </c>
      <c r="J2624" s="34">
        <v>100</v>
      </c>
      <c r="K2624" s="34">
        <v>100</v>
      </c>
      <c r="L2624" s="34">
        <v>100</v>
      </c>
      <c r="M2624" s="41">
        <f t="shared" si="545"/>
        <v>0</v>
      </c>
      <c r="N2624" s="41">
        <f t="shared" si="546"/>
        <v>100</v>
      </c>
      <c r="O2624" s="41">
        <f t="shared" si="547"/>
        <v>100</v>
      </c>
      <c r="P2624" s="15"/>
      <c r="Q2624" s="15"/>
      <c r="R2624" s="167"/>
      <c r="S2624" s="15"/>
      <c r="T2624" s="15"/>
      <c r="U2624" s="4">
        <f>SUM(L2624-T2624)</f>
        <v>100</v>
      </c>
      <c r="V2624" s="43"/>
    </row>
    <row r="2625" spans="1:191" hidden="1">
      <c r="A2625" s="74"/>
      <c r="B2625" s="62"/>
      <c r="C2625" s="56"/>
      <c r="D2625" s="76"/>
      <c r="E2625" s="16" t="s">
        <v>521</v>
      </c>
      <c r="F2625" s="10" t="s">
        <v>277</v>
      </c>
      <c r="G2625" s="10"/>
      <c r="H2625" s="10"/>
      <c r="I2625" s="34">
        <v>190</v>
      </c>
      <c r="J2625" s="34">
        <v>450</v>
      </c>
      <c r="K2625" s="34">
        <v>700</v>
      </c>
      <c r="L2625" s="34">
        <v>850</v>
      </c>
      <c r="M2625" s="41">
        <f t="shared" si="545"/>
        <v>22.4</v>
      </c>
      <c r="N2625" s="41">
        <f t="shared" si="546"/>
        <v>52.9</v>
      </c>
      <c r="O2625" s="41">
        <f t="shared" si="547"/>
        <v>82.4</v>
      </c>
      <c r="P2625" s="15"/>
      <c r="Q2625" s="15"/>
      <c r="R2625" s="167"/>
      <c r="S2625" s="15"/>
      <c r="T2625" s="15"/>
      <c r="U2625" s="4"/>
      <c r="V2625" s="43"/>
    </row>
    <row r="2626" spans="1:191" hidden="1">
      <c r="A2626" s="74"/>
      <c r="B2626" s="62"/>
      <c r="C2626" s="56"/>
      <c r="D2626" s="76"/>
      <c r="E2626" s="16" t="s">
        <v>522</v>
      </c>
      <c r="F2626" s="10">
        <v>4269</v>
      </c>
      <c r="G2626" s="10"/>
      <c r="H2626" s="10"/>
      <c r="I2626" s="34">
        <v>100</v>
      </c>
      <c r="J2626" s="34">
        <v>200</v>
      </c>
      <c r="K2626" s="34">
        <v>250</v>
      </c>
      <c r="L2626" s="34">
        <v>350</v>
      </c>
      <c r="M2626" s="41">
        <f t="shared" si="545"/>
        <v>28.6</v>
      </c>
      <c r="N2626" s="41">
        <f t="shared" si="546"/>
        <v>57.1</v>
      </c>
      <c r="O2626" s="41">
        <f t="shared" si="547"/>
        <v>71.400000000000006</v>
      </c>
      <c r="P2626" s="15"/>
      <c r="Q2626" s="15"/>
      <c r="R2626" s="167"/>
      <c r="S2626" s="15"/>
      <c r="T2626" s="15"/>
      <c r="U2626" s="4">
        <f>SUM(L2626-T2626)</f>
        <v>350</v>
      </c>
      <c r="V2626" s="43"/>
    </row>
    <row r="2627" spans="1:191" hidden="1">
      <c r="A2627" s="74"/>
      <c r="B2627" s="62"/>
      <c r="C2627" s="56"/>
      <c r="D2627" s="76"/>
      <c r="E2627" s="16" t="s">
        <v>553</v>
      </c>
      <c r="F2627" s="10">
        <v>4823</v>
      </c>
      <c r="G2627" s="10"/>
      <c r="H2627" s="10"/>
      <c r="I2627" s="34">
        <v>80</v>
      </c>
      <c r="J2627" s="34">
        <v>160</v>
      </c>
      <c r="K2627" s="34">
        <v>300</v>
      </c>
      <c r="L2627" s="34">
        <v>430</v>
      </c>
      <c r="M2627" s="41">
        <f t="shared" si="545"/>
        <v>18.600000000000001</v>
      </c>
      <c r="N2627" s="41">
        <f t="shared" si="546"/>
        <v>37.200000000000003</v>
      </c>
      <c r="O2627" s="41">
        <f t="shared" si="547"/>
        <v>69.8</v>
      </c>
      <c r="P2627" s="15"/>
      <c r="Q2627" s="15"/>
      <c r="R2627" s="167"/>
      <c r="S2627" s="15"/>
      <c r="T2627" s="15"/>
      <c r="U2627" s="4">
        <f>SUM(L2627-T2627)</f>
        <v>430</v>
      </c>
      <c r="V2627" s="43"/>
    </row>
    <row r="2628" spans="1:191" hidden="1">
      <c r="A2628" s="74"/>
      <c r="B2628" s="62"/>
      <c r="C2628" s="56"/>
      <c r="D2628" s="76"/>
      <c r="E2628" s="9" t="s">
        <v>554</v>
      </c>
      <c r="F2628" s="10">
        <v>4861</v>
      </c>
      <c r="G2628" s="10"/>
      <c r="H2628" s="10"/>
      <c r="I2628" s="34">
        <v>50</v>
      </c>
      <c r="J2628" s="34">
        <v>100</v>
      </c>
      <c r="K2628" s="34">
        <v>180</v>
      </c>
      <c r="L2628" s="34">
        <v>180</v>
      </c>
      <c r="M2628" s="41">
        <f t="shared" si="545"/>
        <v>27.8</v>
      </c>
      <c r="N2628" s="41">
        <f t="shared" si="546"/>
        <v>55.6</v>
      </c>
      <c r="O2628" s="41">
        <f t="shared" si="547"/>
        <v>100</v>
      </c>
      <c r="P2628" s="15"/>
      <c r="Q2628" s="15"/>
      <c r="R2628" s="167"/>
      <c r="S2628" s="15"/>
      <c r="T2628" s="15"/>
      <c r="U2628" s="4"/>
      <c r="V2628" s="43"/>
    </row>
    <row r="2629" spans="1:191" hidden="1">
      <c r="A2629" s="74"/>
      <c r="B2629" s="62"/>
      <c r="C2629" s="56"/>
      <c r="D2629" s="76"/>
      <c r="E2629" s="16" t="s">
        <v>560</v>
      </c>
      <c r="F2629" s="10">
        <v>5122</v>
      </c>
      <c r="G2629" s="10"/>
      <c r="H2629" s="10"/>
      <c r="I2629" s="34">
        <v>600</v>
      </c>
      <c r="J2629" s="34">
        <v>600</v>
      </c>
      <c r="K2629" s="34">
        <v>3000</v>
      </c>
      <c r="L2629" s="34">
        <v>4000</v>
      </c>
      <c r="M2629" s="41">
        <f t="shared" si="545"/>
        <v>15</v>
      </c>
      <c r="N2629" s="41">
        <f t="shared" si="546"/>
        <v>15</v>
      </c>
      <c r="O2629" s="41">
        <f t="shared" si="547"/>
        <v>75</v>
      </c>
      <c r="P2629" s="15"/>
      <c r="Q2629" s="15"/>
      <c r="R2629" s="167"/>
      <c r="S2629" s="15"/>
      <c r="T2629" s="15"/>
      <c r="U2629" s="4">
        <f t="shared" ref="U2629:U2650" si="548">SUM(L2629-T2629)</f>
        <v>4000</v>
      </c>
      <c r="V2629" s="43"/>
    </row>
    <row r="2630" spans="1:191" ht="49.5">
      <c r="A2630" s="246"/>
      <c r="B2630" s="218"/>
      <c r="C2630" s="197" t="s">
        <v>526</v>
      </c>
      <c r="D2630" s="247">
        <v>1092</v>
      </c>
      <c r="E2630" s="199" t="s">
        <v>256</v>
      </c>
      <c r="F2630" s="13"/>
      <c r="G2630" s="13"/>
      <c r="H2630" s="10" t="s">
        <v>394</v>
      </c>
      <c r="I2630" s="205">
        <f t="shared" ref="I2630:K2630" si="549">SUM(I2631,I2634,I2637,I2641,I2645,I2648,I2658,I2655,I2661,I2664)</f>
        <v>936279.3</v>
      </c>
      <c r="J2630" s="205">
        <f t="shared" si="549"/>
        <v>2004592.5</v>
      </c>
      <c r="K2630" s="205">
        <f t="shared" si="549"/>
        <v>3064468.5</v>
      </c>
      <c r="L2630" s="205">
        <f>SUM(L2631,L2634,L2637,L2641,L2645,L2648,L2658,L2655,L2661,L2664)</f>
        <v>4402859.8</v>
      </c>
      <c r="M2630" s="41">
        <f t="shared" si="545"/>
        <v>21.3</v>
      </c>
      <c r="N2630" s="41">
        <f t="shared" si="546"/>
        <v>45.5</v>
      </c>
      <c r="O2630" s="41">
        <f t="shared" si="547"/>
        <v>69.599999999999994</v>
      </c>
      <c r="P2630" s="14"/>
      <c r="Q2630" s="14"/>
      <c r="R2630" s="167"/>
      <c r="S2630" s="14"/>
      <c r="T2630" s="14"/>
      <c r="U2630" s="4">
        <f t="shared" si="548"/>
        <v>4402859.8</v>
      </c>
      <c r="AA2630" s="209"/>
      <c r="AB2630" s="209"/>
      <c r="AC2630" s="209"/>
      <c r="AD2630" s="209"/>
      <c r="AE2630" s="209"/>
      <c r="AF2630" s="209"/>
      <c r="AG2630" s="209"/>
      <c r="AH2630" s="209"/>
      <c r="AI2630" s="209"/>
      <c r="AJ2630" s="209"/>
      <c r="AK2630" s="209"/>
      <c r="AL2630" s="209"/>
      <c r="AM2630" s="209"/>
      <c r="AN2630" s="209"/>
      <c r="AO2630" s="209"/>
      <c r="AP2630" s="209"/>
      <c r="AQ2630" s="209"/>
      <c r="AR2630" s="209"/>
      <c r="AS2630" s="209"/>
      <c r="AT2630" s="209"/>
      <c r="AU2630" s="209"/>
      <c r="AV2630" s="209"/>
      <c r="AW2630" s="209"/>
      <c r="AX2630" s="209"/>
      <c r="AY2630" s="209"/>
      <c r="AZ2630" s="209"/>
      <c r="BA2630" s="209"/>
      <c r="BB2630" s="209"/>
      <c r="BC2630" s="209"/>
      <c r="BD2630" s="209"/>
      <c r="BE2630" s="209"/>
      <c r="BF2630" s="209"/>
      <c r="BG2630" s="209"/>
      <c r="BH2630" s="209"/>
      <c r="BI2630" s="209"/>
      <c r="BJ2630" s="209"/>
      <c r="BK2630" s="209"/>
      <c r="BL2630" s="209"/>
      <c r="BM2630" s="209"/>
      <c r="BN2630" s="209"/>
      <c r="BO2630" s="209"/>
      <c r="BP2630" s="209"/>
      <c r="BQ2630" s="209"/>
      <c r="BR2630" s="209"/>
      <c r="BS2630" s="209"/>
      <c r="BT2630" s="209"/>
      <c r="BU2630" s="209"/>
      <c r="BV2630" s="209"/>
      <c r="BW2630" s="209"/>
      <c r="BX2630" s="209"/>
      <c r="BY2630" s="209"/>
      <c r="BZ2630" s="209"/>
      <c r="CA2630" s="209"/>
      <c r="CB2630" s="209"/>
      <c r="CC2630" s="209"/>
      <c r="CD2630" s="209"/>
      <c r="CE2630" s="209"/>
      <c r="CF2630" s="209"/>
      <c r="CG2630" s="209"/>
      <c r="CH2630" s="209"/>
      <c r="CI2630" s="209"/>
      <c r="CJ2630" s="209"/>
      <c r="CK2630" s="209"/>
      <c r="CL2630" s="209"/>
      <c r="CM2630" s="209"/>
      <c r="CN2630" s="209"/>
      <c r="CO2630" s="209"/>
      <c r="CP2630" s="209"/>
      <c r="CQ2630" s="209"/>
      <c r="CR2630" s="209"/>
      <c r="CS2630" s="209"/>
      <c r="CT2630" s="209"/>
      <c r="CU2630" s="209"/>
      <c r="CV2630" s="209"/>
      <c r="CW2630" s="209"/>
      <c r="CX2630" s="209"/>
      <c r="CY2630" s="209"/>
      <c r="CZ2630" s="209"/>
      <c r="DA2630" s="209"/>
      <c r="DB2630" s="209"/>
      <c r="DC2630" s="209"/>
      <c r="DD2630" s="209"/>
      <c r="DE2630" s="209"/>
      <c r="DF2630" s="209"/>
      <c r="DG2630" s="209"/>
      <c r="DH2630" s="209"/>
      <c r="DI2630" s="209"/>
      <c r="DJ2630" s="209"/>
      <c r="DK2630" s="209"/>
      <c r="DL2630" s="209"/>
      <c r="DM2630" s="209"/>
      <c r="DN2630" s="209"/>
      <c r="DO2630" s="209"/>
      <c r="DP2630" s="209"/>
      <c r="DQ2630" s="209"/>
      <c r="DR2630" s="209"/>
      <c r="DS2630" s="209"/>
      <c r="DT2630" s="209"/>
      <c r="DU2630" s="209"/>
      <c r="DV2630" s="209"/>
      <c r="DW2630" s="209"/>
      <c r="DX2630" s="209"/>
      <c r="DY2630" s="209"/>
      <c r="DZ2630" s="209"/>
      <c r="EA2630" s="209"/>
      <c r="EB2630" s="209"/>
      <c r="EC2630" s="209"/>
      <c r="ED2630" s="209"/>
      <c r="EE2630" s="209"/>
      <c r="EF2630" s="209"/>
      <c r="EG2630" s="209"/>
      <c r="EH2630" s="209"/>
      <c r="EI2630" s="209"/>
      <c r="EJ2630" s="209"/>
      <c r="EK2630" s="209"/>
      <c r="EL2630" s="209"/>
      <c r="EM2630" s="209"/>
      <c r="EN2630" s="209"/>
      <c r="EO2630" s="209"/>
      <c r="EP2630" s="209"/>
      <c r="EQ2630" s="209"/>
      <c r="ER2630" s="209"/>
      <c r="ES2630" s="209"/>
      <c r="ET2630" s="209"/>
      <c r="EU2630" s="209"/>
      <c r="EV2630" s="209"/>
      <c r="EW2630" s="209"/>
      <c r="EX2630" s="209"/>
      <c r="EY2630" s="209"/>
      <c r="EZ2630" s="209"/>
      <c r="FA2630" s="209"/>
      <c r="FB2630" s="209"/>
      <c r="FC2630" s="209"/>
      <c r="FD2630" s="209"/>
      <c r="FE2630" s="209"/>
      <c r="FF2630" s="209"/>
      <c r="FG2630" s="209"/>
      <c r="FH2630" s="209"/>
      <c r="FI2630" s="209"/>
      <c r="FJ2630" s="209"/>
      <c r="FK2630" s="209"/>
      <c r="FL2630" s="209"/>
      <c r="FM2630" s="209"/>
      <c r="FN2630" s="209"/>
      <c r="FO2630" s="209"/>
      <c r="FP2630" s="209"/>
      <c r="FQ2630" s="209"/>
      <c r="FR2630" s="209"/>
      <c r="FS2630" s="209"/>
      <c r="FT2630" s="209"/>
      <c r="FU2630" s="209"/>
      <c r="FV2630" s="209"/>
      <c r="FW2630" s="209"/>
      <c r="FX2630" s="209"/>
      <c r="FY2630" s="209"/>
      <c r="FZ2630" s="209"/>
      <c r="GA2630" s="209"/>
      <c r="GB2630" s="209"/>
      <c r="GC2630" s="209"/>
      <c r="GD2630" s="209"/>
      <c r="GE2630" s="209"/>
      <c r="GF2630" s="209"/>
      <c r="GG2630" s="209"/>
      <c r="GH2630" s="209"/>
      <c r="GI2630" s="209"/>
    </row>
    <row r="2631" spans="1:191" ht="55.5" customHeight="1">
      <c r="A2631" s="246"/>
      <c r="B2631" s="218"/>
      <c r="C2631" s="200"/>
      <c r="D2631" s="255" t="s">
        <v>280</v>
      </c>
      <c r="E2631" s="81" t="s">
        <v>624</v>
      </c>
      <c r="F2631" s="19"/>
      <c r="G2631" s="19"/>
      <c r="H2631" s="10" t="s">
        <v>394</v>
      </c>
      <c r="I2631" s="205">
        <f t="shared" ref="I2631:L2632" si="550">SUM(I2632)</f>
        <v>69802.7</v>
      </c>
      <c r="J2631" s="205">
        <f t="shared" si="550"/>
        <v>116337.9</v>
      </c>
      <c r="K2631" s="205">
        <f t="shared" si="550"/>
        <v>186140.9</v>
      </c>
      <c r="L2631" s="205">
        <f t="shared" si="550"/>
        <v>232675.8</v>
      </c>
      <c r="M2631" s="41">
        <f t="shared" si="545"/>
        <v>30</v>
      </c>
      <c r="N2631" s="41">
        <f t="shared" si="546"/>
        <v>50</v>
      </c>
      <c r="O2631" s="41">
        <f t="shared" si="547"/>
        <v>80</v>
      </c>
      <c r="P2631" s="28"/>
      <c r="Q2631" s="28"/>
      <c r="R2631" s="167"/>
      <c r="S2631" s="28"/>
      <c r="T2631" s="28"/>
      <c r="U2631" s="4">
        <f t="shared" si="548"/>
        <v>232675.8</v>
      </c>
      <c r="W2631" s="43" t="s">
        <v>394</v>
      </c>
      <c r="AA2631" s="209"/>
      <c r="AB2631" s="209"/>
      <c r="AC2631" s="209"/>
      <c r="AD2631" s="209"/>
      <c r="AE2631" s="209"/>
      <c r="AF2631" s="209"/>
      <c r="AG2631" s="209"/>
      <c r="AH2631" s="209"/>
      <c r="AI2631" s="209"/>
      <c r="AJ2631" s="209"/>
      <c r="AK2631" s="209"/>
      <c r="AL2631" s="209"/>
      <c r="AM2631" s="209"/>
      <c r="AN2631" s="209"/>
      <c r="AO2631" s="209"/>
      <c r="AP2631" s="209"/>
      <c r="AQ2631" s="209"/>
      <c r="AR2631" s="209"/>
      <c r="AS2631" s="209"/>
      <c r="AT2631" s="209"/>
      <c r="AU2631" s="209"/>
      <c r="AV2631" s="209"/>
      <c r="AW2631" s="209"/>
      <c r="AX2631" s="209"/>
      <c r="AY2631" s="209"/>
      <c r="AZ2631" s="209"/>
      <c r="BA2631" s="209"/>
      <c r="BB2631" s="209"/>
      <c r="BC2631" s="209"/>
      <c r="BD2631" s="209"/>
      <c r="BE2631" s="209"/>
      <c r="BF2631" s="209"/>
      <c r="BG2631" s="209"/>
      <c r="BH2631" s="209"/>
      <c r="BI2631" s="209"/>
      <c r="BJ2631" s="209"/>
      <c r="BK2631" s="209"/>
      <c r="BL2631" s="209"/>
      <c r="BM2631" s="209"/>
      <c r="BN2631" s="209"/>
      <c r="BO2631" s="209"/>
      <c r="BP2631" s="209"/>
      <c r="BQ2631" s="209"/>
      <c r="BR2631" s="209"/>
      <c r="BS2631" s="209"/>
      <c r="BT2631" s="209"/>
      <c r="BU2631" s="209"/>
      <c r="BV2631" s="209"/>
      <c r="BW2631" s="209"/>
      <c r="BX2631" s="209"/>
      <c r="BY2631" s="209"/>
      <c r="BZ2631" s="209"/>
      <c r="CA2631" s="209"/>
      <c r="CB2631" s="209"/>
      <c r="CC2631" s="209"/>
      <c r="CD2631" s="209"/>
      <c r="CE2631" s="209"/>
      <c r="CF2631" s="209"/>
      <c r="CG2631" s="209"/>
      <c r="CH2631" s="209"/>
      <c r="CI2631" s="209"/>
      <c r="CJ2631" s="209"/>
      <c r="CK2631" s="209"/>
      <c r="CL2631" s="209"/>
      <c r="CM2631" s="209"/>
      <c r="CN2631" s="209"/>
      <c r="CO2631" s="209"/>
      <c r="CP2631" s="209"/>
      <c r="CQ2631" s="209"/>
      <c r="CR2631" s="209"/>
      <c r="CS2631" s="209"/>
      <c r="CT2631" s="209"/>
      <c r="CU2631" s="209"/>
      <c r="CV2631" s="209"/>
      <c r="CW2631" s="209"/>
      <c r="CX2631" s="209"/>
      <c r="CY2631" s="209"/>
      <c r="CZ2631" s="209"/>
      <c r="DA2631" s="209"/>
      <c r="DB2631" s="209"/>
      <c r="DC2631" s="209"/>
      <c r="DD2631" s="209"/>
      <c r="DE2631" s="209"/>
      <c r="DF2631" s="209"/>
      <c r="DG2631" s="209"/>
      <c r="DH2631" s="209"/>
      <c r="DI2631" s="209"/>
      <c r="DJ2631" s="209"/>
      <c r="DK2631" s="209"/>
      <c r="DL2631" s="209"/>
      <c r="DM2631" s="209"/>
      <c r="DN2631" s="209"/>
      <c r="DO2631" s="209"/>
      <c r="DP2631" s="209"/>
      <c r="DQ2631" s="209"/>
      <c r="DR2631" s="209"/>
      <c r="DS2631" s="209"/>
      <c r="DT2631" s="209"/>
      <c r="DU2631" s="209"/>
      <c r="DV2631" s="209"/>
      <c r="DW2631" s="209"/>
      <c r="DX2631" s="209"/>
      <c r="DY2631" s="209"/>
      <c r="DZ2631" s="209"/>
      <c r="EA2631" s="209"/>
      <c r="EB2631" s="209"/>
      <c r="EC2631" s="209"/>
      <c r="ED2631" s="209"/>
      <c r="EE2631" s="209"/>
      <c r="EF2631" s="209"/>
      <c r="EG2631" s="209"/>
      <c r="EH2631" s="209"/>
      <c r="EI2631" s="209"/>
      <c r="EJ2631" s="209"/>
      <c r="EK2631" s="209"/>
      <c r="EL2631" s="209"/>
      <c r="EM2631" s="209"/>
      <c r="EN2631" s="209"/>
      <c r="EO2631" s="209"/>
      <c r="EP2631" s="209"/>
      <c r="EQ2631" s="209"/>
      <c r="ER2631" s="209"/>
      <c r="ES2631" s="209"/>
      <c r="ET2631" s="209"/>
      <c r="EU2631" s="209"/>
      <c r="EV2631" s="209"/>
      <c r="EW2631" s="209"/>
      <c r="EX2631" s="209"/>
      <c r="EY2631" s="209"/>
      <c r="EZ2631" s="209"/>
      <c r="FA2631" s="209"/>
      <c r="FB2631" s="209"/>
      <c r="FC2631" s="209"/>
      <c r="FD2631" s="209"/>
      <c r="FE2631" s="209"/>
      <c r="FF2631" s="209"/>
      <c r="FG2631" s="209"/>
      <c r="FH2631" s="209"/>
      <c r="FI2631" s="209"/>
      <c r="FJ2631" s="209"/>
      <c r="FK2631" s="209"/>
      <c r="FL2631" s="209"/>
      <c r="FM2631" s="209"/>
      <c r="FN2631" s="209"/>
      <c r="FO2631" s="209"/>
      <c r="FP2631" s="209"/>
      <c r="FQ2631" s="209"/>
      <c r="FR2631" s="209"/>
      <c r="FS2631" s="209"/>
      <c r="FT2631" s="209"/>
      <c r="FU2631" s="209"/>
      <c r="FV2631" s="209"/>
      <c r="FW2631" s="209"/>
      <c r="FX2631" s="209"/>
      <c r="FY2631" s="209"/>
      <c r="FZ2631" s="209"/>
      <c r="GA2631" s="209"/>
      <c r="GB2631" s="209"/>
      <c r="GC2631" s="209"/>
      <c r="GD2631" s="209"/>
      <c r="GE2631" s="209"/>
      <c r="GF2631" s="209"/>
      <c r="GG2631" s="209"/>
      <c r="GH2631" s="209"/>
      <c r="GI2631" s="209"/>
    </row>
    <row r="2632" spans="1:191" ht="34.5" customHeight="1">
      <c r="A2632" s="246"/>
      <c r="B2632" s="218"/>
      <c r="C2632" s="200"/>
      <c r="D2632" s="252"/>
      <c r="E2632" s="80" t="s">
        <v>655</v>
      </c>
      <c r="F2632" s="18" t="s">
        <v>398</v>
      </c>
      <c r="G2632" s="18"/>
      <c r="H2632" s="10" t="s">
        <v>394</v>
      </c>
      <c r="I2632" s="207">
        <f t="shared" si="550"/>
        <v>69802.7</v>
      </c>
      <c r="J2632" s="207">
        <f t="shared" si="550"/>
        <v>116337.9</v>
      </c>
      <c r="K2632" s="207">
        <f t="shared" si="550"/>
        <v>186140.9</v>
      </c>
      <c r="L2632" s="207">
        <f t="shared" si="550"/>
        <v>232675.8</v>
      </c>
      <c r="M2632" s="41">
        <f t="shared" si="545"/>
        <v>30</v>
      </c>
      <c r="N2632" s="41">
        <f t="shared" si="546"/>
        <v>50</v>
      </c>
      <c r="O2632" s="41">
        <f t="shared" si="547"/>
        <v>80</v>
      </c>
      <c r="P2632" s="28"/>
      <c r="Q2632" s="28"/>
      <c r="R2632" s="167"/>
      <c r="S2632" s="28"/>
      <c r="T2632" s="28"/>
      <c r="U2632" s="4">
        <f t="shared" si="548"/>
        <v>232675.8</v>
      </c>
      <c r="AA2632" s="209"/>
      <c r="AB2632" s="209"/>
      <c r="AC2632" s="209"/>
      <c r="AD2632" s="209"/>
      <c r="AE2632" s="209"/>
      <c r="AF2632" s="209"/>
      <c r="AG2632" s="209"/>
      <c r="AH2632" s="209"/>
      <c r="AI2632" s="209"/>
      <c r="AJ2632" s="209"/>
      <c r="AK2632" s="209"/>
      <c r="AL2632" s="209"/>
      <c r="AM2632" s="209"/>
      <c r="AN2632" s="209"/>
      <c r="AO2632" s="209"/>
      <c r="AP2632" s="209"/>
      <c r="AQ2632" s="209"/>
      <c r="AR2632" s="209"/>
      <c r="AS2632" s="209"/>
      <c r="AT2632" s="209"/>
      <c r="AU2632" s="209"/>
      <c r="AV2632" s="209"/>
      <c r="AW2632" s="209"/>
      <c r="AX2632" s="209"/>
      <c r="AY2632" s="209"/>
      <c r="AZ2632" s="209"/>
      <c r="BA2632" s="209"/>
      <c r="BB2632" s="209"/>
      <c r="BC2632" s="209"/>
      <c r="BD2632" s="209"/>
      <c r="BE2632" s="209"/>
      <c r="BF2632" s="209"/>
      <c r="BG2632" s="209"/>
      <c r="BH2632" s="209"/>
      <c r="BI2632" s="209"/>
      <c r="BJ2632" s="209"/>
      <c r="BK2632" s="209"/>
      <c r="BL2632" s="209"/>
      <c r="BM2632" s="209"/>
      <c r="BN2632" s="209"/>
      <c r="BO2632" s="209"/>
      <c r="BP2632" s="209"/>
      <c r="BQ2632" s="209"/>
      <c r="BR2632" s="209"/>
      <c r="BS2632" s="209"/>
      <c r="BT2632" s="209"/>
      <c r="BU2632" s="209"/>
      <c r="BV2632" s="209"/>
      <c r="BW2632" s="209"/>
      <c r="BX2632" s="209"/>
      <c r="BY2632" s="209"/>
      <c r="BZ2632" s="209"/>
      <c r="CA2632" s="209"/>
      <c r="CB2632" s="209"/>
      <c r="CC2632" s="209"/>
      <c r="CD2632" s="209"/>
      <c r="CE2632" s="209"/>
      <c r="CF2632" s="209"/>
      <c r="CG2632" s="209"/>
      <c r="CH2632" s="209"/>
      <c r="CI2632" s="209"/>
      <c r="CJ2632" s="209"/>
      <c r="CK2632" s="209"/>
      <c r="CL2632" s="209"/>
      <c r="CM2632" s="209"/>
      <c r="CN2632" s="209"/>
      <c r="CO2632" s="209"/>
      <c r="CP2632" s="209"/>
      <c r="CQ2632" s="209"/>
      <c r="CR2632" s="209"/>
      <c r="CS2632" s="209"/>
      <c r="CT2632" s="209"/>
      <c r="CU2632" s="209"/>
      <c r="CV2632" s="209"/>
      <c r="CW2632" s="209"/>
      <c r="CX2632" s="209"/>
      <c r="CY2632" s="209"/>
      <c r="CZ2632" s="209"/>
      <c r="DA2632" s="209"/>
      <c r="DB2632" s="209"/>
      <c r="DC2632" s="209"/>
      <c r="DD2632" s="209"/>
      <c r="DE2632" s="209"/>
      <c r="DF2632" s="209"/>
      <c r="DG2632" s="209"/>
      <c r="DH2632" s="209"/>
      <c r="DI2632" s="209"/>
      <c r="DJ2632" s="209"/>
      <c r="DK2632" s="209"/>
      <c r="DL2632" s="209"/>
      <c r="DM2632" s="209"/>
      <c r="DN2632" s="209"/>
      <c r="DO2632" s="209"/>
      <c r="DP2632" s="209"/>
      <c r="DQ2632" s="209"/>
      <c r="DR2632" s="209"/>
      <c r="DS2632" s="209"/>
      <c r="DT2632" s="209"/>
      <c r="DU2632" s="209"/>
      <c r="DV2632" s="209"/>
      <c r="DW2632" s="209"/>
      <c r="DX2632" s="209"/>
      <c r="DY2632" s="209"/>
      <c r="DZ2632" s="209"/>
      <c r="EA2632" s="209"/>
      <c r="EB2632" s="209"/>
      <c r="EC2632" s="209"/>
      <c r="ED2632" s="209"/>
      <c r="EE2632" s="209"/>
      <c r="EF2632" s="209"/>
      <c r="EG2632" s="209"/>
      <c r="EH2632" s="209"/>
      <c r="EI2632" s="209"/>
      <c r="EJ2632" s="209"/>
      <c r="EK2632" s="209"/>
      <c r="EL2632" s="209"/>
      <c r="EM2632" s="209"/>
      <c r="EN2632" s="209"/>
      <c r="EO2632" s="209"/>
      <c r="EP2632" s="209"/>
      <c r="EQ2632" s="209"/>
      <c r="ER2632" s="209"/>
      <c r="ES2632" s="209"/>
      <c r="ET2632" s="209"/>
      <c r="EU2632" s="209"/>
      <c r="EV2632" s="209"/>
      <c r="EW2632" s="209"/>
      <c r="EX2632" s="209"/>
      <c r="EY2632" s="209"/>
      <c r="EZ2632" s="209"/>
      <c r="FA2632" s="209"/>
      <c r="FB2632" s="209"/>
      <c r="FC2632" s="209"/>
      <c r="FD2632" s="209"/>
      <c r="FE2632" s="209"/>
      <c r="FF2632" s="209"/>
      <c r="FG2632" s="209"/>
      <c r="FH2632" s="209"/>
      <c r="FI2632" s="209"/>
      <c r="FJ2632" s="209"/>
      <c r="FK2632" s="209"/>
      <c r="FL2632" s="209"/>
      <c r="FM2632" s="209"/>
      <c r="FN2632" s="209"/>
      <c r="FO2632" s="209"/>
      <c r="FP2632" s="209"/>
      <c r="FQ2632" s="209"/>
      <c r="FR2632" s="209"/>
      <c r="FS2632" s="209"/>
      <c r="FT2632" s="209"/>
      <c r="FU2632" s="209"/>
      <c r="FV2632" s="209"/>
      <c r="FW2632" s="209"/>
      <c r="FX2632" s="209"/>
      <c r="FY2632" s="209"/>
      <c r="FZ2632" s="209"/>
      <c r="GA2632" s="209"/>
      <c r="GB2632" s="209"/>
      <c r="GC2632" s="209"/>
      <c r="GD2632" s="209"/>
      <c r="GE2632" s="209"/>
      <c r="GF2632" s="209"/>
      <c r="GG2632" s="209"/>
      <c r="GH2632" s="209"/>
      <c r="GI2632" s="209"/>
    </row>
    <row r="2633" spans="1:191" ht="17.25" hidden="1" customHeight="1">
      <c r="A2633" s="74"/>
      <c r="B2633" s="62"/>
      <c r="C2633" s="56"/>
      <c r="D2633" s="78"/>
      <c r="E2633" s="9" t="s">
        <v>439</v>
      </c>
      <c r="F2633" s="10">
        <v>4214</v>
      </c>
      <c r="G2633" s="10"/>
      <c r="H2633" s="10"/>
      <c r="I2633" s="22">
        <v>69802.7</v>
      </c>
      <c r="J2633" s="22">
        <v>116337.9</v>
      </c>
      <c r="K2633" s="22">
        <v>186140.9</v>
      </c>
      <c r="L2633" s="150">
        <v>232675.8</v>
      </c>
      <c r="M2633" s="41">
        <f t="shared" si="545"/>
        <v>30</v>
      </c>
      <c r="N2633" s="41">
        <f t="shared" si="546"/>
        <v>50</v>
      </c>
      <c r="O2633" s="41">
        <f t="shared" si="547"/>
        <v>80</v>
      </c>
      <c r="P2633" s="28"/>
      <c r="Q2633" s="28"/>
      <c r="R2633" s="167"/>
      <c r="S2633" s="28"/>
      <c r="T2633" s="28"/>
      <c r="U2633" s="4">
        <f t="shared" si="548"/>
        <v>232675.8</v>
      </c>
    </row>
    <row r="2634" spans="1:191" ht="56.25" customHeight="1">
      <c r="A2634" s="246"/>
      <c r="B2634" s="218"/>
      <c r="C2634" s="200"/>
      <c r="D2634" s="255" t="s">
        <v>284</v>
      </c>
      <c r="E2634" s="226" t="s">
        <v>247</v>
      </c>
      <c r="F2634" s="19"/>
      <c r="G2634" s="19"/>
      <c r="H2634" s="10" t="s">
        <v>394</v>
      </c>
      <c r="I2634" s="205">
        <f t="shared" ref="I2634:K2635" si="551">SUM(I2635)</f>
        <v>9085.4</v>
      </c>
      <c r="J2634" s="205">
        <f t="shared" si="551"/>
        <v>21752.6</v>
      </c>
      <c r="K2634" s="205">
        <f t="shared" si="551"/>
        <v>33109.4</v>
      </c>
      <c r="L2634" s="205">
        <f>SUM(L2635)</f>
        <v>43680</v>
      </c>
      <c r="M2634" s="41">
        <f t="shared" si="545"/>
        <v>20.8</v>
      </c>
      <c r="N2634" s="41">
        <f t="shared" si="546"/>
        <v>49.8</v>
      </c>
      <c r="O2634" s="41">
        <f t="shared" si="547"/>
        <v>75.8</v>
      </c>
      <c r="P2634" s="28"/>
      <c r="Q2634" s="28"/>
      <c r="R2634" s="167"/>
      <c r="S2634" s="28"/>
      <c r="T2634" s="28"/>
      <c r="U2634" s="4">
        <f t="shared" si="548"/>
        <v>43680</v>
      </c>
      <c r="W2634" s="43" t="s">
        <v>394</v>
      </c>
      <c r="AA2634" s="209"/>
      <c r="AB2634" s="209"/>
      <c r="AC2634" s="209"/>
      <c r="AD2634" s="209"/>
      <c r="AE2634" s="209"/>
      <c r="AF2634" s="209"/>
      <c r="AG2634" s="209"/>
      <c r="AH2634" s="209"/>
      <c r="AI2634" s="209"/>
      <c r="AJ2634" s="209"/>
      <c r="AK2634" s="209"/>
      <c r="AL2634" s="209"/>
      <c r="AM2634" s="209"/>
      <c r="AN2634" s="209"/>
      <c r="AO2634" s="209"/>
      <c r="AP2634" s="209"/>
      <c r="AQ2634" s="209"/>
      <c r="AR2634" s="209"/>
      <c r="AS2634" s="209"/>
      <c r="AT2634" s="209"/>
      <c r="AU2634" s="209"/>
      <c r="AV2634" s="209"/>
      <c r="AW2634" s="209"/>
      <c r="AX2634" s="209"/>
      <c r="AY2634" s="209"/>
      <c r="AZ2634" s="209"/>
      <c r="BA2634" s="209"/>
      <c r="BB2634" s="209"/>
      <c r="BC2634" s="209"/>
      <c r="BD2634" s="209"/>
      <c r="BE2634" s="209"/>
      <c r="BF2634" s="209"/>
      <c r="BG2634" s="209"/>
      <c r="BH2634" s="209"/>
      <c r="BI2634" s="209"/>
      <c r="BJ2634" s="209"/>
      <c r="BK2634" s="209"/>
      <c r="BL2634" s="209"/>
      <c r="BM2634" s="209"/>
      <c r="BN2634" s="209"/>
      <c r="BO2634" s="209"/>
      <c r="BP2634" s="209"/>
      <c r="BQ2634" s="209"/>
      <c r="BR2634" s="209"/>
      <c r="BS2634" s="209"/>
      <c r="BT2634" s="209"/>
      <c r="BU2634" s="209"/>
      <c r="BV2634" s="209"/>
      <c r="BW2634" s="209"/>
      <c r="BX2634" s="209"/>
      <c r="BY2634" s="209"/>
      <c r="BZ2634" s="209"/>
      <c r="CA2634" s="209"/>
      <c r="CB2634" s="209"/>
      <c r="CC2634" s="209"/>
      <c r="CD2634" s="209"/>
      <c r="CE2634" s="209"/>
      <c r="CF2634" s="209"/>
      <c r="CG2634" s="209"/>
      <c r="CH2634" s="209"/>
      <c r="CI2634" s="209"/>
      <c r="CJ2634" s="209"/>
      <c r="CK2634" s="209"/>
      <c r="CL2634" s="209"/>
      <c r="CM2634" s="209"/>
      <c r="CN2634" s="209"/>
      <c r="CO2634" s="209"/>
      <c r="CP2634" s="209"/>
      <c r="CQ2634" s="209"/>
      <c r="CR2634" s="209"/>
      <c r="CS2634" s="209"/>
      <c r="CT2634" s="209"/>
      <c r="CU2634" s="209"/>
      <c r="CV2634" s="209"/>
      <c r="CW2634" s="209"/>
      <c r="CX2634" s="209"/>
      <c r="CY2634" s="209"/>
      <c r="CZ2634" s="209"/>
      <c r="DA2634" s="209"/>
      <c r="DB2634" s="209"/>
      <c r="DC2634" s="209"/>
      <c r="DD2634" s="209"/>
      <c r="DE2634" s="209"/>
      <c r="DF2634" s="209"/>
      <c r="DG2634" s="209"/>
      <c r="DH2634" s="209"/>
      <c r="DI2634" s="209"/>
      <c r="DJ2634" s="209"/>
      <c r="DK2634" s="209"/>
      <c r="DL2634" s="209"/>
      <c r="DM2634" s="209"/>
      <c r="DN2634" s="209"/>
      <c r="DO2634" s="209"/>
      <c r="DP2634" s="209"/>
      <c r="DQ2634" s="209"/>
      <c r="DR2634" s="209"/>
      <c r="DS2634" s="209"/>
      <c r="DT2634" s="209"/>
      <c r="DU2634" s="209"/>
      <c r="DV2634" s="209"/>
      <c r="DW2634" s="209"/>
      <c r="DX2634" s="209"/>
      <c r="DY2634" s="209"/>
      <c r="DZ2634" s="209"/>
      <c r="EA2634" s="209"/>
      <c r="EB2634" s="209"/>
      <c r="EC2634" s="209"/>
      <c r="ED2634" s="209"/>
      <c r="EE2634" s="209"/>
      <c r="EF2634" s="209"/>
      <c r="EG2634" s="209"/>
      <c r="EH2634" s="209"/>
      <c r="EI2634" s="209"/>
      <c r="EJ2634" s="209"/>
      <c r="EK2634" s="209"/>
      <c r="EL2634" s="209"/>
      <c r="EM2634" s="209"/>
      <c r="EN2634" s="209"/>
      <c r="EO2634" s="209"/>
      <c r="EP2634" s="209"/>
      <c r="EQ2634" s="209"/>
      <c r="ER2634" s="209"/>
      <c r="ES2634" s="209"/>
      <c r="ET2634" s="209"/>
      <c r="EU2634" s="209"/>
      <c r="EV2634" s="209"/>
      <c r="EW2634" s="209"/>
      <c r="EX2634" s="209"/>
      <c r="EY2634" s="209"/>
      <c r="EZ2634" s="209"/>
      <c r="FA2634" s="209"/>
      <c r="FB2634" s="209"/>
      <c r="FC2634" s="209"/>
      <c r="FD2634" s="209"/>
      <c r="FE2634" s="209"/>
      <c r="FF2634" s="209"/>
      <c r="FG2634" s="209"/>
      <c r="FH2634" s="209"/>
      <c r="FI2634" s="209"/>
      <c r="FJ2634" s="209"/>
      <c r="FK2634" s="209"/>
      <c r="FL2634" s="209"/>
      <c r="FM2634" s="209"/>
      <c r="FN2634" s="209"/>
      <c r="FO2634" s="209"/>
      <c r="FP2634" s="209"/>
      <c r="FQ2634" s="209"/>
      <c r="FR2634" s="209"/>
      <c r="FS2634" s="209"/>
      <c r="FT2634" s="209"/>
      <c r="FU2634" s="209"/>
      <c r="FV2634" s="209"/>
      <c r="FW2634" s="209"/>
      <c r="FX2634" s="209"/>
      <c r="FY2634" s="209"/>
      <c r="FZ2634" s="209"/>
      <c r="GA2634" s="209"/>
      <c r="GB2634" s="209"/>
      <c r="GC2634" s="209"/>
      <c r="GD2634" s="209"/>
      <c r="GE2634" s="209"/>
      <c r="GF2634" s="209"/>
      <c r="GG2634" s="209"/>
      <c r="GH2634" s="209"/>
      <c r="GI2634" s="209"/>
    </row>
    <row r="2635" spans="1:191">
      <c r="A2635" s="246"/>
      <c r="B2635" s="218"/>
      <c r="C2635" s="200"/>
      <c r="D2635" s="252"/>
      <c r="E2635" s="213" t="s">
        <v>112</v>
      </c>
      <c r="F2635" s="18" t="s">
        <v>398</v>
      </c>
      <c r="G2635" s="18"/>
      <c r="H2635" s="10" t="s">
        <v>394</v>
      </c>
      <c r="I2635" s="207">
        <f t="shared" si="551"/>
        <v>9085.4</v>
      </c>
      <c r="J2635" s="207">
        <f t="shared" si="551"/>
        <v>21752.6</v>
      </c>
      <c r="K2635" s="207">
        <f t="shared" si="551"/>
        <v>33109.4</v>
      </c>
      <c r="L2635" s="207">
        <f>SUM(L2636)</f>
        <v>43680</v>
      </c>
      <c r="M2635" s="41">
        <f t="shared" si="545"/>
        <v>20.8</v>
      </c>
      <c r="N2635" s="41">
        <f t="shared" si="546"/>
        <v>49.8</v>
      </c>
      <c r="O2635" s="41">
        <f t="shared" si="547"/>
        <v>75.8</v>
      </c>
      <c r="P2635" s="28"/>
      <c r="Q2635" s="28"/>
      <c r="R2635" s="167"/>
      <c r="S2635" s="28"/>
      <c r="T2635" s="28"/>
      <c r="U2635" s="4">
        <f t="shared" si="548"/>
        <v>43680</v>
      </c>
      <c r="AA2635" s="209"/>
      <c r="AB2635" s="209"/>
      <c r="AC2635" s="209"/>
      <c r="AD2635" s="209"/>
      <c r="AE2635" s="209"/>
      <c r="AF2635" s="209"/>
      <c r="AG2635" s="209"/>
      <c r="AH2635" s="209"/>
      <c r="AI2635" s="209"/>
      <c r="AJ2635" s="209"/>
      <c r="AK2635" s="209"/>
      <c r="AL2635" s="209"/>
      <c r="AM2635" s="209"/>
      <c r="AN2635" s="209"/>
      <c r="AO2635" s="209"/>
      <c r="AP2635" s="209"/>
      <c r="AQ2635" s="209"/>
      <c r="AR2635" s="209"/>
      <c r="AS2635" s="209"/>
      <c r="AT2635" s="209"/>
      <c r="AU2635" s="209"/>
      <c r="AV2635" s="209"/>
      <c r="AW2635" s="209"/>
      <c r="AX2635" s="209"/>
      <c r="AY2635" s="209"/>
      <c r="AZ2635" s="209"/>
      <c r="BA2635" s="209"/>
      <c r="BB2635" s="209"/>
      <c r="BC2635" s="209"/>
      <c r="BD2635" s="209"/>
      <c r="BE2635" s="209"/>
      <c r="BF2635" s="209"/>
      <c r="BG2635" s="209"/>
      <c r="BH2635" s="209"/>
      <c r="BI2635" s="209"/>
      <c r="BJ2635" s="209"/>
      <c r="BK2635" s="209"/>
      <c r="BL2635" s="209"/>
      <c r="BM2635" s="209"/>
      <c r="BN2635" s="209"/>
      <c r="BO2635" s="209"/>
      <c r="BP2635" s="209"/>
      <c r="BQ2635" s="209"/>
      <c r="BR2635" s="209"/>
      <c r="BS2635" s="209"/>
      <c r="BT2635" s="209"/>
      <c r="BU2635" s="209"/>
      <c r="BV2635" s="209"/>
      <c r="BW2635" s="209"/>
      <c r="BX2635" s="209"/>
      <c r="BY2635" s="209"/>
      <c r="BZ2635" s="209"/>
      <c r="CA2635" s="209"/>
      <c r="CB2635" s="209"/>
      <c r="CC2635" s="209"/>
      <c r="CD2635" s="209"/>
      <c r="CE2635" s="209"/>
      <c r="CF2635" s="209"/>
      <c r="CG2635" s="209"/>
      <c r="CH2635" s="209"/>
      <c r="CI2635" s="209"/>
      <c r="CJ2635" s="209"/>
      <c r="CK2635" s="209"/>
      <c r="CL2635" s="209"/>
      <c r="CM2635" s="209"/>
      <c r="CN2635" s="209"/>
      <c r="CO2635" s="209"/>
      <c r="CP2635" s="209"/>
      <c r="CQ2635" s="209"/>
      <c r="CR2635" s="209"/>
      <c r="CS2635" s="209"/>
      <c r="CT2635" s="209"/>
      <c r="CU2635" s="209"/>
      <c r="CV2635" s="209"/>
      <c r="CW2635" s="209"/>
      <c r="CX2635" s="209"/>
      <c r="CY2635" s="209"/>
      <c r="CZ2635" s="209"/>
      <c r="DA2635" s="209"/>
      <c r="DB2635" s="209"/>
      <c r="DC2635" s="209"/>
      <c r="DD2635" s="209"/>
      <c r="DE2635" s="209"/>
      <c r="DF2635" s="209"/>
      <c r="DG2635" s="209"/>
      <c r="DH2635" s="209"/>
      <c r="DI2635" s="209"/>
      <c r="DJ2635" s="209"/>
      <c r="DK2635" s="209"/>
      <c r="DL2635" s="209"/>
      <c r="DM2635" s="209"/>
      <c r="DN2635" s="209"/>
      <c r="DO2635" s="209"/>
      <c r="DP2635" s="209"/>
      <c r="DQ2635" s="209"/>
      <c r="DR2635" s="209"/>
      <c r="DS2635" s="209"/>
      <c r="DT2635" s="209"/>
      <c r="DU2635" s="209"/>
      <c r="DV2635" s="209"/>
      <c r="DW2635" s="209"/>
      <c r="DX2635" s="209"/>
      <c r="DY2635" s="209"/>
      <c r="DZ2635" s="209"/>
      <c r="EA2635" s="209"/>
      <c r="EB2635" s="209"/>
      <c r="EC2635" s="209"/>
      <c r="ED2635" s="209"/>
      <c r="EE2635" s="209"/>
      <c r="EF2635" s="209"/>
      <c r="EG2635" s="209"/>
      <c r="EH2635" s="209"/>
      <c r="EI2635" s="209"/>
      <c r="EJ2635" s="209"/>
      <c r="EK2635" s="209"/>
      <c r="EL2635" s="209"/>
      <c r="EM2635" s="209"/>
      <c r="EN2635" s="209"/>
      <c r="EO2635" s="209"/>
      <c r="EP2635" s="209"/>
      <c r="EQ2635" s="209"/>
      <c r="ER2635" s="209"/>
      <c r="ES2635" s="209"/>
      <c r="ET2635" s="209"/>
      <c r="EU2635" s="209"/>
      <c r="EV2635" s="209"/>
      <c r="EW2635" s="209"/>
      <c r="EX2635" s="209"/>
      <c r="EY2635" s="209"/>
      <c r="EZ2635" s="209"/>
      <c r="FA2635" s="209"/>
      <c r="FB2635" s="209"/>
      <c r="FC2635" s="209"/>
      <c r="FD2635" s="209"/>
      <c r="FE2635" s="209"/>
      <c r="FF2635" s="209"/>
      <c r="FG2635" s="209"/>
      <c r="FH2635" s="209"/>
      <c r="FI2635" s="209"/>
      <c r="FJ2635" s="209"/>
      <c r="FK2635" s="209"/>
      <c r="FL2635" s="209"/>
      <c r="FM2635" s="209"/>
      <c r="FN2635" s="209"/>
      <c r="FO2635" s="209"/>
      <c r="FP2635" s="209"/>
      <c r="FQ2635" s="209"/>
      <c r="FR2635" s="209"/>
      <c r="FS2635" s="209"/>
      <c r="FT2635" s="209"/>
      <c r="FU2635" s="209"/>
      <c r="FV2635" s="209"/>
      <c r="FW2635" s="209"/>
      <c r="FX2635" s="209"/>
      <c r="FY2635" s="209"/>
      <c r="FZ2635" s="209"/>
      <c r="GA2635" s="209"/>
      <c r="GB2635" s="209"/>
      <c r="GC2635" s="209"/>
      <c r="GD2635" s="209"/>
      <c r="GE2635" s="209"/>
      <c r="GF2635" s="209"/>
      <c r="GG2635" s="209"/>
      <c r="GH2635" s="209"/>
      <c r="GI2635" s="209"/>
    </row>
    <row r="2636" spans="1:191" hidden="1">
      <c r="A2636" s="74"/>
      <c r="B2636" s="62"/>
      <c r="C2636" s="56"/>
      <c r="D2636" s="78"/>
      <c r="E2636" s="9" t="s">
        <v>439</v>
      </c>
      <c r="F2636" s="10">
        <v>4214</v>
      </c>
      <c r="G2636" s="10"/>
      <c r="H2636" s="10"/>
      <c r="I2636" s="7">
        <f>ROUND(L2636*0.208,1)</f>
        <v>9085.4</v>
      </c>
      <c r="J2636" s="7">
        <f>ROUND(L2636*0.498,1)</f>
        <v>21752.6</v>
      </c>
      <c r="K2636" s="7">
        <f>ROUND(L2636*0.758,1)</f>
        <v>33109.4</v>
      </c>
      <c r="L2636" s="150">
        <v>43680</v>
      </c>
      <c r="M2636" s="41">
        <f t="shared" si="545"/>
        <v>20.8</v>
      </c>
      <c r="N2636" s="41">
        <f t="shared" si="546"/>
        <v>49.8</v>
      </c>
      <c r="O2636" s="41">
        <f t="shared" si="547"/>
        <v>75.8</v>
      </c>
      <c r="P2636" s="28"/>
      <c r="Q2636" s="28"/>
      <c r="R2636" s="167"/>
      <c r="S2636" s="28"/>
      <c r="T2636" s="28"/>
      <c r="U2636" s="4">
        <f t="shared" si="548"/>
        <v>43680</v>
      </c>
    </row>
    <row r="2637" spans="1:191" ht="58.5" customHeight="1">
      <c r="A2637" s="246"/>
      <c r="B2637" s="218"/>
      <c r="C2637" s="200"/>
      <c r="D2637" s="255" t="s">
        <v>285</v>
      </c>
      <c r="E2637" s="81" t="s">
        <v>257</v>
      </c>
      <c r="F2637" s="19"/>
      <c r="G2637" s="19"/>
      <c r="H2637" s="10" t="s">
        <v>394</v>
      </c>
      <c r="I2637" s="205">
        <f t="shared" ref="I2637:K2637" si="552">SUM(I2638)</f>
        <v>4350</v>
      </c>
      <c r="J2637" s="205">
        <f t="shared" si="552"/>
        <v>8700</v>
      </c>
      <c r="K2637" s="205">
        <f t="shared" si="552"/>
        <v>13600</v>
      </c>
      <c r="L2637" s="205">
        <f>SUM(L2638)</f>
        <v>18700</v>
      </c>
      <c r="M2637" s="41">
        <f t="shared" si="545"/>
        <v>23.3</v>
      </c>
      <c r="N2637" s="41">
        <f t="shared" si="546"/>
        <v>46.5</v>
      </c>
      <c r="O2637" s="41">
        <f t="shared" si="547"/>
        <v>72.7</v>
      </c>
      <c r="P2637" s="14"/>
      <c r="Q2637" s="14"/>
      <c r="R2637" s="167"/>
      <c r="S2637" s="14"/>
      <c r="T2637" s="14"/>
      <c r="U2637" s="4">
        <f t="shared" si="548"/>
        <v>18700</v>
      </c>
      <c r="W2637" s="43" t="s">
        <v>394</v>
      </c>
      <c r="AA2637" s="209"/>
      <c r="AB2637" s="209"/>
      <c r="AC2637" s="209"/>
      <c r="AD2637" s="209"/>
      <c r="AE2637" s="209"/>
      <c r="AF2637" s="209"/>
      <c r="AG2637" s="209"/>
      <c r="AH2637" s="209"/>
      <c r="AI2637" s="209"/>
      <c r="AJ2637" s="209"/>
      <c r="AK2637" s="209"/>
      <c r="AL2637" s="209"/>
      <c r="AM2637" s="209"/>
      <c r="AN2637" s="209"/>
      <c r="AO2637" s="209"/>
      <c r="AP2637" s="209"/>
      <c r="AQ2637" s="209"/>
      <c r="AR2637" s="209"/>
      <c r="AS2637" s="209"/>
      <c r="AT2637" s="209"/>
      <c r="AU2637" s="209"/>
      <c r="AV2637" s="209"/>
      <c r="AW2637" s="209"/>
      <c r="AX2637" s="209"/>
      <c r="AY2637" s="209"/>
      <c r="AZ2637" s="209"/>
      <c r="BA2637" s="209"/>
      <c r="BB2637" s="209"/>
      <c r="BC2637" s="209"/>
      <c r="BD2637" s="209"/>
      <c r="BE2637" s="209"/>
      <c r="BF2637" s="209"/>
      <c r="BG2637" s="209"/>
      <c r="BH2637" s="209"/>
      <c r="BI2637" s="209"/>
      <c r="BJ2637" s="209"/>
      <c r="BK2637" s="209"/>
      <c r="BL2637" s="209"/>
      <c r="BM2637" s="209"/>
      <c r="BN2637" s="209"/>
      <c r="BO2637" s="209"/>
      <c r="BP2637" s="209"/>
      <c r="BQ2637" s="209"/>
      <c r="BR2637" s="209"/>
      <c r="BS2637" s="209"/>
      <c r="BT2637" s="209"/>
      <c r="BU2637" s="209"/>
      <c r="BV2637" s="209"/>
      <c r="BW2637" s="209"/>
      <c r="BX2637" s="209"/>
      <c r="BY2637" s="209"/>
      <c r="BZ2637" s="209"/>
      <c r="CA2637" s="209"/>
      <c r="CB2637" s="209"/>
      <c r="CC2637" s="209"/>
      <c r="CD2637" s="209"/>
      <c r="CE2637" s="209"/>
      <c r="CF2637" s="209"/>
      <c r="CG2637" s="209"/>
      <c r="CH2637" s="209"/>
      <c r="CI2637" s="209"/>
      <c r="CJ2637" s="209"/>
      <c r="CK2637" s="209"/>
      <c r="CL2637" s="209"/>
      <c r="CM2637" s="209"/>
      <c r="CN2637" s="209"/>
      <c r="CO2637" s="209"/>
      <c r="CP2637" s="209"/>
      <c r="CQ2637" s="209"/>
      <c r="CR2637" s="209"/>
      <c r="CS2637" s="209"/>
      <c r="CT2637" s="209"/>
      <c r="CU2637" s="209"/>
      <c r="CV2637" s="209"/>
      <c r="CW2637" s="209"/>
      <c r="CX2637" s="209"/>
      <c r="CY2637" s="209"/>
      <c r="CZ2637" s="209"/>
      <c r="DA2637" s="209"/>
      <c r="DB2637" s="209"/>
      <c r="DC2637" s="209"/>
      <c r="DD2637" s="209"/>
      <c r="DE2637" s="209"/>
      <c r="DF2637" s="209"/>
      <c r="DG2637" s="209"/>
      <c r="DH2637" s="209"/>
      <c r="DI2637" s="209"/>
      <c r="DJ2637" s="209"/>
      <c r="DK2637" s="209"/>
      <c r="DL2637" s="209"/>
      <c r="DM2637" s="209"/>
      <c r="DN2637" s="209"/>
      <c r="DO2637" s="209"/>
      <c r="DP2637" s="209"/>
      <c r="DQ2637" s="209"/>
      <c r="DR2637" s="209"/>
      <c r="DS2637" s="209"/>
      <c r="DT2637" s="209"/>
      <c r="DU2637" s="209"/>
      <c r="DV2637" s="209"/>
      <c r="DW2637" s="209"/>
      <c r="DX2637" s="209"/>
      <c r="DY2637" s="209"/>
      <c r="DZ2637" s="209"/>
      <c r="EA2637" s="209"/>
      <c r="EB2637" s="209"/>
      <c r="EC2637" s="209"/>
      <c r="ED2637" s="209"/>
      <c r="EE2637" s="209"/>
      <c r="EF2637" s="209"/>
      <c r="EG2637" s="209"/>
      <c r="EH2637" s="209"/>
      <c r="EI2637" s="209"/>
      <c r="EJ2637" s="209"/>
      <c r="EK2637" s="209"/>
      <c r="EL2637" s="209"/>
      <c r="EM2637" s="209"/>
      <c r="EN2637" s="209"/>
      <c r="EO2637" s="209"/>
      <c r="EP2637" s="209"/>
      <c r="EQ2637" s="209"/>
      <c r="ER2637" s="209"/>
      <c r="ES2637" s="209"/>
      <c r="ET2637" s="209"/>
      <c r="EU2637" s="209"/>
      <c r="EV2637" s="209"/>
      <c r="EW2637" s="209"/>
      <c r="EX2637" s="209"/>
      <c r="EY2637" s="209"/>
      <c r="EZ2637" s="209"/>
      <c r="FA2637" s="209"/>
      <c r="FB2637" s="209"/>
      <c r="FC2637" s="209"/>
      <c r="FD2637" s="209"/>
      <c r="FE2637" s="209"/>
      <c r="FF2637" s="209"/>
      <c r="FG2637" s="209"/>
      <c r="FH2637" s="209"/>
      <c r="FI2637" s="209"/>
      <c r="FJ2637" s="209"/>
      <c r="FK2637" s="209"/>
      <c r="FL2637" s="209"/>
      <c r="FM2637" s="209"/>
      <c r="FN2637" s="209"/>
      <c r="FO2637" s="209"/>
      <c r="FP2637" s="209"/>
      <c r="FQ2637" s="209"/>
      <c r="FR2637" s="209"/>
      <c r="FS2637" s="209"/>
      <c r="FT2637" s="209"/>
      <c r="FU2637" s="209"/>
      <c r="FV2637" s="209"/>
      <c r="FW2637" s="209"/>
      <c r="FX2637" s="209"/>
      <c r="FY2637" s="209"/>
      <c r="FZ2637" s="209"/>
      <c r="GA2637" s="209"/>
      <c r="GB2637" s="209"/>
      <c r="GC2637" s="209"/>
      <c r="GD2637" s="209"/>
      <c r="GE2637" s="209"/>
      <c r="GF2637" s="209"/>
      <c r="GG2637" s="209"/>
      <c r="GH2637" s="209"/>
      <c r="GI2637" s="209"/>
    </row>
    <row r="2638" spans="1:191" ht="33" customHeight="1">
      <c r="A2638" s="246"/>
      <c r="B2638" s="218"/>
      <c r="C2638" s="200"/>
      <c r="D2638" s="252"/>
      <c r="E2638" s="80" t="s">
        <v>655</v>
      </c>
      <c r="F2638" s="18" t="s">
        <v>398</v>
      </c>
      <c r="G2638" s="18"/>
      <c r="H2638" s="10" t="s">
        <v>394</v>
      </c>
      <c r="I2638" s="207">
        <f t="shared" ref="I2638:K2638" si="553">SUM(I2639:I2640)</f>
        <v>4350</v>
      </c>
      <c r="J2638" s="207">
        <f t="shared" si="553"/>
        <v>8700</v>
      </c>
      <c r="K2638" s="207">
        <f t="shared" si="553"/>
        <v>13600</v>
      </c>
      <c r="L2638" s="207">
        <f>SUM(L2639:L2640)</f>
        <v>18700</v>
      </c>
      <c r="M2638" s="41">
        <f t="shared" si="545"/>
        <v>23.3</v>
      </c>
      <c r="N2638" s="41">
        <f t="shared" si="546"/>
        <v>46.5</v>
      </c>
      <c r="O2638" s="41">
        <f t="shared" si="547"/>
        <v>72.7</v>
      </c>
      <c r="P2638" s="28"/>
      <c r="Q2638" s="28"/>
      <c r="R2638" s="167"/>
      <c r="S2638" s="28"/>
      <c r="T2638" s="28"/>
      <c r="U2638" s="4">
        <f t="shared" si="548"/>
        <v>18700</v>
      </c>
      <c r="AA2638" s="209"/>
      <c r="AB2638" s="209"/>
      <c r="AC2638" s="209"/>
      <c r="AD2638" s="209"/>
      <c r="AE2638" s="209"/>
      <c r="AF2638" s="209"/>
      <c r="AG2638" s="209"/>
      <c r="AH2638" s="209"/>
      <c r="AI2638" s="209"/>
      <c r="AJ2638" s="209"/>
      <c r="AK2638" s="209"/>
      <c r="AL2638" s="209"/>
      <c r="AM2638" s="209"/>
      <c r="AN2638" s="209"/>
      <c r="AO2638" s="209"/>
      <c r="AP2638" s="209"/>
      <c r="AQ2638" s="209"/>
      <c r="AR2638" s="209"/>
      <c r="AS2638" s="209"/>
      <c r="AT2638" s="209"/>
      <c r="AU2638" s="209"/>
      <c r="AV2638" s="209"/>
      <c r="AW2638" s="209"/>
      <c r="AX2638" s="209"/>
      <c r="AY2638" s="209"/>
      <c r="AZ2638" s="209"/>
      <c r="BA2638" s="209"/>
      <c r="BB2638" s="209"/>
      <c r="BC2638" s="209"/>
      <c r="BD2638" s="209"/>
      <c r="BE2638" s="209"/>
      <c r="BF2638" s="209"/>
      <c r="BG2638" s="209"/>
      <c r="BH2638" s="209"/>
      <c r="BI2638" s="209"/>
      <c r="BJ2638" s="209"/>
      <c r="BK2638" s="209"/>
      <c r="BL2638" s="209"/>
      <c r="BM2638" s="209"/>
      <c r="BN2638" s="209"/>
      <c r="BO2638" s="209"/>
      <c r="BP2638" s="209"/>
      <c r="BQ2638" s="209"/>
      <c r="BR2638" s="209"/>
      <c r="BS2638" s="209"/>
      <c r="BT2638" s="209"/>
      <c r="BU2638" s="209"/>
      <c r="BV2638" s="209"/>
      <c r="BW2638" s="209"/>
      <c r="BX2638" s="209"/>
      <c r="BY2638" s="209"/>
      <c r="BZ2638" s="209"/>
      <c r="CA2638" s="209"/>
      <c r="CB2638" s="209"/>
      <c r="CC2638" s="209"/>
      <c r="CD2638" s="209"/>
      <c r="CE2638" s="209"/>
      <c r="CF2638" s="209"/>
      <c r="CG2638" s="209"/>
      <c r="CH2638" s="209"/>
      <c r="CI2638" s="209"/>
      <c r="CJ2638" s="209"/>
      <c r="CK2638" s="209"/>
      <c r="CL2638" s="209"/>
      <c r="CM2638" s="209"/>
      <c r="CN2638" s="209"/>
      <c r="CO2638" s="209"/>
      <c r="CP2638" s="209"/>
      <c r="CQ2638" s="209"/>
      <c r="CR2638" s="209"/>
      <c r="CS2638" s="209"/>
      <c r="CT2638" s="209"/>
      <c r="CU2638" s="209"/>
      <c r="CV2638" s="209"/>
      <c r="CW2638" s="209"/>
      <c r="CX2638" s="209"/>
      <c r="CY2638" s="209"/>
      <c r="CZ2638" s="209"/>
      <c r="DA2638" s="209"/>
      <c r="DB2638" s="209"/>
      <c r="DC2638" s="209"/>
      <c r="DD2638" s="209"/>
      <c r="DE2638" s="209"/>
      <c r="DF2638" s="209"/>
      <c r="DG2638" s="209"/>
      <c r="DH2638" s="209"/>
      <c r="DI2638" s="209"/>
      <c r="DJ2638" s="209"/>
      <c r="DK2638" s="209"/>
      <c r="DL2638" s="209"/>
      <c r="DM2638" s="209"/>
      <c r="DN2638" s="209"/>
      <c r="DO2638" s="209"/>
      <c r="DP2638" s="209"/>
      <c r="DQ2638" s="209"/>
      <c r="DR2638" s="209"/>
      <c r="DS2638" s="209"/>
      <c r="DT2638" s="209"/>
      <c r="DU2638" s="209"/>
      <c r="DV2638" s="209"/>
      <c r="DW2638" s="209"/>
      <c r="DX2638" s="209"/>
      <c r="DY2638" s="209"/>
      <c r="DZ2638" s="209"/>
      <c r="EA2638" s="209"/>
      <c r="EB2638" s="209"/>
      <c r="EC2638" s="209"/>
      <c r="ED2638" s="209"/>
      <c r="EE2638" s="209"/>
      <c r="EF2638" s="209"/>
      <c r="EG2638" s="209"/>
      <c r="EH2638" s="209"/>
      <c r="EI2638" s="209"/>
      <c r="EJ2638" s="209"/>
      <c r="EK2638" s="209"/>
      <c r="EL2638" s="209"/>
      <c r="EM2638" s="209"/>
      <c r="EN2638" s="209"/>
      <c r="EO2638" s="209"/>
      <c r="EP2638" s="209"/>
      <c r="EQ2638" s="209"/>
      <c r="ER2638" s="209"/>
      <c r="ES2638" s="209"/>
      <c r="ET2638" s="209"/>
      <c r="EU2638" s="209"/>
      <c r="EV2638" s="209"/>
      <c r="EW2638" s="209"/>
      <c r="EX2638" s="209"/>
      <c r="EY2638" s="209"/>
      <c r="EZ2638" s="209"/>
      <c r="FA2638" s="209"/>
      <c r="FB2638" s="209"/>
      <c r="FC2638" s="209"/>
      <c r="FD2638" s="209"/>
      <c r="FE2638" s="209"/>
      <c r="FF2638" s="209"/>
      <c r="FG2638" s="209"/>
      <c r="FH2638" s="209"/>
      <c r="FI2638" s="209"/>
      <c r="FJ2638" s="209"/>
      <c r="FK2638" s="209"/>
      <c r="FL2638" s="209"/>
      <c r="FM2638" s="209"/>
      <c r="FN2638" s="209"/>
      <c r="FO2638" s="209"/>
      <c r="FP2638" s="209"/>
      <c r="FQ2638" s="209"/>
      <c r="FR2638" s="209"/>
      <c r="FS2638" s="209"/>
      <c r="FT2638" s="209"/>
      <c r="FU2638" s="209"/>
      <c r="FV2638" s="209"/>
      <c r="FW2638" s="209"/>
      <c r="FX2638" s="209"/>
      <c r="FY2638" s="209"/>
      <c r="FZ2638" s="209"/>
      <c r="GA2638" s="209"/>
      <c r="GB2638" s="209"/>
      <c r="GC2638" s="209"/>
      <c r="GD2638" s="209"/>
      <c r="GE2638" s="209"/>
      <c r="GF2638" s="209"/>
      <c r="GG2638" s="209"/>
      <c r="GH2638" s="209"/>
      <c r="GI2638" s="209"/>
    </row>
    <row r="2639" spans="1:191" hidden="1">
      <c r="A2639" s="74"/>
      <c r="B2639" s="62"/>
      <c r="C2639" s="56"/>
      <c r="D2639" s="78"/>
      <c r="E2639" s="16" t="s">
        <v>457</v>
      </c>
      <c r="F2639" s="10">
        <v>4232</v>
      </c>
      <c r="G2639" s="10"/>
      <c r="H2639" s="10"/>
      <c r="I2639" s="34">
        <v>3500</v>
      </c>
      <c r="J2639" s="34">
        <v>7000</v>
      </c>
      <c r="K2639" s="34">
        <v>11000</v>
      </c>
      <c r="L2639" s="40">
        <v>15300</v>
      </c>
      <c r="M2639" s="41">
        <f t="shared" si="545"/>
        <v>22.9</v>
      </c>
      <c r="N2639" s="41">
        <f t="shared" si="546"/>
        <v>45.8</v>
      </c>
      <c r="O2639" s="41">
        <f t="shared" si="547"/>
        <v>71.900000000000006</v>
      </c>
      <c r="P2639" s="28"/>
      <c r="Q2639" s="28"/>
      <c r="R2639" s="167"/>
      <c r="S2639" s="28"/>
      <c r="T2639" s="28"/>
      <c r="U2639" s="4">
        <f t="shared" si="548"/>
        <v>15300</v>
      </c>
    </row>
    <row r="2640" spans="1:191" hidden="1">
      <c r="A2640" s="74"/>
      <c r="B2640" s="62"/>
      <c r="C2640" s="56"/>
      <c r="D2640" s="78"/>
      <c r="E2640" s="16" t="s">
        <v>459</v>
      </c>
      <c r="F2640" s="10">
        <v>4234</v>
      </c>
      <c r="G2640" s="10"/>
      <c r="H2640" s="10"/>
      <c r="I2640" s="34">
        <v>850</v>
      </c>
      <c r="J2640" s="34">
        <v>1700</v>
      </c>
      <c r="K2640" s="34">
        <v>2600</v>
      </c>
      <c r="L2640" s="40">
        <v>3400</v>
      </c>
      <c r="M2640" s="41">
        <f t="shared" si="545"/>
        <v>25</v>
      </c>
      <c r="N2640" s="41">
        <f t="shared" si="546"/>
        <v>50</v>
      </c>
      <c r="O2640" s="41">
        <f t="shared" si="547"/>
        <v>76.5</v>
      </c>
      <c r="P2640" s="28"/>
      <c r="Q2640" s="28"/>
      <c r="R2640" s="167"/>
      <c r="S2640" s="28"/>
      <c r="T2640" s="28"/>
      <c r="U2640" s="4">
        <f t="shared" si="548"/>
        <v>3400</v>
      </c>
    </row>
    <row r="2641" spans="1:191" ht="33">
      <c r="A2641" s="246"/>
      <c r="B2641" s="218"/>
      <c r="C2641" s="200"/>
      <c r="D2641" s="255" t="s">
        <v>286</v>
      </c>
      <c r="E2641" s="226" t="s">
        <v>154</v>
      </c>
      <c r="F2641" s="19"/>
      <c r="G2641" s="19"/>
      <c r="H2641" s="10" t="s">
        <v>394</v>
      </c>
      <c r="I2641" s="205">
        <f t="shared" ref="I2641:K2641" si="554">SUM(I2642)</f>
        <v>362941.2</v>
      </c>
      <c r="J2641" s="205">
        <f t="shared" si="554"/>
        <v>604902</v>
      </c>
      <c r="K2641" s="205">
        <f t="shared" si="554"/>
        <v>954918.2</v>
      </c>
      <c r="L2641" s="205">
        <f>SUM(L2642)</f>
        <v>1209804</v>
      </c>
      <c r="M2641" s="41">
        <f t="shared" si="545"/>
        <v>30</v>
      </c>
      <c r="N2641" s="41">
        <f t="shared" si="546"/>
        <v>50</v>
      </c>
      <c r="O2641" s="41">
        <f t="shared" si="547"/>
        <v>78.900000000000006</v>
      </c>
      <c r="P2641" s="14"/>
      <c r="Q2641" s="14"/>
      <c r="R2641" s="167"/>
      <c r="S2641" s="14"/>
      <c r="T2641" s="14"/>
      <c r="U2641" s="4">
        <f t="shared" si="548"/>
        <v>1209804</v>
      </c>
      <c r="W2641" s="43" t="s">
        <v>394</v>
      </c>
      <c r="AA2641" s="209"/>
      <c r="AB2641" s="209"/>
      <c r="AC2641" s="209"/>
      <c r="AD2641" s="209"/>
      <c r="AE2641" s="209"/>
      <c r="AF2641" s="209"/>
      <c r="AG2641" s="209"/>
      <c r="AH2641" s="209"/>
      <c r="AI2641" s="209"/>
      <c r="AJ2641" s="209"/>
      <c r="AK2641" s="209"/>
      <c r="AL2641" s="209"/>
      <c r="AM2641" s="209"/>
      <c r="AN2641" s="209"/>
      <c r="AO2641" s="209"/>
      <c r="AP2641" s="209"/>
      <c r="AQ2641" s="209"/>
      <c r="AR2641" s="209"/>
      <c r="AS2641" s="209"/>
      <c r="AT2641" s="209"/>
      <c r="AU2641" s="209"/>
      <c r="AV2641" s="209"/>
      <c r="AW2641" s="209"/>
      <c r="AX2641" s="209"/>
      <c r="AY2641" s="209"/>
      <c r="AZ2641" s="209"/>
      <c r="BA2641" s="209"/>
      <c r="BB2641" s="209"/>
      <c r="BC2641" s="209"/>
      <c r="BD2641" s="209"/>
      <c r="BE2641" s="209"/>
      <c r="BF2641" s="209"/>
      <c r="BG2641" s="209"/>
      <c r="BH2641" s="209"/>
      <c r="BI2641" s="209"/>
      <c r="BJ2641" s="209"/>
      <c r="BK2641" s="209"/>
      <c r="BL2641" s="209"/>
      <c r="BM2641" s="209"/>
      <c r="BN2641" s="209"/>
      <c r="BO2641" s="209"/>
      <c r="BP2641" s="209"/>
      <c r="BQ2641" s="209"/>
      <c r="BR2641" s="209"/>
      <c r="BS2641" s="209"/>
      <c r="BT2641" s="209"/>
      <c r="BU2641" s="209"/>
      <c r="BV2641" s="209"/>
      <c r="BW2641" s="209"/>
      <c r="BX2641" s="209"/>
      <c r="BY2641" s="209"/>
      <c r="BZ2641" s="209"/>
      <c r="CA2641" s="209"/>
      <c r="CB2641" s="209"/>
      <c r="CC2641" s="209"/>
      <c r="CD2641" s="209"/>
      <c r="CE2641" s="209"/>
      <c r="CF2641" s="209"/>
      <c r="CG2641" s="209"/>
      <c r="CH2641" s="209"/>
      <c r="CI2641" s="209"/>
      <c r="CJ2641" s="209"/>
      <c r="CK2641" s="209"/>
      <c r="CL2641" s="209"/>
      <c r="CM2641" s="209"/>
      <c r="CN2641" s="209"/>
      <c r="CO2641" s="209"/>
      <c r="CP2641" s="209"/>
      <c r="CQ2641" s="209"/>
      <c r="CR2641" s="209"/>
      <c r="CS2641" s="209"/>
      <c r="CT2641" s="209"/>
      <c r="CU2641" s="209"/>
      <c r="CV2641" s="209"/>
      <c r="CW2641" s="209"/>
      <c r="CX2641" s="209"/>
      <c r="CY2641" s="209"/>
      <c r="CZ2641" s="209"/>
      <c r="DA2641" s="209"/>
      <c r="DB2641" s="209"/>
      <c r="DC2641" s="209"/>
      <c r="DD2641" s="209"/>
      <c r="DE2641" s="209"/>
      <c r="DF2641" s="209"/>
      <c r="DG2641" s="209"/>
      <c r="DH2641" s="209"/>
      <c r="DI2641" s="209"/>
      <c r="DJ2641" s="209"/>
      <c r="DK2641" s="209"/>
      <c r="DL2641" s="209"/>
      <c r="DM2641" s="209"/>
      <c r="DN2641" s="209"/>
      <c r="DO2641" s="209"/>
      <c r="DP2641" s="209"/>
      <c r="DQ2641" s="209"/>
      <c r="DR2641" s="209"/>
      <c r="DS2641" s="209"/>
      <c r="DT2641" s="209"/>
      <c r="DU2641" s="209"/>
      <c r="DV2641" s="209"/>
      <c r="DW2641" s="209"/>
      <c r="DX2641" s="209"/>
      <c r="DY2641" s="209"/>
      <c r="DZ2641" s="209"/>
      <c r="EA2641" s="209"/>
      <c r="EB2641" s="209"/>
      <c r="EC2641" s="209"/>
      <c r="ED2641" s="209"/>
      <c r="EE2641" s="209"/>
      <c r="EF2641" s="209"/>
      <c r="EG2641" s="209"/>
      <c r="EH2641" s="209"/>
      <c r="EI2641" s="209"/>
      <c r="EJ2641" s="209"/>
      <c r="EK2641" s="209"/>
      <c r="EL2641" s="209"/>
      <c r="EM2641" s="209"/>
      <c r="EN2641" s="209"/>
      <c r="EO2641" s="209"/>
      <c r="EP2641" s="209"/>
      <c r="EQ2641" s="209"/>
      <c r="ER2641" s="209"/>
      <c r="ES2641" s="209"/>
      <c r="ET2641" s="209"/>
      <c r="EU2641" s="209"/>
      <c r="EV2641" s="209"/>
      <c r="EW2641" s="209"/>
      <c r="EX2641" s="209"/>
      <c r="EY2641" s="209"/>
      <c r="EZ2641" s="209"/>
      <c r="FA2641" s="209"/>
      <c r="FB2641" s="209"/>
      <c r="FC2641" s="209"/>
      <c r="FD2641" s="209"/>
      <c r="FE2641" s="209"/>
      <c r="FF2641" s="209"/>
      <c r="FG2641" s="209"/>
      <c r="FH2641" s="209"/>
      <c r="FI2641" s="209"/>
      <c r="FJ2641" s="209"/>
      <c r="FK2641" s="209"/>
      <c r="FL2641" s="209"/>
      <c r="FM2641" s="209"/>
      <c r="FN2641" s="209"/>
      <c r="FO2641" s="209"/>
      <c r="FP2641" s="209"/>
      <c r="FQ2641" s="209"/>
      <c r="FR2641" s="209"/>
      <c r="FS2641" s="209"/>
      <c r="FT2641" s="209"/>
      <c r="FU2641" s="209"/>
      <c r="FV2641" s="209"/>
      <c r="FW2641" s="209"/>
      <c r="FX2641" s="209"/>
      <c r="FY2641" s="209"/>
      <c r="FZ2641" s="209"/>
      <c r="GA2641" s="209"/>
      <c r="GB2641" s="209"/>
      <c r="GC2641" s="209"/>
      <c r="GD2641" s="209"/>
      <c r="GE2641" s="209"/>
      <c r="GF2641" s="209"/>
      <c r="GG2641" s="209"/>
      <c r="GH2641" s="209"/>
      <c r="GI2641" s="209"/>
    </row>
    <row r="2642" spans="1:191" ht="33" customHeight="1">
      <c r="A2642" s="246"/>
      <c r="B2642" s="218"/>
      <c r="C2642" s="200"/>
      <c r="D2642" s="252"/>
      <c r="E2642" s="80" t="s">
        <v>655</v>
      </c>
      <c r="F2642" s="18" t="s">
        <v>398</v>
      </c>
      <c r="G2642" s="18"/>
      <c r="H2642" s="10" t="s">
        <v>394</v>
      </c>
      <c r="I2642" s="207">
        <f t="shared" ref="I2642:K2642" si="555">SUM(I2643:I2644)</f>
        <v>362941.2</v>
      </c>
      <c r="J2642" s="207">
        <f t="shared" si="555"/>
        <v>604902</v>
      </c>
      <c r="K2642" s="207">
        <f t="shared" si="555"/>
        <v>954918.2</v>
      </c>
      <c r="L2642" s="207">
        <f>SUM(L2643:L2644)</f>
        <v>1209804</v>
      </c>
      <c r="M2642" s="41">
        <f t="shared" si="545"/>
        <v>30</v>
      </c>
      <c r="N2642" s="41">
        <f t="shared" si="546"/>
        <v>50</v>
      </c>
      <c r="O2642" s="41">
        <f t="shared" si="547"/>
        <v>78.900000000000006</v>
      </c>
      <c r="P2642" s="28"/>
      <c r="Q2642" s="28"/>
      <c r="R2642" s="167"/>
      <c r="S2642" s="28"/>
      <c r="T2642" s="28"/>
      <c r="U2642" s="4">
        <f t="shared" si="548"/>
        <v>1209804</v>
      </c>
      <c r="AA2642" s="209"/>
      <c r="AB2642" s="209"/>
      <c r="AC2642" s="209"/>
      <c r="AD2642" s="209"/>
      <c r="AE2642" s="209"/>
      <c r="AF2642" s="209"/>
      <c r="AG2642" s="209"/>
      <c r="AH2642" s="209"/>
      <c r="AI2642" s="209"/>
      <c r="AJ2642" s="209"/>
      <c r="AK2642" s="209"/>
      <c r="AL2642" s="209"/>
      <c r="AM2642" s="209"/>
      <c r="AN2642" s="209"/>
      <c r="AO2642" s="209"/>
      <c r="AP2642" s="209"/>
      <c r="AQ2642" s="209"/>
      <c r="AR2642" s="209"/>
      <c r="AS2642" s="209"/>
      <c r="AT2642" s="209"/>
      <c r="AU2642" s="209"/>
      <c r="AV2642" s="209"/>
      <c r="AW2642" s="209"/>
      <c r="AX2642" s="209"/>
      <c r="AY2642" s="209"/>
      <c r="AZ2642" s="209"/>
      <c r="BA2642" s="209"/>
      <c r="BB2642" s="209"/>
      <c r="BC2642" s="209"/>
      <c r="BD2642" s="209"/>
      <c r="BE2642" s="209"/>
      <c r="BF2642" s="209"/>
      <c r="BG2642" s="209"/>
      <c r="BH2642" s="209"/>
      <c r="BI2642" s="209"/>
      <c r="BJ2642" s="209"/>
      <c r="BK2642" s="209"/>
      <c r="BL2642" s="209"/>
      <c r="BM2642" s="209"/>
      <c r="BN2642" s="209"/>
      <c r="BO2642" s="209"/>
      <c r="BP2642" s="209"/>
      <c r="BQ2642" s="209"/>
      <c r="BR2642" s="209"/>
      <c r="BS2642" s="209"/>
      <c r="BT2642" s="209"/>
      <c r="BU2642" s="209"/>
      <c r="BV2642" s="209"/>
      <c r="BW2642" s="209"/>
      <c r="BX2642" s="209"/>
      <c r="BY2642" s="209"/>
      <c r="BZ2642" s="209"/>
      <c r="CA2642" s="209"/>
      <c r="CB2642" s="209"/>
      <c r="CC2642" s="209"/>
      <c r="CD2642" s="209"/>
      <c r="CE2642" s="209"/>
      <c r="CF2642" s="209"/>
      <c r="CG2642" s="209"/>
      <c r="CH2642" s="209"/>
      <c r="CI2642" s="209"/>
      <c r="CJ2642" s="209"/>
      <c r="CK2642" s="209"/>
      <c r="CL2642" s="209"/>
      <c r="CM2642" s="209"/>
      <c r="CN2642" s="209"/>
      <c r="CO2642" s="209"/>
      <c r="CP2642" s="209"/>
      <c r="CQ2642" s="209"/>
      <c r="CR2642" s="209"/>
      <c r="CS2642" s="209"/>
      <c r="CT2642" s="209"/>
      <c r="CU2642" s="209"/>
      <c r="CV2642" s="209"/>
      <c r="CW2642" s="209"/>
      <c r="CX2642" s="209"/>
      <c r="CY2642" s="209"/>
      <c r="CZ2642" s="209"/>
      <c r="DA2642" s="209"/>
      <c r="DB2642" s="209"/>
      <c r="DC2642" s="209"/>
      <c r="DD2642" s="209"/>
      <c r="DE2642" s="209"/>
      <c r="DF2642" s="209"/>
      <c r="DG2642" s="209"/>
      <c r="DH2642" s="209"/>
      <c r="DI2642" s="209"/>
      <c r="DJ2642" s="209"/>
      <c r="DK2642" s="209"/>
      <c r="DL2642" s="209"/>
      <c r="DM2642" s="209"/>
      <c r="DN2642" s="209"/>
      <c r="DO2642" s="209"/>
      <c r="DP2642" s="209"/>
      <c r="DQ2642" s="209"/>
      <c r="DR2642" s="209"/>
      <c r="DS2642" s="209"/>
      <c r="DT2642" s="209"/>
      <c r="DU2642" s="209"/>
      <c r="DV2642" s="209"/>
      <c r="DW2642" s="209"/>
      <c r="DX2642" s="209"/>
      <c r="DY2642" s="209"/>
      <c r="DZ2642" s="209"/>
      <c r="EA2642" s="209"/>
      <c r="EB2642" s="209"/>
      <c r="EC2642" s="209"/>
      <c r="ED2642" s="209"/>
      <c r="EE2642" s="209"/>
      <c r="EF2642" s="209"/>
      <c r="EG2642" s="209"/>
      <c r="EH2642" s="209"/>
      <c r="EI2642" s="209"/>
      <c r="EJ2642" s="209"/>
      <c r="EK2642" s="209"/>
      <c r="EL2642" s="209"/>
      <c r="EM2642" s="209"/>
      <c r="EN2642" s="209"/>
      <c r="EO2642" s="209"/>
      <c r="EP2642" s="209"/>
      <c r="EQ2642" s="209"/>
      <c r="ER2642" s="209"/>
      <c r="ES2642" s="209"/>
      <c r="ET2642" s="209"/>
      <c r="EU2642" s="209"/>
      <c r="EV2642" s="209"/>
      <c r="EW2642" s="209"/>
      <c r="EX2642" s="209"/>
      <c r="EY2642" s="209"/>
      <c r="EZ2642" s="209"/>
      <c r="FA2642" s="209"/>
      <c r="FB2642" s="209"/>
      <c r="FC2642" s="209"/>
      <c r="FD2642" s="209"/>
      <c r="FE2642" s="209"/>
      <c r="FF2642" s="209"/>
      <c r="FG2642" s="209"/>
      <c r="FH2642" s="209"/>
      <c r="FI2642" s="209"/>
      <c r="FJ2642" s="209"/>
      <c r="FK2642" s="209"/>
      <c r="FL2642" s="209"/>
      <c r="FM2642" s="209"/>
      <c r="FN2642" s="209"/>
      <c r="FO2642" s="209"/>
      <c r="FP2642" s="209"/>
      <c r="FQ2642" s="209"/>
      <c r="FR2642" s="209"/>
      <c r="FS2642" s="209"/>
      <c r="FT2642" s="209"/>
      <c r="FU2642" s="209"/>
      <c r="FV2642" s="209"/>
      <c r="FW2642" s="209"/>
      <c r="FX2642" s="209"/>
      <c r="FY2642" s="209"/>
      <c r="FZ2642" s="209"/>
      <c r="GA2642" s="209"/>
      <c r="GB2642" s="209"/>
      <c r="GC2642" s="209"/>
      <c r="GD2642" s="209"/>
      <c r="GE2642" s="209"/>
      <c r="GF2642" s="209"/>
      <c r="GG2642" s="209"/>
      <c r="GH2642" s="209"/>
      <c r="GI2642" s="209"/>
    </row>
    <row r="2643" spans="1:191" hidden="1">
      <c r="A2643" s="74"/>
      <c r="B2643" s="62"/>
      <c r="C2643" s="56"/>
      <c r="D2643" s="78"/>
      <c r="E2643" s="9" t="s">
        <v>543</v>
      </c>
      <c r="F2643" s="10">
        <v>4721</v>
      </c>
      <c r="G2643" s="10"/>
      <c r="H2643" s="10"/>
      <c r="I2643" s="22">
        <v>77550</v>
      </c>
      <c r="J2643" s="22">
        <v>129250</v>
      </c>
      <c r="K2643" s="22">
        <v>193875</v>
      </c>
      <c r="L2643" s="150">
        <v>258500</v>
      </c>
      <c r="M2643" s="41">
        <f t="shared" si="545"/>
        <v>30</v>
      </c>
      <c r="N2643" s="41">
        <f t="shared" si="546"/>
        <v>50</v>
      </c>
      <c r="O2643" s="41">
        <f t="shared" si="547"/>
        <v>75</v>
      </c>
      <c r="P2643" s="28"/>
      <c r="Q2643" s="28"/>
      <c r="R2643" s="167"/>
      <c r="S2643" s="28"/>
      <c r="T2643" s="28"/>
      <c r="U2643" s="4">
        <f t="shared" si="548"/>
        <v>258500</v>
      </c>
    </row>
    <row r="2644" spans="1:191" hidden="1">
      <c r="A2644" s="74"/>
      <c r="B2644" s="62"/>
      <c r="C2644" s="56"/>
      <c r="D2644" s="78"/>
      <c r="E2644" s="9" t="s">
        <v>544</v>
      </c>
      <c r="F2644" s="10">
        <v>4722</v>
      </c>
      <c r="G2644" s="10"/>
      <c r="H2644" s="10"/>
      <c r="I2644" s="22">
        <v>285391.2</v>
      </c>
      <c r="J2644" s="22">
        <v>475652</v>
      </c>
      <c r="K2644" s="22">
        <v>761043.2</v>
      </c>
      <c r="L2644" s="150">
        <v>951304</v>
      </c>
      <c r="M2644" s="41">
        <f t="shared" si="545"/>
        <v>30</v>
      </c>
      <c r="N2644" s="41">
        <f t="shared" si="546"/>
        <v>50</v>
      </c>
      <c r="O2644" s="41">
        <f t="shared" si="547"/>
        <v>80</v>
      </c>
      <c r="P2644" s="28"/>
      <c r="Q2644" s="28"/>
      <c r="R2644" s="167"/>
      <c r="S2644" s="28"/>
      <c r="T2644" s="28"/>
      <c r="U2644" s="4">
        <f t="shared" si="548"/>
        <v>951304</v>
      </c>
    </row>
    <row r="2645" spans="1:191" ht="33">
      <c r="A2645" s="246"/>
      <c r="B2645" s="218"/>
      <c r="C2645" s="200"/>
      <c r="D2645" s="255" t="s">
        <v>287</v>
      </c>
      <c r="E2645" s="81" t="s">
        <v>258</v>
      </c>
      <c r="F2645" s="19"/>
      <c r="G2645" s="19"/>
      <c r="H2645" s="10" t="s">
        <v>394</v>
      </c>
      <c r="I2645" s="205">
        <f t="shared" ref="I2645:K2646" si="556">SUM(I2646)</f>
        <v>12000</v>
      </c>
      <c r="J2645" s="205">
        <f t="shared" si="556"/>
        <v>75000</v>
      </c>
      <c r="K2645" s="205">
        <f t="shared" si="556"/>
        <v>100000</v>
      </c>
      <c r="L2645" s="205">
        <f>SUM(L2646)</f>
        <v>100000</v>
      </c>
      <c r="M2645" s="41">
        <f t="shared" si="545"/>
        <v>12</v>
      </c>
      <c r="N2645" s="41">
        <f t="shared" si="546"/>
        <v>75</v>
      </c>
      <c r="O2645" s="41">
        <f t="shared" si="547"/>
        <v>100</v>
      </c>
      <c r="P2645" s="14"/>
      <c r="Q2645" s="14"/>
      <c r="R2645" s="167"/>
      <c r="S2645" s="14"/>
      <c r="T2645" s="14"/>
      <c r="U2645" s="4">
        <f t="shared" si="548"/>
        <v>100000</v>
      </c>
      <c r="W2645" s="43" t="s">
        <v>394</v>
      </c>
      <c r="AA2645" s="209"/>
      <c r="AB2645" s="209"/>
      <c r="AC2645" s="209"/>
      <c r="AD2645" s="209"/>
      <c r="AE2645" s="209"/>
      <c r="AF2645" s="209"/>
      <c r="AG2645" s="209"/>
      <c r="AH2645" s="209"/>
      <c r="AI2645" s="209"/>
      <c r="AJ2645" s="209"/>
      <c r="AK2645" s="209"/>
      <c r="AL2645" s="209"/>
      <c r="AM2645" s="209"/>
      <c r="AN2645" s="209"/>
      <c r="AO2645" s="209"/>
      <c r="AP2645" s="209"/>
      <c r="AQ2645" s="209"/>
      <c r="AR2645" s="209"/>
      <c r="AS2645" s="209"/>
      <c r="AT2645" s="209"/>
      <c r="AU2645" s="209"/>
      <c r="AV2645" s="209"/>
      <c r="AW2645" s="209"/>
      <c r="AX2645" s="209"/>
      <c r="AY2645" s="209"/>
      <c r="AZ2645" s="209"/>
      <c r="BA2645" s="209"/>
      <c r="BB2645" s="209"/>
      <c r="BC2645" s="209"/>
      <c r="BD2645" s="209"/>
      <c r="BE2645" s="209"/>
      <c r="BF2645" s="209"/>
      <c r="BG2645" s="209"/>
      <c r="BH2645" s="209"/>
      <c r="BI2645" s="209"/>
      <c r="BJ2645" s="209"/>
      <c r="BK2645" s="209"/>
      <c r="BL2645" s="209"/>
      <c r="BM2645" s="209"/>
      <c r="BN2645" s="209"/>
      <c r="BO2645" s="209"/>
      <c r="BP2645" s="209"/>
      <c r="BQ2645" s="209"/>
      <c r="BR2645" s="209"/>
      <c r="BS2645" s="209"/>
      <c r="BT2645" s="209"/>
      <c r="BU2645" s="209"/>
      <c r="BV2645" s="209"/>
      <c r="BW2645" s="209"/>
      <c r="BX2645" s="209"/>
      <c r="BY2645" s="209"/>
      <c r="BZ2645" s="209"/>
      <c r="CA2645" s="209"/>
      <c r="CB2645" s="209"/>
      <c r="CC2645" s="209"/>
      <c r="CD2645" s="209"/>
      <c r="CE2645" s="209"/>
      <c r="CF2645" s="209"/>
      <c r="CG2645" s="209"/>
      <c r="CH2645" s="209"/>
      <c r="CI2645" s="209"/>
      <c r="CJ2645" s="209"/>
      <c r="CK2645" s="209"/>
      <c r="CL2645" s="209"/>
      <c r="CM2645" s="209"/>
      <c r="CN2645" s="209"/>
      <c r="CO2645" s="209"/>
      <c r="CP2645" s="209"/>
      <c r="CQ2645" s="209"/>
      <c r="CR2645" s="209"/>
      <c r="CS2645" s="209"/>
      <c r="CT2645" s="209"/>
      <c r="CU2645" s="209"/>
      <c r="CV2645" s="209"/>
      <c r="CW2645" s="209"/>
      <c r="CX2645" s="209"/>
      <c r="CY2645" s="209"/>
      <c r="CZ2645" s="209"/>
      <c r="DA2645" s="209"/>
      <c r="DB2645" s="209"/>
      <c r="DC2645" s="209"/>
      <c r="DD2645" s="209"/>
      <c r="DE2645" s="209"/>
      <c r="DF2645" s="209"/>
      <c r="DG2645" s="209"/>
      <c r="DH2645" s="209"/>
      <c r="DI2645" s="209"/>
      <c r="DJ2645" s="209"/>
      <c r="DK2645" s="209"/>
      <c r="DL2645" s="209"/>
      <c r="DM2645" s="209"/>
      <c r="DN2645" s="209"/>
      <c r="DO2645" s="209"/>
      <c r="DP2645" s="209"/>
      <c r="DQ2645" s="209"/>
      <c r="DR2645" s="209"/>
      <c r="DS2645" s="209"/>
      <c r="DT2645" s="209"/>
      <c r="DU2645" s="209"/>
      <c r="DV2645" s="209"/>
      <c r="DW2645" s="209"/>
      <c r="DX2645" s="209"/>
      <c r="DY2645" s="209"/>
      <c r="DZ2645" s="209"/>
      <c r="EA2645" s="209"/>
      <c r="EB2645" s="209"/>
      <c r="EC2645" s="209"/>
      <c r="ED2645" s="209"/>
      <c r="EE2645" s="209"/>
      <c r="EF2645" s="209"/>
      <c r="EG2645" s="209"/>
      <c r="EH2645" s="209"/>
      <c r="EI2645" s="209"/>
      <c r="EJ2645" s="209"/>
      <c r="EK2645" s="209"/>
      <c r="EL2645" s="209"/>
      <c r="EM2645" s="209"/>
      <c r="EN2645" s="209"/>
      <c r="EO2645" s="209"/>
      <c r="EP2645" s="209"/>
      <c r="EQ2645" s="209"/>
      <c r="ER2645" s="209"/>
      <c r="ES2645" s="209"/>
      <c r="ET2645" s="209"/>
      <c r="EU2645" s="209"/>
      <c r="EV2645" s="209"/>
      <c r="EW2645" s="209"/>
      <c r="EX2645" s="209"/>
      <c r="EY2645" s="209"/>
      <c r="EZ2645" s="209"/>
      <c r="FA2645" s="209"/>
      <c r="FB2645" s="209"/>
      <c r="FC2645" s="209"/>
      <c r="FD2645" s="209"/>
      <c r="FE2645" s="209"/>
      <c r="FF2645" s="209"/>
      <c r="FG2645" s="209"/>
      <c r="FH2645" s="209"/>
      <c r="FI2645" s="209"/>
      <c r="FJ2645" s="209"/>
      <c r="FK2645" s="209"/>
      <c r="FL2645" s="209"/>
      <c r="FM2645" s="209"/>
      <c r="FN2645" s="209"/>
      <c r="FO2645" s="209"/>
      <c r="FP2645" s="209"/>
      <c r="FQ2645" s="209"/>
      <c r="FR2645" s="209"/>
      <c r="FS2645" s="209"/>
      <c r="FT2645" s="209"/>
      <c r="FU2645" s="209"/>
      <c r="FV2645" s="209"/>
      <c r="FW2645" s="209"/>
      <c r="FX2645" s="209"/>
      <c r="FY2645" s="209"/>
      <c r="FZ2645" s="209"/>
      <c r="GA2645" s="209"/>
      <c r="GB2645" s="209"/>
      <c r="GC2645" s="209"/>
      <c r="GD2645" s="209"/>
      <c r="GE2645" s="209"/>
      <c r="GF2645" s="209"/>
      <c r="GG2645" s="209"/>
      <c r="GH2645" s="209"/>
      <c r="GI2645" s="209"/>
    </row>
    <row r="2646" spans="1:191" ht="31.5" customHeight="1">
      <c r="A2646" s="246"/>
      <c r="B2646" s="218"/>
      <c r="C2646" s="200"/>
      <c r="D2646" s="252"/>
      <c r="E2646" s="80" t="s">
        <v>655</v>
      </c>
      <c r="F2646" s="18" t="s">
        <v>398</v>
      </c>
      <c r="G2646" s="18"/>
      <c r="H2646" s="10" t="s">
        <v>394</v>
      </c>
      <c r="I2646" s="207">
        <f t="shared" si="556"/>
        <v>12000</v>
      </c>
      <c r="J2646" s="207">
        <f t="shared" si="556"/>
        <v>75000</v>
      </c>
      <c r="K2646" s="207">
        <f t="shared" si="556"/>
        <v>100000</v>
      </c>
      <c r="L2646" s="207">
        <f>SUM(L2647)</f>
        <v>100000</v>
      </c>
      <c r="M2646" s="41">
        <f t="shared" si="545"/>
        <v>12</v>
      </c>
      <c r="N2646" s="41">
        <f t="shared" si="546"/>
        <v>75</v>
      </c>
      <c r="O2646" s="41">
        <f t="shared" si="547"/>
        <v>100</v>
      </c>
      <c r="P2646" s="28"/>
      <c r="Q2646" s="28"/>
      <c r="R2646" s="167"/>
      <c r="S2646" s="28"/>
      <c r="T2646" s="28"/>
      <c r="U2646" s="4">
        <f t="shared" si="548"/>
        <v>100000</v>
      </c>
      <c r="AA2646" s="209"/>
      <c r="AB2646" s="209"/>
      <c r="AC2646" s="209"/>
      <c r="AD2646" s="209"/>
      <c r="AE2646" s="209"/>
      <c r="AF2646" s="209"/>
      <c r="AG2646" s="209"/>
      <c r="AH2646" s="209"/>
      <c r="AI2646" s="209"/>
      <c r="AJ2646" s="209"/>
      <c r="AK2646" s="209"/>
      <c r="AL2646" s="209"/>
      <c r="AM2646" s="209"/>
      <c r="AN2646" s="209"/>
      <c r="AO2646" s="209"/>
      <c r="AP2646" s="209"/>
      <c r="AQ2646" s="209"/>
      <c r="AR2646" s="209"/>
      <c r="AS2646" s="209"/>
      <c r="AT2646" s="209"/>
      <c r="AU2646" s="209"/>
      <c r="AV2646" s="209"/>
      <c r="AW2646" s="209"/>
      <c r="AX2646" s="209"/>
      <c r="AY2646" s="209"/>
      <c r="AZ2646" s="209"/>
      <c r="BA2646" s="209"/>
      <c r="BB2646" s="209"/>
      <c r="BC2646" s="209"/>
      <c r="BD2646" s="209"/>
      <c r="BE2646" s="209"/>
      <c r="BF2646" s="209"/>
      <c r="BG2646" s="209"/>
      <c r="BH2646" s="209"/>
      <c r="BI2646" s="209"/>
      <c r="BJ2646" s="209"/>
      <c r="BK2646" s="209"/>
      <c r="BL2646" s="209"/>
      <c r="BM2646" s="209"/>
      <c r="BN2646" s="209"/>
      <c r="BO2646" s="209"/>
      <c r="BP2646" s="209"/>
      <c r="BQ2646" s="209"/>
      <c r="BR2646" s="209"/>
      <c r="BS2646" s="209"/>
      <c r="BT2646" s="209"/>
      <c r="BU2646" s="209"/>
      <c r="BV2646" s="209"/>
      <c r="BW2646" s="209"/>
      <c r="BX2646" s="209"/>
      <c r="BY2646" s="209"/>
      <c r="BZ2646" s="209"/>
      <c r="CA2646" s="209"/>
      <c r="CB2646" s="209"/>
      <c r="CC2646" s="209"/>
      <c r="CD2646" s="209"/>
      <c r="CE2646" s="209"/>
      <c r="CF2646" s="209"/>
      <c r="CG2646" s="209"/>
      <c r="CH2646" s="209"/>
      <c r="CI2646" s="209"/>
      <c r="CJ2646" s="209"/>
      <c r="CK2646" s="209"/>
      <c r="CL2646" s="209"/>
      <c r="CM2646" s="209"/>
      <c r="CN2646" s="209"/>
      <c r="CO2646" s="209"/>
      <c r="CP2646" s="209"/>
      <c r="CQ2646" s="209"/>
      <c r="CR2646" s="209"/>
      <c r="CS2646" s="209"/>
      <c r="CT2646" s="209"/>
      <c r="CU2646" s="209"/>
      <c r="CV2646" s="209"/>
      <c r="CW2646" s="209"/>
      <c r="CX2646" s="209"/>
      <c r="CY2646" s="209"/>
      <c r="CZ2646" s="209"/>
      <c r="DA2646" s="209"/>
      <c r="DB2646" s="209"/>
      <c r="DC2646" s="209"/>
      <c r="DD2646" s="209"/>
      <c r="DE2646" s="209"/>
      <c r="DF2646" s="209"/>
      <c r="DG2646" s="209"/>
      <c r="DH2646" s="209"/>
      <c r="DI2646" s="209"/>
      <c r="DJ2646" s="209"/>
      <c r="DK2646" s="209"/>
      <c r="DL2646" s="209"/>
      <c r="DM2646" s="209"/>
      <c r="DN2646" s="209"/>
      <c r="DO2646" s="209"/>
      <c r="DP2646" s="209"/>
      <c r="DQ2646" s="209"/>
      <c r="DR2646" s="209"/>
      <c r="DS2646" s="209"/>
      <c r="DT2646" s="209"/>
      <c r="DU2646" s="209"/>
      <c r="DV2646" s="209"/>
      <c r="DW2646" s="209"/>
      <c r="DX2646" s="209"/>
      <c r="DY2646" s="209"/>
      <c r="DZ2646" s="209"/>
      <c r="EA2646" s="209"/>
      <c r="EB2646" s="209"/>
      <c r="EC2646" s="209"/>
      <c r="ED2646" s="209"/>
      <c r="EE2646" s="209"/>
      <c r="EF2646" s="209"/>
      <c r="EG2646" s="209"/>
      <c r="EH2646" s="209"/>
      <c r="EI2646" s="209"/>
      <c r="EJ2646" s="209"/>
      <c r="EK2646" s="209"/>
      <c r="EL2646" s="209"/>
      <c r="EM2646" s="209"/>
      <c r="EN2646" s="209"/>
      <c r="EO2646" s="209"/>
      <c r="EP2646" s="209"/>
      <c r="EQ2646" s="209"/>
      <c r="ER2646" s="209"/>
      <c r="ES2646" s="209"/>
      <c r="ET2646" s="209"/>
      <c r="EU2646" s="209"/>
      <c r="EV2646" s="209"/>
      <c r="EW2646" s="209"/>
      <c r="EX2646" s="209"/>
      <c r="EY2646" s="209"/>
      <c r="EZ2646" s="209"/>
      <c r="FA2646" s="209"/>
      <c r="FB2646" s="209"/>
      <c r="FC2646" s="209"/>
      <c r="FD2646" s="209"/>
      <c r="FE2646" s="209"/>
      <c r="FF2646" s="209"/>
      <c r="FG2646" s="209"/>
      <c r="FH2646" s="209"/>
      <c r="FI2646" s="209"/>
      <c r="FJ2646" s="209"/>
      <c r="FK2646" s="209"/>
      <c r="FL2646" s="209"/>
      <c r="FM2646" s="209"/>
      <c r="FN2646" s="209"/>
      <c r="FO2646" s="209"/>
      <c r="FP2646" s="209"/>
      <c r="FQ2646" s="209"/>
      <c r="FR2646" s="209"/>
      <c r="FS2646" s="209"/>
      <c r="FT2646" s="209"/>
      <c r="FU2646" s="209"/>
      <c r="FV2646" s="209"/>
      <c r="FW2646" s="209"/>
      <c r="FX2646" s="209"/>
      <c r="FY2646" s="209"/>
      <c r="FZ2646" s="209"/>
      <c r="GA2646" s="209"/>
      <c r="GB2646" s="209"/>
      <c r="GC2646" s="209"/>
      <c r="GD2646" s="209"/>
      <c r="GE2646" s="209"/>
      <c r="GF2646" s="209"/>
      <c r="GG2646" s="209"/>
      <c r="GH2646" s="209"/>
      <c r="GI2646" s="209"/>
    </row>
    <row r="2647" spans="1:191" hidden="1">
      <c r="A2647" s="74"/>
      <c r="B2647" s="62"/>
      <c r="C2647" s="56"/>
      <c r="D2647" s="78"/>
      <c r="E2647" s="16" t="s">
        <v>513</v>
      </c>
      <c r="F2647" s="10">
        <v>4239</v>
      </c>
      <c r="G2647" s="10"/>
      <c r="H2647" s="10"/>
      <c r="I2647" s="22">
        <v>12000</v>
      </c>
      <c r="J2647" s="22">
        <v>75000</v>
      </c>
      <c r="K2647" s="22">
        <v>100000</v>
      </c>
      <c r="L2647" s="150">
        <v>100000</v>
      </c>
      <c r="M2647" s="41">
        <f t="shared" si="545"/>
        <v>12</v>
      </c>
      <c r="N2647" s="41">
        <f t="shared" si="546"/>
        <v>75</v>
      </c>
      <c r="O2647" s="41">
        <f t="shared" si="547"/>
        <v>100</v>
      </c>
      <c r="P2647" s="28"/>
      <c r="Q2647" s="28"/>
      <c r="R2647" s="167"/>
      <c r="S2647" s="28"/>
      <c r="T2647" s="28"/>
      <c r="U2647" s="4">
        <f t="shared" si="548"/>
        <v>100000</v>
      </c>
    </row>
    <row r="2648" spans="1:191" ht="33">
      <c r="A2648" s="246"/>
      <c r="B2648" s="218"/>
      <c r="C2648" s="200"/>
      <c r="D2648" s="255" t="s">
        <v>288</v>
      </c>
      <c r="E2648" s="81" t="s">
        <v>619</v>
      </c>
      <c r="F2648" s="19"/>
      <c r="G2648" s="19"/>
      <c r="H2648" s="10" t="s">
        <v>394</v>
      </c>
      <c r="I2648" s="205">
        <f t="shared" ref="I2648:K2648" si="557">SUM(I2649)</f>
        <v>3600</v>
      </c>
      <c r="J2648" s="205">
        <f t="shared" si="557"/>
        <v>7400</v>
      </c>
      <c r="K2648" s="205">
        <f t="shared" si="557"/>
        <v>11200</v>
      </c>
      <c r="L2648" s="205">
        <f>SUM(L2649)</f>
        <v>15000</v>
      </c>
      <c r="M2648" s="41">
        <f t="shared" si="545"/>
        <v>24</v>
      </c>
      <c r="N2648" s="41">
        <f t="shared" si="546"/>
        <v>49.3</v>
      </c>
      <c r="O2648" s="41">
        <f t="shared" si="547"/>
        <v>74.7</v>
      </c>
      <c r="P2648" s="28"/>
      <c r="Q2648" s="28"/>
      <c r="R2648" s="167"/>
      <c r="S2648" s="28"/>
      <c r="T2648" s="28"/>
      <c r="U2648" s="4">
        <f t="shared" si="548"/>
        <v>15000</v>
      </c>
      <c r="W2648" s="43" t="s">
        <v>394</v>
      </c>
      <c r="AA2648" s="209"/>
      <c r="AB2648" s="209"/>
      <c r="AC2648" s="209"/>
      <c r="AD2648" s="209"/>
      <c r="AE2648" s="209"/>
      <c r="AF2648" s="209"/>
      <c r="AG2648" s="209"/>
      <c r="AH2648" s="209"/>
      <c r="AI2648" s="209"/>
      <c r="AJ2648" s="209"/>
      <c r="AK2648" s="209"/>
      <c r="AL2648" s="209"/>
      <c r="AM2648" s="209"/>
      <c r="AN2648" s="209"/>
      <c r="AO2648" s="209"/>
      <c r="AP2648" s="209"/>
      <c r="AQ2648" s="209"/>
      <c r="AR2648" s="209"/>
      <c r="AS2648" s="209"/>
      <c r="AT2648" s="209"/>
      <c r="AU2648" s="209"/>
      <c r="AV2648" s="209"/>
      <c r="AW2648" s="209"/>
      <c r="AX2648" s="209"/>
      <c r="AY2648" s="209"/>
      <c r="AZ2648" s="209"/>
      <c r="BA2648" s="209"/>
      <c r="BB2648" s="209"/>
      <c r="BC2648" s="209"/>
      <c r="BD2648" s="209"/>
      <c r="BE2648" s="209"/>
      <c r="BF2648" s="209"/>
      <c r="BG2648" s="209"/>
      <c r="BH2648" s="209"/>
      <c r="BI2648" s="209"/>
      <c r="BJ2648" s="209"/>
      <c r="BK2648" s="209"/>
      <c r="BL2648" s="209"/>
      <c r="BM2648" s="209"/>
      <c r="BN2648" s="209"/>
      <c r="BO2648" s="209"/>
      <c r="BP2648" s="209"/>
      <c r="BQ2648" s="209"/>
      <c r="BR2648" s="209"/>
      <c r="BS2648" s="209"/>
      <c r="BT2648" s="209"/>
      <c r="BU2648" s="209"/>
      <c r="BV2648" s="209"/>
      <c r="BW2648" s="209"/>
      <c r="BX2648" s="209"/>
      <c r="BY2648" s="209"/>
      <c r="BZ2648" s="209"/>
      <c r="CA2648" s="209"/>
      <c r="CB2648" s="209"/>
      <c r="CC2648" s="209"/>
      <c r="CD2648" s="209"/>
      <c r="CE2648" s="209"/>
      <c r="CF2648" s="209"/>
      <c r="CG2648" s="209"/>
      <c r="CH2648" s="209"/>
      <c r="CI2648" s="209"/>
      <c r="CJ2648" s="209"/>
      <c r="CK2648" s="209"/>
      <c r="CL2648" s="209"/>
      <c r="CM2648" s="209"/>
      <c r="CN2648" s="209"/>
      <c r="CO2648" s="209"/>
      <c r="CP2648" s="209"/>
      <c r="CQ2648" s="209"/>
      <c r="CR2648" s="209"/>
      <c r="CS2648" s="209"/>
      <c r="CT2648" s="209"/>
      <c r="CU2648" s="209"/>
      <c r="CV2648" s="209"/>
      <c r="CW2648" s="209"/>
      <c r="CX2648" s="209"/>
      <c r="CY2648" s="209"/>
      <c r="CZ2648" s="209"/>
      <c r="DA2648" s="209"/>
      <c r="DB2648" s="209"/>
      <c r="DC2648" s="209"/>
      <c r="DD2648" s="209"/>
      <c r="DE2648" s="209"/>
      <c r="DF2648" s="209"/>
      <c r="DG2648" s="209"/>
      <c r="DH2648" s="209"/>
      <c r="DI2648" s="209"/>
      <c r="DJ2648" s="209"/>
      <c r="DK2648" s="209"/>
      <c r="DL2648" s="209"/>
      <c r="DM2648" s="209"/>
      <c r="DN2648" s="209"/>
      <c r="DO2648" s="209"/>
      <c r="DP2648" s="209"/>
      <c r="DQ2648" s="209"/>
      <c r="DR2648" s="209"/>
      <c r="DS2648" s="209"/>
      <c r="DT2648" s="209"/>
      <c r="DU2648" s="209"/>
      <c r="DV2648" s="209"/>
      <c r="DW2648" s="209"/>
      <c r="DX2648" s="209"/>
      <c r="DY2648" s="209"/>
      <c r="DZ2648" s="209"/>
      <c r="EA2648" s="209"/>
      <c r="EB2648" s="209"/>
      <c r="EC2648" s="209"/>
      <c r="ED2648" s="209"/>
      <c r="EE2648" s="209"/>
      <c r="EF2648" s="209"/>
      <c r="EG2648" s="209"/>
      <c r="EH2648" s="209"/>
      <c r="EI2648" s="209"/>
      <c r="EJ2648" s="209"/>
      <c r="EK2648" s="209"/>
      <c r="EL2648" s="209"/>
      <c r="EM2648" s="209"/>
      <c r="EN2648" s="209"/>
      <c r="EO2648" s="209"/>
      <c r="EP2648" s="209"/>
      <c r="EQ2648" s="209"/>
      <c r="ER2648" s="209"/>
      <c r="ES2648" s="209"/>
      <c r="ET2648" s="209"/>
      <c r="EU2648" s="209"/>
      <c r="EV2648" s="209"/>
      <c r="EW2648" s="209"/>
      <c r="EX2648" s="209"/>
      <c r="EY2648" s="209"/>
      <c r="EZ2648" s="209"/>
      <c r="FA2648" s="209"/>
      <c r="FB2648" s="209"/>
      <c r="FC2648" s="209"/>
      <c r="FD2648" s="209"/>
      <c r="FE2648" s="209"/>
      <c r="FF2648" s="209"/>
      <c r="FG2648" s="209"/>
      <c r="FH2648" s="209"/>
      <c r="FI2648" s="209"/>
      <c r="FJ2648" s="209"/>
      <c r="FK2648" s="209"/>
      <c r="FL2648" s="209"/>
      <c r="FM2648" s="209"/>
      <c r="FN2648" s="209"/>
      <c r="FO2648" s="209"/>
      <c r="FP2648" s="209"/>
      <c r="FQ2648" s="209"/>
      <c r="FR2648" s="209"/>
      <c r="FS2648" s="209"/>
      <c r="FT2648" s="209"/>
      <c r="FU2648" s="209"/>
      <c r="FV2648" s="209"/>
      <c r="FW2648" s="209"/>
      <c r="FX2648" s="209"/>
      <c r="FY2648" s="209"/>
      <c r="FZ2648" s="209"/>
      <c r="GA2648" s="209"/>
      <c r="GB2648" s="209"/>
      <c r="GC2648" s="209"/>
      <c r="GD2648" s="209"/>
      <c r="GE2648" s="209"/>
      <c r="GF2648" s="209"/>
      <c r="GG2648" s="209"/>
      <c r="GH2648" s="209"/>
      <c r="GI2648" s="209"/>
    </row>
    <row r="2649" spans="1:191" ht="27">
      <c r="A2649" s="246"/>
      <c r="B2649" s="218"/>
      <c r="C2649" s="200"/>
      <c r="D2649" s="252"/>
      <c r="E2649" s="80" t="s">
        <v>655</v>
      </c>
      <c r="F2649" s="18" t="s">
        <v>398</v>
      </c>
      <c r="G2649" s="18"/>
      <c r="H2649" s="10" t="s">
        <v>394</v>
      </c>
      <c r="I2649" s="207">
        <f t="shared" ref="I2649:K2649" si="558">SUM(I2650:I2654)</f>
        <v>3600</v>
      </c>
      <c r="J2649" s="207">
        <f t="shared" si="558"/>
        <v>7400</v>
      </c>
      <c r="K2649" s="207">
        <f t="shared" si="558"/>
        <v>11200</v>
      </c>
      <c r="L2649" s="207">
        <f>SUM(L2650:L2654)</f>
        <v>15000</v>
      </c>
      <c r="M2649" s="41">
        <f t="shared" si="545"/>
        <v>24</v>
      </c>
      <c r="N2649" s="41">
        <f t="shared" si="546"/>
        <v>49.3</v>
      </c>
      <c r="O2649" s="41">
        <f t="shared" si="547"/>
        <v>74.7</v>
      </c>
      <c r="P2649" s="28"/>
      <c r="Q2649" s="28"/>
      <c r="R2649" s="167"/>
      <c r="S2649" s="28"/>
      <c r="T2649" s="28"/>
      <c r="U2649" s="4">
        <f t="shared" si="548"/>
        <v>15000</v>
      </c>
      <c r="AA2649" s="209"/>
      <c r="AB2649" s="209"/>
      <c r="AC2649" s="209"/>
      <c r="AD2649" s="209"/>
      <c r="AE2649" s="209"/>
      <c r="AF2649" s="209"/>
      <c r="AG2649" s="209"/>
      <c r="AH2649" s="209"/>
      <c r="AI2649" s="209"/>
      <c r="AJ2649" s="209"/>
      <c r="AK2649" s="209"/>
      <c r="AL2649" s="209"/>
      <c r="AM2649" s="209"/>
      <c r="AN2649" s="209"/>
      <c r="AO2649" s="209"/>
      <c r="AP2649" s="209"/>
      <c r="AQ2649" s="209"/>
      <c r="AR2649" s="209"/>
      <c r="AS2649" s="209"/>
      <c r="AT2649" s="209"/>
      <c r="AU2649" s="209"/>
      <c r="AV2649" s="209"/>
      <c r="AW2649" s="209"/>
      <c r="AX2649" s="209"/>
      <c r="AY2649" s="209"/>
      <c r="AZ2649" s="209"/>
      <c r="BA2649" s="209"/>
      <c r="BB2649" s="209"/>
      <c r="BC2649" s="209"/>
      <c r="BD2649" s="209"/>
      <c r="BE2649" s="209"/>
      <c r="BF2649" s="209"/>
      <c r="BG2649" s="209"/>
      <c r="BH2649" s="209"/>
      <c r="BI2649" s="209"/>
      <c r="BJ2649" s="209"/>
      <c r="BK2649" s="209"/>
      <c r="BL2649" s="209"/>
      <c r="BM2649" s="209"/>
      <c r="BN2649" s="209"/>
      <c r="BO2649" s="209"/>
      <c r="BP2649" s="209"/>
      <c r="BQ2649" s="209"/>
      <c r="BR2649" s="209"/>
      <c r="BS2649" s="209"/>
      <c r="BT2649" s="209"/>
      <c r="BU2649" s="209"/>
      <c r="BV2649" s="209"/>
      <c r="BW2649" s="209"/>
      <c r="BX2649" s="209"/>
      <c r="BY2649" s="209"/>
      <c r="BZ2649" s="209"/>
      <c r="CA2649" s="209"/>
      <c r="CB2649" s="209"/>
      <c r="CC2649" s="209"/>
      <c r="CD2649" s="209"/>
      <c r="CE2649" s="209"/>
      <c r="CF2649" s="209"/>
      <c r="CG2649" s="209"/>
      <c r="CH2649" s="209"/>
      <c r="CI2649" s="209"/>
      <c r="CJ2649" s="209"/>
      <c r="CK2649" s="209"/>
      <c r="CL2649" s="209"/>
      <c r="CM2649" s="209"/>
      <c r="CN2649" s="209"/>
      <c r="CO2649" s="209"/>
      <c r="CP2649" s="209"/>
      <c r="CQ2649" s="209"/>
      <c r="CR2649" s="209"/>
      <c r="CS2649" s="209"/>
      <c r="CT2649" s="209"/>
      <c r="CU2649" s="209"/>
      <c r="CV2649" s="209"/>
      <c r="CW2649" s="209"/>
      <c r="CX2649" s="209"/>
      <c r="CY2649" s="209"/>
      <c r="CZ2649" s="209"/>
      <c r="DA2649" s="209"/>
      <c r="DB2649" s="209"/>
      <c r="DC2649" s="209"/>
      <c r="DD2649" s="209"/>
      <c r="DE2649" s="209"/>
      <c r="DF2649" s="209"/>
      <c r="DG2649" s="209"/>
      <c r="DH2649" s="209"/>
      <c r="DI2649" s="209"/>
      <c r="DJ2649" s="209"/>
      <c r="DK2649" s="209"/>
      <c r="DL2649" s="209"/>
      <c r="DM2649" s="209"/>
      <c r="DN2649" s="209"/>
      <c r="DO2649" s="209"/>
      <c r="DP2649" s="209"/>
      <c r="DQ2649" s="209"/>
      <c r="DR2649" s="209"/>
      <c r="DS2649" s="209"/>
      <c r="DT2649" s="209"/>
      <c r="DU2649" s="209"/>
      <c r="DV2649" s="209"/>
      <c r="DW2649" s="209"/>
      <c r="DX2649" s="209"/>
      <c r="DY2649" s="209"/>
      <c r="DZ2649" s="209"/>
      <c r="EA2649" s="209"/>
      <c r="EB2649" s="209"/>
      <c r="EC2649" s="209"/>
      <c r="ED2649" s="209"/>
      <c r="EE2649" s="209"/>
      <c r="EF2649" s="209"/>
      <c r="EG2649" s="209"/>
      <c r="EH2649" s="209"/>
      <c r="EI2649" s="209"/>
      <c r="EJ2649" s="209"/>
      <c r="EK2649" s="209"/>
      <c r="EL2649" s="209"/>
      <c r="EM2649" s="209"/>
      <c r="EN2649" s="209"/>
      <c r="EO2649" s="209"/>
      <c r="EP2649" s="209"/>
      <c r="EQ2649" s="209"/>
      <c r="ER2649" s="209"/>
      <c r="ES2649" s="209"/>
      <c r="ET2649" s="209"/>
      <c r="EU2649" s="209"/>
      <c r="EV2649" s="209"/>
      <c r="EW2649" s="209"/>
      <c r="EX2649" s="209"/>
      <c r="EY2649" s="209"/>
      <c r="EZ2649" s="209"/>
      <c r="FA2649" s="209"/>
      <c r="FB2649" s="209"/>
      <c r="FC2649" s="209"/>
      <c r="FD2649" s="209"/>
      <c r="FE2649" s="209"/>
      <c r="FF2649" s="209"/>
      <c r="FG2649" s="209"/>
      <c r="FH2649" s="209"/>
      <c r="FI2649" s="209"/>
      <c r="FJ2649" s="209"/>
      <c r="FK2649" s="209"/>
      <c r="FL2649" s="209"/>
      <c r="FM2649" s="209"/>
      <c r="FN2649" s="209"/>
      <c r="FO2649" s="209"/>
      <c r="FP2649" s="209"/>
      <c r="FQ2649" s="209"/>
      <c r="FR2649" s="209"/>
      <c r="FS2649" s="209"/>
      <c r="FT2649" s="209"/>
      <c r="FU2649" s="209"/>
      <c r="FV2649" s="209"/>
      <c r="FW2649" s="209"/>
      <c r="FX2649" s="209"/>
      <c r="FY2649" s="209"/>
      <c r="FZ2649" s="209"/>
      <c r="GA2649" s="209"/>
      <c r="GB2649" s="209"/>
      <c r="GC2649" s="209"/>
      <c r="GD2649" s="209"/>
      <c r="GE2649" s="209"/>
      <c r="GF2649" s="209"/>
      <c r="GG2649" s="209"/>
      <c r="GH2649" s="209"/>
      <c r="GI2649" s="209"/>
    </row>
    <row r="2650" spans="1:191" hidden="1">
      <c r="A2650" s="74"/>
      <c r="B2650" s="62"/>
      <c r="C2650" s="56"/>
      <c r="D2650" s="78"/>
      <c r="E2650" s="16" t="s">
        <v>436</v>
      </c>
      <c r="F2650" s="10" t="s">
        <v>264</v>
      </c>
      <c r="G2650" s="10"/>
      <c r="H2650" s="10"/>
      <c r="I2650" s="22">
        <v>2000</v>
      </c>
      <c r="J2650" s="22">
        <v>4000</v>
      </c>
      <c r="K2650" s="22">
        <v>6000</v>
      </c>
      <c r="L2650" s="150">
        <v>7500</v>
      </c>
      <c r="M2650" s="41">
        <f t="shared" si="545"/>
        <v>26.7</v>
      </c>
      <c r="N2650" s="41">
        <f t="shared" si="546"/>
        <v>53.3</v>
      </c>
      <c r="O2650" s="41">
        <f t="shared" si="547"/>
        <v>80</v>
      </c>
      <c r="P2650" s="28"/>
      <c r="Q2650" s="28"/>
      <c r="R2650" s="167"/>
      <c r="S2650" s="28"/>
      <c r="T2650" s="28"/>
      <c r="U2650" s="4">
        <f t="shared" si="548"/>
        <v>7500</v>
      </c>
    </row>
    <row r="2651" spans="1:191" hidden="1">
      <c r="A2651" s="74"/>
      <c r="B2651" s="62"/>
      <c r="C2651" s="56"/>
      <c r="D2651" s="78"/>
      <c r="E2651" s="16" t="s">
        <v>443</v>
      </c>
      <c r="F2651" s="10" t="s">
        <v>265</v>
      </c>
      <c r="G2651" s="10"/>
      <c r="H2651" s="10"/>
      <c r="I2651" s="22">
        <v>150</v>
      </c>
      <c r="J2651" s="22">
        <v>300</v>
      </c>
      <c r="K2651" s="22">
        <v>600</v>
      </c>
      <c r="L2651" s="150">
        <v>900</v>
      </c>
      <c r="M2651" s="41">
        <f t="shared" si="545"/>
        <v>16.7</v>
      </c>
      <c r="N2651" s="41">
        <f t="shared" si="546"/>
        <v>33.299999999999997</v>
      </c>
      <c r="O2651" s="41">
        <f t="shared" si="547"/>
        <v>66.7</v>
      </c>
      <c r="P2651" s="28"/>
      <c r="Q2651" s="28"/>
      <c r="R2651" s="167"/>
      <c r="S2651" s="28"/>
      <c r="T2651" s="28"/>
      <c r="U2651" s="4"/>
    </row>
    <row r="2652" spans="1:191" hidden="1">
      <c r="A2652" s="74"/>
      <c r="B2652" s="62"/>
      <c r="C2652" s="56"/>
      <c r="D2652" s="78"/>
      <c r="E2652" s="16" t="s">
        <v>459</v>
      </c>
      <c r="F2652" s="10" t="s">
        <v>266</v>
      </c>
      <c r="G2652" s="10"/>
      <c r="H2652" s="10"/>
      <c r="I2652" s="22">
        <v>250</v>
      </c>
      <c r="J2652" s="22">
        <v>600</v>
      </c>
      <c r="K2652" s="22">
        <v>900</v>
      </c>
      <c r="L2652" s="150">
        <v>1200</v>
      </c>
      <c r="M2652" s="41">
        <f t="shared" si="545"/>
        <v>20.8</v>
      </c>
      <c r="N2652" s="41">
        <f t="shared" si="546"/>
        <v>50</v>
      </c>
      <c r="O2652" s="41">
        <f t="shared" si="547"/>
        <v>75</v>
      </c>
      <c r="P2652" s="28"/>
      <c r="Q2652" s="28"/>
      <c r="R2652" s="167"/>
      <c r="S2652" s="28"/>
      <c r="T2652" s="28"/>
      <c r="U2652" s="4"/>
    </row>
    <row r="2653" spans="1:191" hidden="1">
      <c r="A2653" s="74"/>
      <c r="B2653" s="62"/>
      <c r="C2653" s="56"/>
      <c r="D2653" s="78"/>
      <c r="E2653" s="16" t="s">
        <v>517</v>
      </c>
      <c r="F2653" s="10" t="s">
        <v>421</v>
      </c>
      <c r="G2653" s="10"/>
      <c r="H2653" s="10"/>
      <c r="I2653" s="22">
        <v>400</v>
      </c>
      <c r="J2653" s="22">
        <v>700</v>
      </c>
      <c r="K2653" s="22">
        <v>900</v>
      </c>
      <c r="L2653" s="150">
        <v>1500</v>
      </c>
      <c r="M2653" s="41">
        <f t="shared" si="545"/>
        <v>26.7</v>
      </c>
      <c r="N2653" s="41">
        <f t="shared" si="546"/>
        <v>46.7</v>
      </c>
      <c r="O2653" s="41">
        <f t="shared" si="547"/>
        <v>60</v>
      </c>
      <c r="P2653" s="28"/>
      <c r="Q2653" s="28"/>
      <c r="R2653" s="167"/>
      <c r="S2653" s="28"/>
      <c r="T2653" s="28"/>
      <c r="U2653" s="4"/>
    </row>
    <row r="2654" spans="1:191" hidden="1">
      <c r="A2654" s="74"/>
      <c r="B2654" s="62"/>
      <c r="C2654" s="56"/>
      <c r="D2654" s="78"/>
      <c r="E2654" s="16" t="s">
        <v>519</v>
      </c>
      <c r="F2654" s="10" t="s">
        <v>175</v>
      </c>
      <c r="G2654" s="10"/>
      <c r="H2654" s="10"/>
      <c r="I2654" s="22">
        <v>800</v>
      </c>
      <c r="J2654" s="22">
        <v>1800</v>
      </c>
      <c r="K2654" s="22">
        <v>2800</v>
      </c>
      <c r="L2654" s="150">
        <v>3900</v>
      </c>
      <c r="M2654" s="41">
        <f t="shared" si="545"/>
        <v>20.5</v>
      </c>
      <c r="N2654" s="41">
        <f t="shared" si="546"/>
        <v>46.2</v>
      </c>
      <c r="O2654" s="41">
        <f t="shared" si="547"/>
        <v>71.8</v>
      </c>
      <c r="P2654" s="28"/>
      <c r="Q2654" s="28"/>
      <c r="R2654" s="167"/>
      <c r="S2654" s="28"/>
      <c r="T2654" s="28"/>
      <c r="U2654" s="4"/>
    </row>
    <row r="2655" spans="1:191" ht="33">
      <c r="A2655" s="246"/>
      <c r="B2655" s="218"/>
      <c r="C2655" s="200"/>
      <c r="D2655" s="255" t="s">
        <v>299</v>
      </c>
      <c r="E2655" s="81" t="s">
        <v>671</v>
      </c>
      <c r="F2655" s="19"/>
      <c r="G2655" s="19"/>
      <c r="H2655" s="10" t="s">
        <v>394</v>
      </c>
      <c r="I2655" s="205">
        <f t="shared" ref="I2655:L2656" si="559">SUM(I2656)</f>
        <v>7500</v>
      </c>
      <c r="J2655" s="205">
        <f t="shared" si="559"/>
        <v>15000</v>
      </c>
      <c r="K2655" s="205">
        <f t="shared" si="559"/>
        <v>22500</v>
      </c>
      <c r="L2655" s="205">
        <f t="shared" si="559"/>
        <v>30000</v>
      </c>
      <c r="M2655" s="41">
        <f t="shared" si="545"/>
        <v>25</v>
      </c>
      <c r="N2655" s="41">
        <f t="shared" si="546"/>
        <v>50</v>
      </c>
      <c r="O2655" s="41">
        <f t="shared" si="547"/>
        <v>75</v>
      </c>
      <c r="P2655" s="28"/>
      <c r="Q2655" s="28"/>
      <c r="R2655" s="167"/>
      <c r="S2655" s="28"/>
      <c r="T2655" s="28"/>
      <c r="U2655" s="4">
        <f t="shared" ref="U2655:U2685" si="560">SUM(L2655-T2655)</f>
        <v>30000</v>
      </c>
      <c r="W2655" s="43" t="s">
        <v>394</v>
      </c>
      <c r="AA2655" s="209"/>
      <c r="AB2655" s="209"/>
      <c r="AC2655" s="209"/>
      <c r="AD2655" s="209"/>
      <c r="AE2655" s="209"/>
      <c r="AF2655" s="209"/>
      <c r="AG2655" s="209"/>
      <c r="AH2655" s="209"/>
      <c r="AI2655" s="209"/>
      <c r="AJ2655" s="209"/>
      <c r="AK2655" s="209"/>
      <c r="AL2655" s="209"/>
      <c r="AM2655" s="209"/>
      <c r="AN2655" s="209"/>
      <c r="AO2655" s="209"/>
      <c r="AP2655" s="209"/>
      <c r="AQ2655" s="209"/>
      <c r="AR2655" s="209"/>
      <c r="AS2655" s="209"/>
      <c r="AT2655" s="209"/>
      <c r="AU2655" s="209"/>
      <c r="AV2655" s="209"/>
      <c r="AW2655" s="209"/>
      <c r="AX2655" s="209"/>
      <c r="AY2655" s="209"/>
      <c r="AZ2655" s="209"/>
      <c r="BA2655" s="209"/>
      <c r="BB2655" s="209"/>
      <c r="BC2655" s="209"/>
      <c r="BD2655" s="209"/>
      <c r="BE2655" s="209"/>
      <c r="BF2655" s="209"/>
      <c r="BG2655" s="209"/>
      <c r="BH2655" s="209"/>
      <c r="BI2655" s="209"/>
      <c r="BJ2655" s="209"/>
      <c r="BK2655" s="209"/>
      <c r="BL2655" s="209"/>
      <c r="BM2655" s="209"/>
      <c r="BN2655" s="209"/>
      <c r="BO2655" s="209"/>
      <c r="BP2655" s="209"/>
      <c r="BQ2655" s="209"/>
      <c r="BR2655" s="209"/>
      <c r="BS2655" s="209"/>
      <c r="BT2655" s="209"/>
      <c r="BU2655" s="209"/>
      <c r="BV2655" s="209"/>
      <c r="BW2655" s="209"/>
      <c r="BX2655" s="209"/>
      <c r="BY2655" s="209"/>
      <c r="BZ2655" s="209"/>
      <c r="CA2655" s="209"/>
      <c r="CB2655" s="209"/>
      <c r="CC2655" s="209"/>
      <c r="CD2655" s="209"/>
      <c r="CE2655" s="209"/>
      <c r="CF2655" s="209"/>
      <c r="CG2655" s="209"/>
      <c r="CH2655" s="209"/>
      <c r="CI2655" s="209"/>
      <c r="CJ2655" s="209"/>
      <c r="CK2655" s="209"/>
      <c r="CL2655" s="209"/>
      <c r="CM2655" s="209"/>
      <c r="CN2655" s="209"/>
      <c r="CO2655" s="209"/>
      <c r="CP2655" s="209"/>
      <c r="CQ2655" s="209"/>
      <c r="CR2655" s="209"/>
      <c r="CS2655" s="209"/>
      <c r="CT2655" s="209"/>
      <c r="CU2655" s="209"/>
      <c r="CV2655" s="209"/>
      <c r="CW2655" s="209"/>
      <c r="CX2655" s="209"/>
      <c r="CY2655" s="209"/>
      <c r="CZ2655" s="209"/>
      <c r="DA2655" s="209"/>
      <c r="DB2655" s="209"/>
      <c r="DC2655" s="209"/>
      <c r="DD2655" s="209"/>
      <c r="DE2655" s="209"/>
      <c r="DF2655" s="209"/>
      <c r="DG2655" s="209"/>
      <c r="DH2655" s="209"/>
      <c r="DI2655" s="209"/>
      <c r="DJ2655" s="209"/>
      <c r="DK2655" s="209"/>
      <c r="DL2655" s="209"/>
      <c r="DM2655" s="209"/>
      <c r="DN2655" s="209"/>
      <c r="DO2655" s="209"/>
      <c r="DP2655" s="209"/>
      <c r="DQ2655" s="209"/>
      <c r="DR2655" s="209"/>
      <c r="DS2655" s="209"/>
      <c r="DT2655" s="209"/>
      <c r="DU2655" s="209"/>
      <c r="DV2655" s="209"/>
      <c r="DW2655" s="209"/>
      <c r="DX2655" s="209"/>
      <c r="DY2655" s="209"/>
      <c r="DZ2655" s="209"/>
      <c r="EA2655" s="209"/>
      <c r="EB2655" s="209"/>
      <c r="EC2655" s="209"/>
      <c r="ED2655" s="209"/>
      <c r="EE2655" s="209"/>
      <c r="EF2655" s="209"/>
      <c r="EG2655" s="209"/>
      <c r="EH2655" s="209"/>
      <c r="EI2655" s="209"/>
      <c r="EJ2655" s="209"/>
      <c r="EK2655" s="209"/>
      <c r="EL2655" s="209"/>
      <c r="EM2655" s="209"/>
      <c r="EN2655" s="209"/>
      <c r="EO2655" s="209"/>
      <c r="EP2655" s="209"/>
      <c r="EQ2655" s="209"/>
      <c r="ER2655" s="209"/>
      <c r="ES2655" s="209"/>
      <c r="ET2655" s="209"/>
      <c r="EU2655" s="209"/>
      <c r="EV2655" s="209"/>
      <c r="EW2655" s="209"/>
      <c r="EX2655" s="209"/>
      <c r="EY2655" s="209"/>
      <c r="EZ2655" s="209"/>
      <c r="FA2655" s="209"/>
      <c r="FB2655" s="209"/>
      <c r="FC2655" s="209"/>
      <c r="FD2655" s="209"/>
      <c r="FE2655" s="209"/>
      <c r="FF2655" s="209"/>
      <c r="FG2655" s="209"/>
      <c r="FH2655" s="209"/>
      <c r="FI2655" s="209"/>
      <c r="FJ2655" s="209"/>
      <c r="FK2655" s="209"/>
      <c r="FL2655" s="209"/>
      <c r="FM2655" s="209"/>
      <c r="FN2655" s="209"/>
      <c r="FO2655" s="209"/>
      <c r="FP2655" s="209"/>
      <c r="FQ2655" s="209"/>
      <c r="FR2655" s="209"/>
      <c r="FS2655" s="209"/>
      <c r="FT2655" s="209"/>
      <c r="FU2655" s="209"/>
      <c r="FV2655" s="209"/>
      <c r="FW2655" s="209"/>
      <c r="FX2655" s="209"/>
      <c r="FY2655" s="209"/>
      <c r="FZ2655" s="209"/>
      <c r="GA2655" s="209"/>
      <c r="GB2655" s="209"/>
      <c r="GC2655" s="209"/>
      <c r="GD2655" s="209"/>
      <c r="GE2655" s="209"/>
      <c r="GF2655" s="209"/>
      <c r="GG2655" s="209"/>
      <c r="GH2655" s="209"/>
      <c r="GI2655" s="209"/>
    </row>
    <row r="2656" spans="1:191" ht="35.25" customHeight="1">
      <c r="A2656" s="246"/>
      <c r="B2656" s="218"/>
      <c r="C2656" s="200"/>
      <c r="D2656" s="252"/>
      <c r="E2656" s="80" t="s">
        <v>655</v>
      </c>
      <c r="F2656" s="18" t="s">
        <v>398</v>
      </c>
      <c r="G2656" s="18"/>
      <c r="H2656" s="10" t="s">
        <v>394</v>
      </c>
      <c r="I2656" s="207">
        <f t="shared" si="559"/>
        <v>7500</v>
      </c>
      <c r="J2656" s="207">
        <f>SUM(J2657)</f>
        <v>15000</v>
      </c>
      <c r="K2656" s="207">
        <f t="shared" si="559"/>
        <v>22500</v>
      </c>
      <c r="L2656" s="207">
        <f t="shared" si="559"/>
        <v>30000</v>
      </c>
      <c r="M2656" s="41">
        <f t="shared" si="545"/>
        <v>25</v>
      </c>
      <c r="N2656" s="41">
        <f t="shared" si="546"/>
        <v>50</v>
      </c>
      <c r="O2656" s="41">
        <f t="shared" si="547"/>
        <v>75</v>
      </c>
      <c r="P2656" s="28"/>
      <c r="Q2656" s="28"/>
      <c r="R2656" s="167"/>
      <c r="S2656" s="28"/>
      <c r="T2656" s="28"/>
      <c r="U2656" s="4">
        <f t="shared" si="560"/>
        <v>30000</v>
      </c>
      <c r="AA2656" s="209"/>
      <c r="AB2656" s="209"/>
      <c r="AC2656" s="209"/>
      <c r="AD2656" s="209"/>
      <c r="AE2656" s="209"/>
      <c r="AF2656" s="209"/>
      <c r="AG2656" s="209"/>
      <c r="AH2656" s="209"/>
      <c r="AI2656" s="209"/>
      <c r="AJ2656" s="209"/>
      <c r="AK2656" s="209"/>
      <c r="AL2656" s="209"/>
      <c r="AM2656" s="209"/>
      <c r="AN2656" s="209"/>
      <c r="AO2656" s="209"/>
      <c r="AP2656" s="209"/>
      <c r="AQ2656" s="209"/>
      <c r="AR2656" s="209"/>
      <c r="AS2656" s="209"/>
      <c r="AT2656" s="209"/>
      <c r="AU2656" s="209"/>
      <c r="AV2656" s="209"/>
      <c r="AW2656" s="209"/>
      <c r="AX2656" s="209"/>
      <c r="AY2656" s="209"/>
      <c r="AZ2656" s="209"/>
      <c r="BA2656" s="209"/>
      <c r="BB2656" s="209"/>
      <c r="BC2656" s="209"/>
      <c r="BD2656" s="209"/>
      <c r="BE2656" s="209"/>
      <c r="BF2656" s="209"/>
      <c r="BG2656" s="209"/>
      <c r="BH2656" s="209"/>
      <c r="BI2656" s="209"/>
      <c r="BJ2656" s="209"/>
      <c r="BK2656" s="209"/>
      <c r="BL2656" s="209"/>
      <c r="BM2656" s="209"/>
      <c r="BN2656" s="209"/>
      <c r="BO2656" s="209"/>
      <c r="BP2656" s="209"/>
      <c r="BQ2656" s="209"/>
      <c r="BR2656" s="209"/>
      <c r="BS2656" s="209"/>
      <c r="BT2656" s="209"/>
      <c r="BU2656" s="209"/>
      <c r="BV2656" s="209"/>
      <c r="BW2656" s="209"/>
      <c r="BX2656" s="209"/>
      <c r="BY2656" s="209"/>
      <c r="BZ2656" s="209"/>
      <c r="CA2656" s="209"/>
      <c r="CB2656" s="209"/>
      <c r="CC2656" s="209"/>
      <c r="CD2656" s="209"/>
      <c r="CE2656" s="209"/>
      <c r="CF2656" s="209"/>
      <c r="CG2656" s="209"/>
      <c r="CH2656" s="209"/>
      <c r="CI2656" s="209"/>
      <c r="CJ2656" s="209"/>
      <c r="CK2656" s="209"/>
      <c r="CL2656" s="209"/>
      <c r="CM2656" s="209"/>
      <c r="CN2656" s="209"/>
      <c r="CO2656" s="209"/>
      <c r="CP2656" s="209"/>
      <c r="CQ2656" s="209"/>
      <c r="CR2656" s="209"/>
      <c r="CS2656" s="209"/>
      <c r="CT2656" s="209"/>
      <c r="CU2656" s="209"/>
      <c r="CV2656" s="209"/>
      <c r="CW2656" s="209"/>
      <c r="CX2656" s="209"/>
      <c r="CY2656" s="209"/>
      <c r="CZ2656" s="209"/>
      <c r="DA2656" s="209"/>
      <c r="DB2656" s="209"/>
      <c r="DC2656" s="209"/>
      <c r="DD2656" s="209"/>
      <c r="DE2656" s="209"/>
      <c r="DF2656" s="209"/>
      <c r="DG2656" s="209"/>
      <c r="DH2656" s="209"/>
      <c r="DI2656" s="209"/>
      <c r="DJ2656" s="209"/>
      <c r="DK2656" s="209"/>
      <c r="DL2656" s="209"/>
      <c r="DM2656" s="209"/>
      <c r="DN2656" s="209"/>
      <c r="DO2656" s="209"/>
      <c r="DP2656" s="209"/>
      <c r="DQ2656" s="209"/>
      <c r="DR2656" s="209"/>
      <c r="DS2656" s="209"/>
      <c r="DT2656" s="209"/>
      <c r="DU2656" s="209"/>
      <c r="DV2656" s="209"/>
      <c r="DW2656" s="209"/>
      <c r="DX2656" s="209"/>
      <c r="DY2656" s="209"/>
      <c r="DZ2656" s="209"/>
      <c r="EA2656" s="209"/>
      <c r="EB2656" s="209"/>
      <c r="EC2656" s="209"/>
      <c r="ED2656" s="209"/>
      <c r="EE2656" s="209"/>
      <c r="EF2656" s="209"/>
      <c r="EG2656" s="209"/>
      <c r="EH2656" s="209"/>
      <c r="EI2656" s="209"/>
      <c r="EJ2656" s="209"/>
      <c r="EK2656" s="209"/>
      <c r="EL2656" s="209"/>
      <c r="EM2656" s="209"/>
      <c r="EN2656" s="209"/>
      <c r="EO2656" s="209"/>
      <c r="EP2656" s="209"/>
      <c r="EQ2656" s="209"/>
      <c r="ER2656" s="209"/>
      <c r="ES2656" s="209"/>
      <c r="ET2656" s="209"/>
      <c r="EU2656" s="209"/>
      <c r="EV2656" s="209"/>
      <c r="EW2656" s="209"/>
      <c r="EX2656" s="209"/>
      <c r="EY2656" s="209"/>
      <c r="EZ2656" s="209"/>
      <c r="FA2656" s="209"/>
      <c r="FB2656" s="209"/>
      <c r="FC2656" s="209"/>
      <c r="FD2656" s="209"/>
      <c r="FE2656" s="209"/>
      <c r="FF2656" s="209"/>
      <c r="FG2656" s="209"/>
      <c r="FH2656" s="209"/>
      <c r="FI2656" s="209"/>
      <c r="FJ2656" s="209"/>
      <c r="FK2656" s="209"/>
      <c r="FL2656" s="209"/>
      <c r="FM2656" s="209"/>
      <c r="FN2656" s="209"/>
      <c r="FO2656" s="209"/>
      <c r="FP2656" s="209"/>
      <c r="FQ2656" s="209"/>
      <c r="FR2656" s="209"/>
      <c r="FS2656" s="209"/>
      <c r="FT2656" s="209"/>
      <c r="FU2656" s="209"/>
      <c r="FV2656" s="209"/>
      <c r="FW2656" s="209"/>
      <c r="FX2656" s="209"/>
      <c r="FY2656" s="209"/>
      <c r="FZ2656" s="209"/>
      <c r="GA2656" s="209"/>
      <c r="GB2656" s="209"/>
      <c r="GC2656" s="209"/>
      <c r="GD2656" s="209"/>
      <c r="GE2656" s="209"/>
      <c r="GF2656" s="209"/>
      <c r="GG2656" s="209"/>
      <c r="GH2656" s="209"/>
      <c r="GI2656" s="209"/>
    </row>
    <row r="2657" spans="1:191" hidden="1">
      <c r="A2657" s="74"/>
      <c r="B2657" s="62"/>
      <c r="C2657" s="56"/>
      <c r="D2657" s="78"/>
      <c r="E2657" s="16" t="s">
        <v>514</v>
      </c>
      <c r="F2657" s="10">
        <v>4241</v>
      </c>
      <c r="G2657" s="10"/>
      <c r="H2657" s="10"/>
      <c r="I2657" s="22">
        <f>ROUND(L2657*0.25,0)</f>
        <v>7500</v>
      </c>
      <c r="J2657" s="22">
        <f>ROUND(L2657*0.5,0)</f>
        <v>15000</v>
      </c>
      <c r="K2657" s="22">
        <f>ROUND(L2657*0.75,0)</f>
        <v>22500</v>
      </c>
      <c r="L2657" s="150">
        <v>30000</v>
      </c>
      <c r="M2657" s="41">
        <f t="shared" si="545"/>
        <v>25</v>
      </c>
      <c r="N2657" s="41">
        <f t="shared" si="546"/>
        <v>50</v>
      </c>
      <c r="O2657" s="41">
        <f t="shared" si="547"/>
        <v>75</v>
      </c>
      <c r="P2657" s="28"/>
      <c r="Q2657" s="28"/>
      <c r="R2657" s="167"/>
      <c r="S2657" s="28"/>
      <c r="T2657" s="28"/>
      <c r="U2657" s="4">
        <f t="shared" si="560"/>
        <v>30000</v>
      </c>
    </row>
    <row r="2658" spans="1:191" ht="66">
      <c r="A2658" s="246"/>
      <c r="B2658" s="218"/>
      <c r="C2658" s="200"/>
      <c r="D2658" s="255" t="s">
        <v>300</v>
      </c>
      <c r="E2658" s="81" t="s">
        <v>621</v>
      </c>
      <c r="F2658" s="19"/>
      <c r="G2658" s="19"/>
      <c r="H2658" s="10" t="s">
        <v>394</v>
      </c>
      <c r="I2658" s="205">
        <f t="shared" ref="I2658:L2662" si="561">SUM(I2659)</f>
        <v>125000</v>
      </c>
      <c r="J2658" s="205">
        <f t="shared" si="561"/>
        <v>312500</v>
      </c>
      <c r="K2658" s="205">
        <f t="shared" si="561"/>
        <v>500000</v>
      </c>
      <c r="L2658" s="205">
        <f t="shared" si="561"/>
        <v>750000</v>
      </c>
      <c r="M2658" s="41">
        <f t="shared" si="545"/>
        <v>16.7</v>
      </c>
      <c r="N2658" s="41">
        <f t="shared" si="546"/>
        <v>41.7</v>
      </c>
      <c r="O2658" s="41">
        <f t="shared" si="547"/>
        <v>66.7</v>
      </c>
      <c r="P2658" s="28"/>
      <c r="Q2658" s="28"/>
      <c r="R2658" s="167"/>
      <c r="S2658" s="28"/>
      <c r="T2658" s="28"/>
      <c r="U2658" s="4">
        <f t="shared" si="560"/>
        <v>750000</v>
      </c>
      <c r="W2658" s="43" t="s">
        <v>394</v>
      </c>
      <c r="AA2658" s="209"/>
      <c r="AB2658" s="209"/>
      <c r="AC2658" s="209"/>
      <c r="AD2658" s="209"/>
      <c r="AE2658" s="209"/>
      <c r="AF2658" s="209"/>
      <c r="AG2658" s="209"/>
      <c r="AH2658" s="209"/>
      <c r="AI2658" s="209"/>
      <c r="AJ2658" s="209"/>
      <c r="AK2658" s="209"/>
      <c r="AL2658" s="209"/>
      <c r="AM2658" s="209"/>
      <c r="AN2658" s="209"/>
      <c r="AO2658" s="209"/>
      <c r="AP2658" s="209"/>
      <c r="AQ2658" s="209"/>
      <c r="AR2658" s="209"/>
      <c r="AS2658" s="209"/>
      <c r="AT2658" s="209"/>
      <c r="AU2658" s="209"/>
      <c r="AV2658" s="209"/>
      <c r="AW2658" s="209"/>
      <c r="AX2658" s="209"/>
      <c r="AY2658" s="209"/>
      <c r="AZ2658" s="209"/>
      <c r="BA2658" s="209"/>
      <c r="BB2658" s="209"/>
      <c r="BC2658" s="209"/>
      <c r="BD2658" s="209"/>
      <c r="BE2658" s="209"/>
      <c r="BF2658" s="209"/>
      <c r="BG2658" s="209"/>
      <c r="BH2658" s="209"/>
      <c r="BI2658" s="209"/>
      <c r="BJ2658" s="209"/>
      <c r="BK2658" s="209"/>
      <c r="BL2658" s="209"/>
      <c r="BM2658" s="209"/>
      <c r="BN2658" s="209"/>
      <c r="BO2658" s="209"/>
      <c r="BP2658" s="209"/>
      <c r="BQ2658" s="209"/>
      <c r="BR2658" s="209"/>
      <c r="BS2658" s="209"/>
      <c r="BT2658" s="209"/>
      <c r="BU2658" s="209"/>
      <c r="BV2658" s="209"/>
      <c r="BW2658" s="209"/>
      <c r="BX2658" s="209"/>
      <c r="BY2658" s="209"/>
      <c r="BZ2658" s="209"/>
      <c r="CA2658" s="209"/>
      <c r="CB2658" s="209"/>
      <c r="CC2658" s="209"/>
      <c r="CD2658" s="209"/>
      <c r="CE2658" s="209"/>
      <c r="CF2658" s="209"/>
      <c r="CG2658" s="209"/>
      <c r="CH2658" s="209"/>
      <c r="CI2658" s="209"/>
      <c r="CJ2658" s="209"/>
      <c r="CK2658" s="209"/>
      <c r="CL2658" s="209"/>
      <c r="CM2658" s="209"/>
      <c r="CN2658" s="209"/>
      <c r="CO2658" s="209"/>
      <c r="CP2658" s="209"/>
      <c r="CQ2658" s="209"/>
      <c r="CR2658" s="209"/>
      <c r="CS2658" s="209"/>
      <c r="CT2658" s="209"/>
      <c r="CU2658" s="209"/>
      <c r="CV2658" s="209"/>
      <c r="CW2658" s="209"/>
      <c r="CX2658" s="209"/>
      <c r="CY2658" s="209"/>
      <c r="CZ2658" s="209"/>
      <c r="DA2658" s="209"/>
      <c r="DB2658" s="209"/>
      <c r="DC2658" s="209"/>
      <c r="DD2658" s="209"/>
      <c r="DE2658" s="209"/>
      <c r="DF2658" s="209"/>
      <c r="DG2658" s="209"/>
      <c r="DH2658" s="209"/>
      <c r="DI2658" s="209"/>
      <c r="DJ2658" s="209"/>
      <c r="DK2658" s="209"/>
      <c r="DL2658" s="209"/>
      <c r="DM2658" s="209"/>
      <c r="DN2658" s="209"/>
      <c r="DO2658" s="209"/>
      <c r="DP2658" s="209"/>
      <c r="DQ2658" s="209"/>
      <c r="DR2658" s="209"/>
      <c r="DS2658" s="209"/>
      <c r="DT2658" s="209"/>
      <c r="DU2658" s="209"/>
      <c r="DV2658" s="209"/>
      <c r="DW2658" s="209"/>
      <c r="DX2658" s="209"/>
      <c r="DY2658" s="209"/>
      <c r="DZ2658" s="209"/>
      <c r="EA2658" s="209"/>
      <c r="EB2658" s="209"/>
      <c r="EC2658" s="209"/>
      <c r="ED2658" s="209"/>
      <c r="EE2658" s="209"/>
      <c r="EF2658" s="209"/>
      <c r="EG2658" s="209"/>
      <c r="EH2658" s="209"/>
      <c r="EI2658" s="209"/>
      <c r="EJ2658" s="209"/>
      <c r="EK2658" s="209"/>
      <c r="EL2658" s="209"/>
      <c r="EM2658" s="209"/>
      <c r="EN2658" s="209"/>
      <c r="EO2658" s="209"/>
      <c r="EP2658" s="209"/>
      <c r="EQ2658" s="209"/>
      <c r="ER2658" s="209"/>
      <c r="ES2658" s="209"/>
      <c r="ET2658" s="209"/>
      <c r="EU2658" s="209"/>
      <c r="EV2658" s="209"/>
      <c r="EW2658" s="209"/>
      <c r="EX2658" s="209"/>
      <c r="EY2658" s="209"/>
      <c r="EZ2658" s="209"/>
      <c r="FA2658" s="209"/>
      <c r="FB2658" s="209"/>
      <c r="FC2658" s="209"/>
      <c r="FD2658" s="209"/>
      <c r="FE2658" s="209"/>
      <c r="FF2658" s="209"/>
      <c r="FG2658" s="209"/>
      <c r="FH2658" s="209"/>
      <c r="FI2658" s="209"/>
      <c r="FJ2658" s="209"/>
      <c r="FK2658" s="209"/>
      <c r="FL2658" s="209"/>
      <c r="FM2658" s="209"/>
      <c r="FN2658" s="209"/>
      <c r="FO2658" s="209"/>
      <c r="FP2658" s="209"/>
      <c r="FQ2658" s="209"/>
      <c r="FR2658" s="209"/>
      <c r="FS2658" s="209"/>
      <c r="FT2658" s="209"/>
      <c r="FU2658" s="209"/>
      <c r="FV2658" s="209"/>
      <c r="FW2658" s="209"/>
      <c r="FX2658" s="209"/>
      <c r="FY2658" s="209"/>
      <c r="FZ2658" s="209"/>
      <c r="GA2658" s="209"/>
      <c r="GB2658" s="209"/>
      <c r="GC2658" s="209"/>
      <c r="GD2658" s="209"/>
      <c r="GE2658" s="209"/>
      <c r="GF2658" s="209"/>
      <c r="GG2658" s="209"/>
      <c r="GH2658" s="209"/>
      <c r="GI2658" s="209"/>
    </row>
    <row r="2659" spans="1:191" ht="30" customHeight="1">
      <c r="A2659" s="246"/>
      <c r="B2659" s="218"/>
      <c r="C2659" s="200"/>
      <c r="D2659" s="252"/>
      <c r="E2659" s="80" t="s">
        <v>37</v>
      </c>
      <c r="F2659" s="18" t="s">
        <v>398</v>
      </c>
      <c r="G2659" s="18"/>
      <c r="H2659" s="10" t="s">
        <v>394</v>
      </c>
      <c r="I2659" s="207">
        <f t="shared" si="561"/>
        <v>125000</v>
      </c>
      <c r="J2659" s="207">
        <f t="shared" si="561"/>
        <v>312500</v>
      </c>
      <c r="K2659" s="207">
        <f t="shared" si="561"/>
        <v>500000</v>
      </c>
      <c r="L2659" s="207">
        <f t="shared" si="561"/>
        <v>750000</v>
      </c>
      <c r="M2659" s="41">
        <f t="shared" si="545"/>
        <v>16.7</v>
      </c>
      <c r="N2659" s="41">
        <f t="shared" si="546"/>
        <v>41.7</v>
      </c>
      <c r="O2659" s="41">
        <f t="shared" si="547"/>
        <v>66.7</v>
      </c>
      <c r="P2659" s="28"/>
      <c r="Q2659" s="28"/>
      <c r="R2659" s="167"/>
      <c r="S2659" s="28"/>
      <c r="T2659" s="28"/>
      <c r="U2659" s="4">
        <f t="shared" si="560"/>
        <v>750000</v>
      </c>
      <c r="AA2659" s="209"/>
      <c r="AB2659" s="209"/>
      <c r="AC2659" s="209"/>
      <c r="AD2659" s="209"/>
      <c r="AE2659" s="209"/>
      <c r="AF2659" s="209"/>
      <c r="AG2659" s="209"/>
      <c r="AH2659" s="209"/>
      <c r="AI2659" s="209"/>
      <c r="AJ2659" s="209"/>
      <c r="AK2659" s="209"/>
      <c r="AL2659" s="209"/>
      <c r="AM2659" s="209"/>
      <c r="AN2659" s="209"/>
      <c r="AO2659" s="209"/>
      <c r="AP2659" s="209"/>
      <c r="AQ2659" s="209"/>
      <c r="AR2659" s="209"/>
      <c r="AS2659" s="209"/>
      <c r="AT2659" s="209"/>
      <c r="AU2659" s="209"/>
      <c r="AV2659" s="209"/>
      <c r="AW2659" s="209"/>
      <c r="AX2659" s="209"/>
      <c r="AY2659" s="209"/>
      <c r="AZ2659" s="209"/>
      <c r="BA2659" s="209"/>
      <c r="BB2659" s="209"/>
      <c r="BC2659" s="209"/>
      <c r="BD2659" s="209"/>
      <c r="BE2659" s="209"/>
      <c r="BF2659" s="209"/>
      <c r="BG2659" s="209"/>
      <c r="BH2659" s="209"/>
      <c r="BI2659" s="209"/>
      <c r="BJ2659" s="209"/>
      <c r="BK2659" s="209"/>
      <c r="BL2659" s="209"/>
      <c r="BM2659" s="209"/>
      <c r="BN2659" s="209"/>
      <c r="BO2659" s="209"/>
      <c r="BP2659" s="209"/>
      <c r="BQ2659" s="209"/>
      <c r="BR2659" s="209"/>
      <c r="BS2659" s="209"/>
      <c r="BT2659" s="209"/>
      <c r="BU2659" s="209"/>
      <c r="BV2659" s="209"/>
      <c r="BW2659" s="209"/>
      <c r="BX2659" s="209"/>
      <c r="BY2659" s="209"/>
      <c r="BZ2659" s="209"/>
      <c r="CA2659" s="209"/>
      <c r="CB2659" s="209"/>
      <c r="CC2659" s="209"/>
      <c r="CD2659" s="209"/>
      <c r="CE2659" s="209"/>
      <c r="CF2659" s="209"/>
      <c r="CG2659" s="209"/>
      <c r="CH2659" s="209"/>
      <c r="CI2659" s="209"/>
      <c r="CJ2659" s="209"/>
      <c r="CK2659" s="209"/>
      <c r="CL2659" s="209"/>
      <c r="CM2659" s="209"/>
      <c r="CN2659" s="209"/>
      <c r="CO2659" s="209"/>
      <c r="CP2659" s="209"/>
      <c r="CQ2659" s="209"/>
      <c r="CR2659" s="209"/>
      <c r="CS2659" s="209"/>
      <c r="CT2659" s="209"/>
      <c r="CU2659" s="209"/>
      <c r="CV2659" s="209"/>
      <c r="CW2659" s="209"/>
      <c r="CX2659" s="209"/>
      <c r="CY2659" s="209"/>
      <c r="CZ2659" s="209"/>
      <c r="DA2659" s="209"/>
      <c r="DB2659" s="209"/>
      <c r="DC2659" s="209"/>
      <c r="DD2659" s="209"/>
      <c r="DE2659" s="209"/>
      <c r="DF2659" s="209"/>
      <c r="DG2659" s="209"/>
      <c r="DH2659" s="209"/>
      <c r="DI2659" s="209"/>
      <c r="DJ2659" s="209"/>
      <c r="DK2659" s="209"/>
      <c r="DL2659" s="209"/>
      <c r="DM2659" s="209"/>
      <c r="DN2659" s="209"/>
      <c r="DO2659" s="209"/>
      <c r="DP2659" s="209"/>
      <c r="DQ2659" s="209"/>
      <c r="DR2659" s="209"/>
      <c r="DS2659" s="209"/>
      <c r="DT2659" s="209"/>
      <c r="DU2659" s="209"/>
      <c r="DV2659" s="209"/>
      <c r="DW2659" s="209"/>
      <c r="DX2659" s="209"/>
      <c r="DY2659" s="209"/>
      <c r="DZ2659" s="209"/>
      <c r="EA2659" s="209"/>
      <c r="EB2659" s="209"/>
      <c r="EC2659" s="209"/>
      <c r="ED2659" s="209"/>
      <c r="EE2659" s="209"/>
      <c r="EF2659" s="209"/>
      <c r="EG2659" s="209"/>
      <c r="EH2659" s="209"/>
      <c r="EI2659" s="209"/>
      <c r="EJ2659" s="209"/>
      <c r="EK2659" s="209"/>
      <c r="EL2659" s="209"/>
      <c r="EM2659" s="209"/>
      <c r="EN2659" s="209"/>
      <c r="EO2659" s="209"/>
      <c r="EP2659" s="209"/>
      <c r="EQ2659" s="209"/>
      <c r="ER2659" s="209"/>
      <c r="ES2659" s="209"/>
      <c r="ET2659" s="209"/>
      <c r="EU2659" s="209"/>
      <c r="EV2659" s="209"/>
      <c r="EW2659" s="209"/>
      <c r="EX2659" s="209"/>
      <c r="EY2659" s="209"/>
      <c r="EZ2659" s="209"/>
      <c r="FA2659" s="209"/>
      <c r="FB2659" s="209"/>
      <c r="FC2659" s="209"/>
      <c r="FD2659" s="209"/>
      <c r="FE2659" s="209"/>
      <c r="FF2659" s="209"/>
      <c r="FG2659" s="209"/>
      <c r="FH2659" s="209"/>
      <c r="FI2659" s="209"/>
      <c r="FJ2659" s="209"/>
      <c r="FK2659" s="209"/>
      <c r="FL2659" s="209"/>
      <c r="FM2659" s="209"/>
      <c r="FN2659" s="209"/>
      <c r="FO2659" s="209"/>
      <c r="FP2659" s="209"/>
      <c r="FQ2659" s="209"/>
      <c r="FR2659" s="209"/>
      <c r="FS2659" s="209"/>
      <c r="FT2659" s="209"/>
      <c r="FU2659" s="209"/>
      <c r="FV2659" s="209"/>
      <c r="FW2659" s="209"/>
      <c r="FX2659" s="209"/>
      <c r="FY2659" s="209"/>
      <c r="FZ2659" s="209"/>
      <c r="GA2659" s="209"/>
      <c r="GB2659" s="209"/>
      <c r="GC2659" s="209"/>
      <c r="GD2659" s="209"/>
      <c r="GE2659" s="209"/>
      <c r="GF2659" s="209"/>
      <c r="GG2659" s="209"/>
      <c r="GH2659" s="209"/>
      <c r="GI2659" s="209"/>
    </row>
    <row r="2660" spans="1:191" hidden="1">
      <c r="A2660" s="74"/>
      <c r="B2660" s="62"/>
      <c r="C2660" s="56"/>
      <c r="D2660" s="78"/>
      <c r="E2660" s="9" t="s">
        <v>549</v>
      </c>
      <c r="F2660" s="10">
        <v>4729</v>
      </c>
      <c r="G2660" s="10"/>
      <c r="H2660" s="10"/>
      <c r="I2660" s="22">
        <v>125000</v>
      </c>
      <c r="J2660" s="22">
        <v>312500</v>
      </c>
      <c r="K2660" s="22">
        <v>500000</v>
      </c>
      <c r="L2660" s="150">
        <v>750000</v>
      </c>
      <c r="M2660" s="41">
        <f t="shared" si="545"/>
        <v>16.7</v>
      </c>
      <c r="N2660" s="41">
        <f t="shared" si="546"/>
        <v>41.7</v>
      </c>
      <c r="O2660" s="41">
        <f t="shared" si="547"/>
        <v>66.7</v>
      </c>
      <c r="P2660" s="28"/>
      <c r="Q2660" s="28"/>
      <c r="R2660" s="167"/>
      <c r="S2660" s="28"/>
      <c r="T2660" s="28"/>
      <c r="U2660" s="4">
        <f t="shared" si="560"/>
        <v>750000</v>
      </c>
    </row>
    <row r="2661" spans="1:191" ht="33">
      <c r="A2661" s="246"/>
      <c r="B2661" s="218"/>
      <c r="C2661" s="200"/>
      <c r="D2661" s="255" t="s">
        <v>301</v>
      </c>
      <c r="E2661" s="81" t="s">
        <v>620</v>
      </c>
      <c r="F2661" s="19"/>
      <c r="G2661" s="19"/>
      <c r="H2661" s="10" t="s">
        <v>394</v>
      </c>
      <c r="I2661" s="205">
        <f t="shared" si="561"/>
        <v>2000</v>
      </c>
      <c r="J2661" s="205">
        <f t="shared" si="561"/>
        <v>3000</v>
      </c>
      <c r="K2661" s="205">
        <f t="shared" si="561"/>
        <v>3000</v>
      </c>
      <c r="L2661" s="205">
        <f t="shared" si="561"/>
        <v>3000</v>
      </c>
      <c r="M2661" s="41">
        <f t="shared" si="545"/>
        <v>66.7</v>
      </c>
      <c r="N2661" s="41">
        <f t="shared" si="546"/>
        <v>100</v>
      </c>
      <c r="O2661" s="41">
        <f t="shared" si="547"/>
        <v>100</v>
      </c>
      <c r="P2661" s="28"/>
      <c r="Q2661" s="28"/>
      <c r="R2661" s="167"/>
      <c r="S2661" s="28"/>
      <c r="T2661" s="28"/>
      <c r="U2661" s="4">
        <f t="shared" si="560"/>
        <v>3000</v>
      </c>
      <c r="W2661" s="43" t="s">
        <v>394</v>
      </c>
      <c r="AA2661" s="209"/>
      <c r="AB2661" s="209"/>
      <c r="AC2661" s="209"/>
      <c r="AD2661" s="209"/>
      <c r="AE2661" s="209"/>
      <c r="AF2661" s="209"/>
      <c r="AG2661" s="209"/>
      <c r="AH2661" s="209"/>
      <c r="AI2661" s="209"/>
      <c r="AJ2661" s="209"/>
      <c r="AK2661" s="209"/>
      <c r="AL2661" s="209"/>
      <c r="AM2661" s="209"/>
      <c r="AN2661" s="209"/>
      <c r="AO2661" s="209"/>
      <c r="AP2661" s="209"/>
      <c r="AQ2661" s="209"/>
      <c r="AR2661" s="209"/>
      <c r="AS2661" s="209"/>
      <c r="AT2661" s="209"/>
      <c r="AU2661" s="209"/>
      <c r="AV2661" s="209"/>
      <c r="AW2661" s="209"/>
      <c r="AX2661" s="209"/>
      <c r="AY2661" s="209"/>
      <c r="AZ2661" s="209"/>
      <c r="BA2661" s="209"/>
      <c r="BB2661" s="209"/>
      <c r="BC2661" s="209"/>
      <c r="BD2661" s="209"/>
      <c r="BE2661" s="209"/>
      <c r="BF2661" s="209"/>
      <c r="BG2661" s="209"/>
      <c r="BH2661" s="209"/>
      <c r="BI2661" s="209"/>
      <c r="BJ2661" s="209"/>
      <c r="BK2661" s="209"/>
      <c r="BL2661" s="209"/>
      <c r="BM2661" s="209"/>
      <c r="BN2661" s="209"/>
      <c r="BO2661" s="209"/>
      <c r="BP2661" s="209"/>
      <c r="BQ2661" s="209"/>
      <c r="BR2661" s="209"/>
      <c r="BS2661" s="209"/>
      <c r="BT2661" s="209"/>
      <c r="BU2661" s="209"/>
      <c r="BV2661" s="209"/>
      <c r="BW2661" s="209"/>
      <c r="BX2661" s="209"/>
      <c r="BY2661" s="209"/>
      <c r="BZ2661" s="209"/>
      <c r="CA2661" s="209"/>
      <c r="CB2661" s="209"/>
      <c r="CC2661" s="209"/>
      <c r="CD2661" s="209"/>
      <c r="CE2661" s="209"/>
      <c r="CF2661" s="209"/>
      <c r="CG2661" s="209"/>
      <c r="CH2661" s="209"/>
      <c r="CI2661" s="209"/>
      <c r="CJ2661" s="209"/>
      <c r="CK2661" s="209"/>
      <c r="CL2661" s="209"/>
      <c r="CM2661" s="209"/>
      <c r="CN2661" s="209"/>
      <c r="CO2661" s="209"/>
      <c r="CP2661" s="209"/>
      <c r="CQ2661" s="209"/>
      <c r="CR2661" s="209"/>
      <c r="CS2661" s="209"/>
      <c r="CT2661" s="209"/>
      <c r="CU2661" s="209"/>
      <c r="CV2661" s="209"/>
      <c r="CW2661" s="209"/>
      <c r="CX2661" s="209"/>
      <c r="CY2661" s="209"/>
      <c r="CZ2661" s="209"/>
      <c r="DA2661" s="209"/>
      <c r="DB2661" s="209"/>
      <c r="DC2661" s="209"/>
      <c r="DD2661" s="209"/>
      <c r="DE2661" s="209"/>
      <c r="DF2661" s="209"/>
      <c r="DG2661" s="209"/>
      <c r="DH2661" s="209"/>
      <c r="DI2661" s="209"/>
      <c r="DJ2661" s="209"/>
      <c r="DK2661" s="209"/>
      <c r="DL2661" s="209"/>
      <c r="DM2661" s="209"/>
      <c r="DN2661" s="209"/>
      <c r="DO2661" s="209"/>
      <c r="DP2661" s="209"/>
      <c r="DQ2661" s="209"/>
      <c r="DR2661" s="209"/>
      <c r="DS2661" s="209"/>
      <c r="DT2661" s="209"/>
      <c r="DU2661" s="209"/>
      <c r="DV2661" s="209"/>
      <c r="DW2661" s="209"/>
      <c r="DX2661" s="209"/>
      <c r="DY2661" s="209"/>
      <c r="DZ2661" s="209"/>
      <c r="EA2661" s="209"/>
      <c r="EB2661" s="209"/>
      <c r="EC2661" s="209"/>
      <c r="ED2661" s="209"/>
      <c r="EE2661" s="209"/>
      <c r="EF2661" s="209"/>
      <c r="EG2661" s="209"/>
      <c r="EH2661" s="209"/>
      <c r="EI2661" s="209"/>
      <c r="EJ2661" s="209"/>
      <c r="EK2661" s="209"/>
      <c r="EL2661" s="209"/>
      <c r="EM2661" s="209"/>
      <c r="EN2661" s="209"/>
      <c r="EO2661" s="209"/>
      <c r="EP2661" s="209"/>
      <c r="EQ2661" s="209"/>
      <c r="ER2661" s="209"/>
      <c r="ES2661" s="209"/>
      <c r="ET2661" s="209"/>
      <c r="EU2661" s="209"/>
      <c r="EV2661" s="209"/>
      <c r="EW2661" s="209"/>
      <c r="EX2661" s="209"/>
      <c r="EY2661" s="209"/>
      <c r="EZ2661" s="209"/>
      <c r="FA2661" s="209"/>
      <c r="FB2661" s="209"/>
      <c r="FC2661" s="209"/>
      <c r="FD2661" s="209"/>
      <c r="FE2661" s="209"/>
      <c r="FF2661" s="209"/>
      <c r="FG2661" s="209"/>
      <c r="FH2661" s="209"/>
      <c r="FI2661" s="209"/>
      <c r="FJ2661" s="209"/>
      <c r="FK2661" s="209"/>
      <c r="FL2661" s="209"/>
      <c r="FM2661" s="209"/>
      <c r="FN2661" s="209"/>
      <c r="FO2661" s="209"/>
      <c r="FP2661" s="209"/>
      <c r="FQ2661" s="209"/>
      <c r="FR2661" s="209"/>
      <c r="FS2661" s="209"/>
      <c r="FT2661" s="209"/>
      <c r="FU2661" s="209"/>
      <c r="FV2661" s="209"/>
      <c r="FW2661" s="209"/>
      <c r="FX2661" s="209"/>
      <c r="FY2661" s="209"/>
      <c r="FZ2661" s="209"/>
      <c r="GA2661" s="209"/>
      <c r="GB2661" s="209"/>
      <c r="GC2661" s="209"/>
      <c r="GD2661" s="209"/>
      <c r="GE2661" s="209"/>
      <c r="GF2661" s="209"/>
      <c r="GG2661" s="209"/>
      <c r="GH2661" s="209"/>
      <c r="GI2661" s="209"/>
    </row>
    <row r="2662" spans="1:191" ht="27">
      <c r="A2662" s="246"/>
      <c r="B2662" s="218"/>
      <c r="C2662" s="200"/>
      <c r="D2662" s="252"/>
      <c r="E2662" s="80" t="s">
        <v>37</v>
      </c>
      <c r="F2662" s="18" t="s">
        <v>398</v>
      </c>
      <c r="G2662" s="18"/>
      <c r="H2662" s="10" t="s">
        <v>394</v>
      </c>
      <c r="I2662" s="207">
        <f t="shared" si="561"/>
        <v>2000</v>
      </c>
      <c r="J2662" s="207">
        <f t="shared" si="561"/>
        <v>3000</v>
      </c>
      <c r="K2662" s="207">
        <f t="shared" si="561"/>
        <v>3000</v>
      </c>
      <c r="L2662" s="207">
        <f t="shared" si="561"/>
        <v>3000</v>
      </c>
      <c r="M2662" s="41">
        <f t="shared" si="545"/>
        <v>66.7</v>
      </c>
      <c r="N2662" s="41">
        <f t="shared" si="546"/>
        <v>100</v>
      </c>
      <c r="O2662" s="41">
        <f t="shared" si="547"/>
        <v>100</v>
      </c>
      <c r="P2662" s="28"/>
      <c r="Q2662" s="28"/>
      <c r="R2662" s="167"/>
      <c r="S2662" s="28"/>
      <c r="T2662" s="28"/>
      <c r="U2662" s="4">
        <f t="shared" si="560"/>
        <v>3000</v>
      </c>
      <c r="AA2662" s="209"/>
      <c r="AB2662" s="209"/>
      <c r="AC2662" s="209"/>
      <c r="AD2662" s="209"/>
      <c r="AE2662" s="209"/>
      <c r="AF2662" s="209"/>
      <c r="AG2662" s="209"/>
      <c r="AH2662" s="209"/>
      <c r="AI2662" s="209"/>
      <c r="AJ2662" s="209"/>
      <c r="AK2662" s="209"/>
      <c r="AL2662" s="209"/>
      <c r="AM2662" s="209"/>
      <c r="AN2662" s="209"/>
      <c r="AO2662" s="209"/>
      <c r="AP2662" s="209"/>
      <c r="AQ2662" s="209"/>
      <c r="AR2662" s="209"/>
      <c r="AS2662" s="209"/>
      <c r="AT2662" s="209"/>
      <c r="AU2662" s="209"/>
      <c r="AV2662" s="209"/>
      <c r="AW2662" s="209"/>
      <c r="AX2662" s="209"/>
      <c r="AY2662" s="209"/>
      <c r="AZ2662" s="209"/>
      <c r="BA2662" s="209"/>
      <c r="BB2662" s="209"/>
      <c r="BC2662" s="209"/>
      <c r="BD2662" s="209"/>
      <c r="BE2662" s="209"/>
      <c r="BF2662" s="209"/>
      <c r="BG2662" s="209"/>
      <c r="BH2662" s="209"/>
      <c r="BI2662" s="209"/>
      <c r="BJ2662" s="209"/>
      <c r="BK2662" s="209"/>
      <c r="BL2662" s="209"/>
      <c r="BM2662" s="209"/>
      <c r="BN2662" s="209"/>
      <c r="BO2662" s="209"/>
      <c r="BP2662" s="209"/>
      <c r="BQ2662" s="209"/>
      <c r="BR2662" s="209"/>
      <c r="BS2662" s="209"/>
      <c r="BT2662" s="209"/>
      <c r="BU2662" s="209"/>
      <c r="BV2662" s="209"/>
      <c r="BW2662" s="209"/>
      <c r="BX2662" s="209"/>
      <c r="BY2662" s="209"/>
      <c r="BZ2662" s="209"/>
      <c r="CA2662" s="209"/>
      <c r="CB2662" s="209"/>
      <c r="CC2662" s="209"/>
      <c r="CD2662" s="209"/>
      <c r="CE2662" s="209"/>
      <c r="CF2662" s="209"/>
      <c r="CG2662" s="209"/>
      <c r="CH2662" s="209"/>
      <c r="CI2662" s="209"/>
      <c r="CJ2662" s="209"/>
      <c r="CK2662" s="209"/>
      <c r="CL2662" s="209"/>
      <c r="CM2662" s="209"/>
      <c r="CN2662" s="209"/>
      <c r="CO2662" s="209"/>
      <c r="CP2662" s="209"/>
      <c r="CQ2662" s="209"/>
      <c r="CR2662" s="209"/>
      <c r="CS2662" s="209"/>
      <c r="CT2662" s="209"/>
      <c r="CU2662" s="209"/>
      <c r="CV2662" s="209"/>
      <c r="CW2662" s="209"/>
      <c r="CX2662" s="209"/>
      <c r="CY2662" s="209"/>
      <c r="CZ2662" s="209"/>
      <c r="DA2662" s="209"/>
      <c r="DB2662" s="209"/>
      <c r="DC2662" s="209"/>
      <c r="DD2662" s="209"/>
      <c r="DE2662" s="209"/>
      <c r="DF2662" s="209"/>
      <c r="DG2662" s="209"/>
      <c r="DH2662" s="209"/>
      <c r="DI2662" s="209"/>
      <c r="DJ2662" s="209"/>
      <c r="DK2662" s="209"/>
      <c r="DL2662" s="209"/>
      <c r="DM2662" s="209"/>
      <c r="DN2662" s="209"/>
      <c r="DO2662" s="209"/>
      <c r="DP2662" s="209"/>
      <c r="DQ2662" s="209"/>
      <c r="DR2662" s="209"/>
      <c r="DS2662" s="209"/>
      <c r="DT2662" s="209"/>
      <c r="DU2662" s="209"/>
      <c r="DV2662" s="209"/>
      <c r="DW2662" s="209"/>
      <c r="DX2662" s="209"/>
      <c r="DY2662" s="209"/>
      <c r="DZ2662" s="209"/>
      <c r="EA2662" s="209"/>
      <c r="EB2662" s="209"/>
      <c r="EC2662" s="209"/>
      <c r="ED2662" s="209"/>
      <c r="EE2662" s="209"/>
      <c r="EF2662" s="209"/>
      <c r="EG2662" s="209"/>
      <c r="EH2662" s="209"/>
      <c r="EI2662" s="209"/>
      <c r="EJ2662" s="209"/>
      <c r="EK2662" s="209"/>
      <c r="EL2662" s="209"/>
      <c r="EM2662" s="209"/>
      <c r="EN2662" s="209"/>
      <c r="EO2662" s="209"/>
      <c r="EP2662" s="209"/>
      <c r="EQ2662" s="209"/>
      <c r="ER2662" s="209"/>
      <c r="ES2662" s="209"/>
      <c r="ET2662" s="209"/>
      <c r="EU2662" s="209"/>
      <c r="EV2662" s="209"/>
      <c r="EW2662" s="209"/>
      <c r="EX2662" s="209"/>
      <c r="EY2662" s="209"/>
      <c r="EZ2662" s="209"/>
      <c r="FA2662" s="209"/>
      <c r="FB2662" s="209"/>
      <c r="FC2662" s="209"/>
      <c r="FD2662" s="209"/>
      <c r="FE2662" s="209"/>
      <c r="FF2662" s="209"/>
      <c r="FG2662" s="209"/>
      <c r="FH2662" s="209"/>
      <c r="FI2662" s="209"/>
      <c r="FJ2662" s="209"/>
      <c r="FK2662" s="209"/>
      <c r="FL2662" s="209"/>
      <c r="FM2662" s="209"/>
      <c r="FN2662" s="209"/>
      <c r="FO2662" s="209"/>
      <c r="FP2662" s="209"/>
      <c r="FQ2662" s="209"/>
      <c r="FR2662" s="209"/>
      <c r="FS2662" s="209"/>
      <c r="FT2662" s="209"/>
      <c r="FU2662" s="209"/>
      <c r="FV2662" s="209"/>
      <c r="FW2662" s="209"/>
      <c r="FX2662" s="209"/>
      <c r="FY2662" s="209"/>
      <c r="FZ2662" s="209"/>
      <c r="GA2662" s="209"/>
      <c r="GB2662" s="209"/>
      <c r="GC2662" s="209"/>
      <c r="GD2662" s="209"/>
      <c r="GE2662" s="209"/>
      <c r="GF2662" s="209"/>
      <c r="GG2662" s="209"/>
      <c r="GH2662" s="209"/>
      <c r="GI2662" s="209"/>
    </row>
    <row r="2663" spans="1:191" hidden="1">
      <c r="A2663" s="74"/>
      <c r="B2663" s="62"/>
      <c r="C2663" s="56"/>
      <c r="D2663" s="78"/>
      <c r="E2663" s="9" t="s">
        <v>554</v>
      </c>
      <c r="F2663" s="10" t="s">
        <v>273</v>
      </c>
      <c r="G2663" s="10"/>
      <c r="H2663" s="10"/>
      <c r="I2663" s="175">
        <v>2000</v>
      </c>
      <c r="J2663" s="175">
        <v>3000</v>
      </c>
      <c r="K2663" s="175">
        <v>3000</v>
      </c>
      <c r="L2663" s="150">
        <v>3000</v>
      </c>
      <c r="M2663" s="41">
        <f t="shared" si="545"/>
        <v>66.7</v>
      </c>
      <c r="N2663" s="41">
        <f t="shared" si="546"/>
        <v>100</v>
      </c>
      <c r="O2663" s="41">
        <f t="shared" si="547"/>
        <v>100</v>
      </c>
      <c r="P2663" s="28"/>
      <c r="Q2663" s="28"/>
      <c r="R2663" s="167"/>
      <c r="S2663" s="28"/>
      <c r="T2663" s="28"/>
      <c r="U2663" s="4">
        <f t="shared" si="560"/>
        <v>3000</v>
      </c>
    </row>
    <row r="2664" spans="1:191" ht="78.75" customHeight="1">
      <c r="A2664" s="246"/>
      <c r="B2664" s="218"/>
      <c r="C2664" s="200"/>
      <c r="D2664" s="255">
        <v>10</v>
      </c>
      <c r="E2664" s="81" t="s">
        <v>635</v>
      </c>
      <c r="F2664" s="19"/>
      <c r="G2664" s="19"/>
      <c r="H2664" s="10" t="s">
        <v>394</v>
      </c>
      <c r="I2664" s="205">
        <f t="shared" ref="I2664:K2665" si="562">SUM(I2665)</f>
        <v>340000</v>
      </c>
      <c r="J2664" s="205">
        <f t="shared" si="562"/>
        <v>840000</v>
      </c>
      <c r="K2664" s="205">
        <f t="shared" si="562"/>
        <v>1240000</v>
      </c>
      <c r="L2664" s="205">
        <f>SUM(L2665)</f>
        <v>2000000</v>
      </c>
      <c r="M2664" s="41">
        <f>ROUND(I2664/L2664*100,1)</f>
        <v>17</v>
      </c>
      <c r="N2664" s="41">
        <f>ROUND(J2664/L2664*100,1)</f>
        <v>42</v>
      </c>
      <c r="O2664" s="41">
        <f>ROUND(K2664/L2664*100,1)</f>
        <v>62</v>
      </c>
      <c r="P2664" s="28"/>
      <c r="Q2664" s="28"/>
      <c r="R2664" s="167"/>
      <c r="S2664" s="28"/>
      <c r="T2664" s="28"/>
      <c r="U2664" s="4">
        <f t="shared" si="560"/>
        <v>2000000</v>
      </c>
      <c r="W2664" s="43" t="s">
        <v>394</v>
      </c>
      <c r="AA2664" s="209"/>
      <c r="AB2664" s="209"/>
      <c r="AC2664" s="209"/>
      <c r="AD2664" s="209"/>
      <c r="AE2664" s="209"/>
      <c r="AF2664" s="209"/>
      <c r="AG2664" s="209"/>
      <c r="AH2664" s="209"/>
      <c r="AI2664" s="209"/>
      <c r="AJ2664" s="209"/>
      <c r="AK2664" s="209"/>
      <c r="AL2664" s="209"/>
      <c r="AM2664" s="209"/>
      <c r="AN2664" s="209"/>
      <c r="AO2664" s="209"/>
      <c r="AP2664" s="209"/>
      <c r="AQ2664" s="209"/>
      <c r="AR2664" s="209"/>
      <c r="AS2664" s="209"/>
      <c r="AT2664" s="209"/>
      <c r="AU2664" s="209"/>
      <c r="AV2664" s="209"/>
      <c r="AW2664" s="209"/>
      <c r="AX2664" s="209"/>
      <c r="AY2664" s="209"/>
      <c r="AZ2664" s="209"/>
      <c r="BA2664" s="209"/>
      <c r="BB2664" s="209"/>
      <c r="BC2664" s="209"/>
      <c r="BD2664" s="209"/>
      <c r="BE2664" s="209"/>
      <c r="BF2664" s="209"/>
      <c r="BG2664" s="209"/>
      <c r="BH2664" s="209"/>
      <c r="BI2664" s="209"/>
      <c r="BJ2664" s="209"/>
      <c r="BK2664" s="209"/>
      <c r="BL2664" s="209"/>
      <c r="BM2664" s="209"/>
      <c r="BN2664" s="209"/>
      <c r="BO2664" s="209"/>
      <c r="BP2664" s="209"/>
      <c r="BQ2664" s="209"/>
      <c r="BR2664" s="209"/>
      <c r="BS2664" s="209"/>
      <c r="BT2664" s="209"/>
      <c r="BU2664" s="209"/>
      <c r="BV2664" s="209"/>
      <c r="BW2664" s="209"/>
      <c r="BX2664" s="209"/>
      <c r="BY2664" s="209"/>
      <c r="BZ2664" s="209"/>
      <c r="CA2664" s="209"/>
      <c r="CB2664" s="209"/>
      <c r="CC2664" s="209"/>
      <c r="CD2664" s="209"/>
      <c r="CE2664" s="209"/>
      <c r="CF2664" s="209"/>
      <c r="CG2664" s="209"/>
      <c r="CH2664" s="209"/>
      <c r="CI2664" s="209"/>
      <c r="CJ2664" s="209"/>
      <c r="CK2664" s="209"/>
      <c r="CL2664" s="209"/>
      <c r="CM2664" s="209"/>
      <c r="CN2664" s="209"/>
      <c r="CO2664" s="209"/>
      <c r="CP2664" s="209"/>
      <c r="CQ2664" s="209"/>
      <c r="CR2664" s="209"/>
      <c r="CS2664" s="209"/>
      <c r="CT2664" s="209"/>
      <c r="CU2664" s="209"/>
      <c r="CV2664" s="209"/>
      <c r="CW2664" s="209"/>
      <c r="CX2664" s="209"/>
      <c r="CY2664" s="209"/>
      <c r="CZ2664" s="209"/>
      <c r="DA2664" s="209"/>
      <c r="DB2664" s="209"/>
      <c r="DC2664" s="209"/>
      <c r="DD2664" s="209"/>
      <c r="DE2664" s="209"/>
      <c r="DF2664" s="209"/>
      <c r="DG2664" s="209"/>
      <c r="DH2664" s="209"/>
      <c r="DI2664" s="209"/>
      <c r="DJ2664" s="209"/>
      <c r="DK2664" s="209"/>
      <c r="DL2664" s="209"/>
      <c r="DM2664" s="209"/>
      <c r="DN2664" s="209"/>
      <c r="DO2664" s="209"/>
      <c r="DP2664" s="209"/>
      <c r="DQ2664" s="209"/>
      <c r="DR2664" s="209"/>
      <c r="DS2664" s="209"/>
      <c r="DT2664" s="209"/>
      <c r="DU2664" s="209"/>
      <c r="DV2664" s="209"/>
      <c r="DW2664" s="209"/>
      <c r="DX2664" s="209"/>
      <c r="DY2664" s="209"/>
      <c r="DZ2664" s="209"/>
      <c r="EA2664" s="209"/>
      <c r="EB2664" s="209"/>
      <c r="EC2664" s="209"/>
      <c r="ED2664" s="209"/>
      <c r="EE2664" s="209"/>
      <c r="EF2664" s="209"/>
      <c r="EG2664" s="209"/>
      <c r="EH2664" s="209"/>
      <c r="EI2664" s="209"/>
      <c r="EJ2664" s="209"/>
      <c r="EK2664" s="209"/>
      <c r="EL2664" s="209"/>
      <c r="EM2664" s="209"/>
      <c r="EN2664" s="209"/>
      <c r="EO2664" s="209"/>
      <c r="EP2664" s="209"/>
      <c r="EQ2664" s="209"/>
      <c r="ER2664" s="209"/>
      <c r="ES2664" s="209"/>
      <c r="ET2664" s="209"/>
      <c r="EU2664" s="209"/>
      <c r="EV2664" s="209"/>
      <c r="EW2664" s="209"/>
      <c r="EX2664" s="209"/>
      <c r="EY2664" s="209"/>
      <c r="EZ2664" s="209"/>
      <c r="FA2664" s="209"/>
      <c r="FB2664" s="209"/>
      <c r="FC2664" s="209"/>
      <c r="FD2664" s="209"/>
      <c r="FE2664" s="209"/>
      <c r="FF2664" s="209"/>
      <c r="FG2664" s="209"/>
      <c r="FH2664" s="209"/>
      <c r="FI2664" s="209"/>
      <c r="FJ2664" s="209"/>
      <c r="FK2664" s="209"/>
      <c r="FL2664" s="209"/>
      <c r="FM2664" s="209"/>
      <c r="FN2664" s="209"/>
      <c r="FO2664" s="209"/>
      <c r="FP2664" s="209"/>
      <c r="FQ2664" s="209"/>
      <c r="FR2664" s="209"/>
      <c r="FS2664" s="209"/>
      <c r="FT2664" s="209"/>
      <c r="FU2664" s="209"/>
      <c r="FV2664" s="209"/>
      <c r="FW2664" s="209"/>
      <c r="FX2664" s="209"/>
      <c r="FY2664" s="209"/>
      <c r="FZ2664" s="209"/>
      <c r="GA2664" s="209"/>
      <c r="GB2664" s="209"/>
      <c r="GC2664" s="209"/>
      <c r="GD2664" s="209"/>
      <c r="GE2664" s="209"/>
      <c r="GF2664" s="209"/>
      <c r="GG2664" s="209"/>
      <c r="GH2664" s="209"/>
      <c r="GI2664" s="209"/>
    </row>
    <row r="2665" spans="1:191">
      <c r="A2665" s="246"/>
      <c r="B2665" s="218"/>
      <c r="C2665" s="200"/>
      <c r="D2665" s="252"/>
      <c r="E2665" s="80" t="s">
        <v>38</v>
      </c>
      <c r="F2665" s="18" t="s">
        <v>398</v>
      </c>
      <c r="G2665" s="18"/>
      <c r="H2665" s="10" t="s">
        <v>394</v>
      </c>
      <c r="I2665" s="207">
        <f t="shared" si="562"/>
        <v>340000</v>
      </c>
      <c r="J2665" s="207">
        <f t="shared" si="562"/>
        <v>840000</v>
      </c>
      <c r="K2665" s="207">
        <f t="shared" si="562"/>
        <v>1240000</v>
      </c>
      <c r="L2665" s="207">
        <f>SUM(L2666)</f>
        <v>2000000</v>
      </c>
      <c r="M2665" s="41">
        <f>ROUND(I2665/L2665*100,1)</f>
        <v>17</v>
      </c>
      <c r="N2665" s="41">
        <f>ROUND(J2665/L2665*100,1)</f>
        <v>42</v>
      </c>
      <c r="O2665" s="41">
        <f>ROUND(K2665/L2665*100,1)</f>
        <v>62</v>
      </c>
      <c r="P2665" s="28"/>
      <c r="Q2665" s="28"/>
      <c r="R2665" s="167"/>
      <c r="S2665" s="28"/>
      <c r="T2665" s="28"/>
      <c r="U2665" s="4">
        <f t="shared" si="560"/>
        <v>2000000</v>
      </c>
      <c r="AA2665" s="209"/>
      <c r="AB2665" s="209"/>
      <c r="AC2665" s="209"/>
      <c r="AD2665" s="209"/>
      <c r="AE2665" s="209"/>
      <c r="AF2665" s="209"/>
      <c r="AG2665" s="209"/>
      <c r="AH2665" s="209"/>
      <c r="AI2665" s="209"/>
      <c r="AJ2665" s="209"/>
      <c r="AK2665" s="209"/>
      <c r="AL2665" s="209"/>
      <c r="AM2665" s="209"/>
      <c r="AN2665" s="209"/>
      <c r="AO2665" s="209"/>
      <c r="AP2665" s="209"/>
      <c r="AQ2665" s="209"/>
      <c r="AR2665" s="209"/>
      <c r="AS2665" s="209"/>
      <c r="AT2665" s="209"/>
      <c r="AU2665" s="209"/>
      <c r="AV2665" s="209"/>
      <c r="AW2665" s="209"/>
      <c r="AX2665" s="209"/>
      <c r="AY2665" s="209"/>
      <c r="AZ2665" s="209"/>
      <c r="BA2665" s="209"/>
      <c r="BB2665" s="209"/>
      <c r="BC2665" s="209"/>
      <c r="BD2665" s="209"/>
      <c r="BE2665" s="209"/>
      <c r="BF2665" s="209"/>
      <c r="BG2665" s="209"/>
      <c r="BH2665" s="209"/>
      <c r="BI2665" s="209"/>
      <c r="BJ2665" s="209"/>
      <c r="BK2665" s="209"/>
      <c r="BL2665" s="209"/>
      <c r="BM2665" s="209"/>
      <c r="BN2665" s="209"/>
      <c r="BO2665" s="209"/>
      <c r="BP2665" s="209"/>
      <c r="BQ2665" s="209"/>
      <c r="BR2665" s="209"/>
      <c r="BS2665" s="209"/>
      <c r="BT2665" s="209"/>
      <c r="BU2665" s="209"/>
      <c r="BV2665" s="209"/>
      <c r="BW2665" s="209"/>
      <c r="BX2665" s="209"/>
      <c r="BY2665" s="209"/>
      <c r="BZ2665" s="209"/>
      <c r="CA2665" s="209"/>
      <c r="CB2665" s="209"/>
      <c r="CC2665" s="209"/>
      <c r="CD2665" s="209"/>
      <c r="CE2665" s="209"/>
      <c r="CF2665" s="209"/>
      <c r="CG2665" s="209"/>
      <c r="CH2665" s="209"/>
      <c r="CI2665" s="209"/>
      <c r="CJ2665" s="209"/>
      <c r="CK2665" s="209"/>
      <c r="CL2665" s="209"/>
      <c r="CM2665" s="209"/>
      <c r="CN2665" s="209"/>
      <c r="CO2665" s="209"/>
      <c r="CP2665" s="209"/>
      <c r="CQ2665" s="209"/>
      <c r="CR2665" s="209"/>
      <c r="CS2665" s="209"/>
      <c r="CT2665" s="209"/>
      <c r="CU2665" s="209"/>
      <c r="CV2665" s="209"/>
      <c r="CW2665" s="209"/>
      <c r="CX2665" s="209"/>
      <c r="CY2665" s="209"/>
      <c r="CZ2665" s="209"/>
      <c r="DA2665" s="209"/>
      <c r="DB2665" s="209"/>
      <c r="DC2665" s="209"/>
      <c r="DD2665" s="209"/>
      <c r="DE2665" s="209"/>
      <c r="DF2665" s="209"/>
      <c r="DG2665" s="209"/>
      <c r="DH2665" s="209"/>
      <c r="DI2665" s="209"/>
      <c r="DJ2665" s="209"/>
      <c r="DK2665" s="209"/>
      <c r="DL2665" s="209"/>
      <c r="DM2665" s="209"/>
      <c r="DN2665" s="209"/>
      <c r="DO2665" s="209"/>
      <c r="DP2665" s="209"/>
      <c r="DQ2665" s="209"/>
      <c r="DR2665" s="209"/>
      <c r="DS2665" s="209"/>
      <c r="DT2665" s="209"/>
      <c r="DU2665" s="209"/>
      <c r="DV2665" s="209"/>
      <c r="DW2665" s="209"/>
      <c r="DX2665" s="209"/>
      <c r="DY2665" s="209"/>
      <c r="DZ2665" s="209"/>
      <c r="EA2665" s="209"/>
      <c r="EB2665" s="209"/>
      <c r="EC2665" s="209"/>
      <c r="ED2665" s="209"/>
      <c r="EE2665" s="209"/>
      <c r="EF2665" s="209"/>
      <c r="EG2665" s="209"/>
      <c r="EH2665" s="209"/>
      <c r="EI2665" s="209"/>
      <c r="EJ2665" s="209"/>
      <c r="EK2665" s="209"/>
      <c r="EL2665" s="209"/>
      <c r="EM2665" s="209"/>
      <c r="EN2665" s="209"/>
      <c r="EO2665" s="209"/>
      <c r="EP2665" s="209"/>
      <c r="EQ2665" s="209"/>
      <c r="ER2665" s="209"/>
      <c r="ES2665" s="209"/>
      <c r="ET2665" s="209"/>
      <c r="EU2665" s="209"/>
      <c r="EV2665" s="209"/>
      <c r="EW2665" s="209"/>
      <c r="EX2665" s="209"/>
      <c r="EY2665" s="209"/>
      <c r="EZ2665" s="209"/>
      <c r="FA2665" s="209"/>
      <c r="FB2665" s="209"/>
      <c r="FC2665" s="209"/>
      <c r="FD2665" s="209"/>
      <c r="FE2665" s="209"/>
      <c r="FF2665" s="209"/>
      <c r="FG2665" s="209"/>
      <c r="FH2665" s="209"/>
      <c r="FI2665" s="209"/>
      <c r="FJ2665" s="209"/>
      <c r="FK2665" s="209"/>
      <c r="FL2665" s="209"/>
      <c r="FM2665" s="209"/>
      <c r="FN2665" s="209"/>
      <c r="FO2665" s="209"/>
      <c r="FP2665" s="209"/>
      <c r="FQ2665" s="209"/>
      <c r="FR2665" s="209"/>
      <c r="FS2665" s="209"/>
      <c r="FT2665" s="209"/>
      <c r="FU2665" s="209"/>
      <c r="FV2665" s="209"/>
      <c r="FW2665" s="209"/>
      <c r="FX2665" s="209"/>
      <c r="FY2665" s="209"/>
      <c r="FZ2665" s="209"/>
      <c r="GA2665" s="209"/>
      <c r="GB2665" s="209"/>
      <c r="GC2665" s="209"/>
      <c r="GD2665" s="209"/>
      <c r="GE2665" s="209"/>
      <c r="GF2665" s="209"/>
      <c r="GG2665" s="209"/>
      <c r="GH2665" s="209"/>
      <c r="GI2665" s="209"/>
    </row>
    <row r="2666" spans="1:191" hidden="1">
      <c r="A2666" s="74"/>
      <c r="B2666" s="62"/>
      <c r="C2666" s="56"/>
      <c r="D2666" s="78"/>
      <c r="E2666" s="9" t="s">
        <v>549</v>
      </c>
      <c r="F2666" s="10" t="s">
        <v>267</v>
      </c>
      <c r="G2666" s="10"/>
      <c r="H2666" s="10"/>
      <c r="I2666" s="22">
        <f>ROUND(L2666*0.17,0)</f>
        <v>340000</v>
      </c>
      <c r="J2666" s="22">
        <f>ROUND(L2666*0.42,0)</f>
        <v>840000</v>
      </c>
      <c r="K2666" s="22">
        <f>ROUND(L2666*0.62,0)</f>
        <v>1240000</v>
      </c>
      <c r="L2666" s="150">
        <v>2000000</v>
      </c>
      <c r="M2666" s="41">
        <f>ROUND(I2666/L2666*100,1)</f>
        <v>17</v>
      </c>
      <c r="N2666" s="41">
        <f>ROUND(J2666/L2666*100,1)</f>
        <v>42</v>
      </c>
      <c r="O2666" s="41">
        <f>ROUND(K2666/L2666*100,1)</f>
        <v>62</v>
      </c>
      <c r="P2666" s="28"/>
      <c r="Q2666" s="28"/>
      <c r="R2666" s="167"/>
      <c r="S2666" s="28"/>
      <c r="T2666" s="28"/>
      <c r="U2666" s="4">
        <f t="shared" si="560"/>
        <v>2000000</v>
      </c>
    </row>
    <row r="2667" spans="1:191" ht="26.25" customHeight="1">
      <c r="A2667" s="224" t="s">
        <v>303</v>
      </c>
      <c r="B2667" s="218"/>
      <c r="C2667" s="200"/>
      <c r="D2667" s="219"/>
      <c r="E2667" s="179" t="s">
        <v>259</v>
      </c>
      <c r="F2667" s="126" t="s">
        <v>398</v>
      </c>
      <c r="G2667" s="126" t="s">
        <v>398</v>
      </c>
      <c r="H2667" s="10" t="s">
        <v>394</v>
      </c>
      <c r="I2667" s="257">
        <f t="shared" ref="I2667:I2672" si="563">SUMIF($F$2673:$F$2695,$F2667,$I$2673:$I$2695)</f>
        <v>5948978</v>
      </c>
      <c r="J2667" s="257">
        <f t="shared" ref="J2667:J2672" si="564">SUMIF($F$2673:$F$2695,$F2667,$J$2673:$J$2695)</f>
        <v>12679148</v>
      </c>
      <c r="K2667" s="257">
        <f t="shared" ref="K2667:K2672" si="565">SUMIF($F$2673:$F$2695,$F2667,$K$2673:$K$2695)</f>
        <v>21830849</v>
      </c>
      <c r="L2667" s="257">
        <f t="shared" ref="L2667:L2672" si="566">SUMIF($F$2673:$F$2695,$F2667,$L$2673:$L$2695)</f>
        <v>29644039.699999999</v>
      </c>
      <c r="M2667" s="119">
        <f>SUM(I2673,I2678)</f>
        <v>5948978</v>
      </c>
      <c r="N2667" s="119">
        <f>SUM(J2673,J2678)</f>
        <v>12679148</v>
      </c>
      <c r="O2667" s="119">
        <f>SUM(K2673,K2678)</f>
        <v>21830849</v>
      </c>
      <c r="P2667" s="119">
        <f>SUM(L2673,L2678)</f>
        <v>29644039.699999999</v>
      </c>
      <c r="Q2667" s="14"/>
      <c r="R2667" s="167"/>
      <c r="S2667" s="14"/>
      <c r="T2667" s="14"/>
      <c r="U2667" s="4">
        <f t="shared" si="560"/>
        <v>29644039.699999999</v>
      </c>
      <c r="V2667" s="44">
        <v>1</v>
      </c>
      <c r="W2667" s="43" t="s">
        <v>394</v>
      </c>
      <c r="AA2667" s="209"/>
      <c r="AB2667" s="184">
        <f>SUM(I2668:I2672)-I2667</f>
        <v>0</v>
      </c>
      <c r="AC2667" s="184">
        <f>SUM(J2668:J2672)-J2667</f>
        <v>0</v>
      </c>
      <c r="AD2667" s="184">
        <f>SUM(K2668:K2672)-K2667</f>
        <v>0</v>
      </c>
      <c r="AE2667" s="184">
        <f>SUM(L2668:L2672)-L2667</f>
        <v>0</v>
      </c>
      <c r="AF2667" s="209"/>
      <c r="AG2667" s="209"/>
      <c r="AH2667" s="209"/>
      <c r="AI2667" s="209"/>
      <c r="AJ2667" s="209"/>
      <c r="AK2667" s="209"/>
      <c r="AL2667" s="209"/>
      <c r="AM2667" s="209"/>
      <c r="AN2667" s="209"/>
      <c r="AO2667" s="209"/>
      <c r="AP2667" s="209"/>
      <c r="AQ2667" s="209"/>
      <c r="AR2667" s="209"/>
      <c r="AS2667" s="209"/>
      <c r="AT2667" s="209"/>
      <c r="AU2667" s="209"/>
      <c r="AV2667" s="209"/>
      <c r="AW2667" s="209"/>
      <c r="AX2667" s="209"/>
      <c r="AY2667" s="209"/>
      <c r="AZ2667" s="209"/>
      <c r="BA2667" s="209"/>
      <c r="BB2667" s="209"/>
      <c r="BC2667" s="209"/>
      <c r="BD2667" s="209"/>
      <c r="BE2667" s="209"/>
      <c r="BF2667" s="209"/>
      <c r="BG2667" s="209"/>
      <c r="BH2667" s="209"/>
      <c r="BI2667" s="209"/>
      <c r="BJ2667" s="209"/>
      <c r="BK2667" s="209"/>
      <c r="BL2667" s="209"/>
      <c r="BM2667" s="209"/>
      <c r="BN2667" s="209"/>
      <c r="BO2667" s="209"/>
      <c r="BP2667" s="209"/>
      <c r="BQ2667" s="209"/>
      <c r="BR2667" s="209"/>
      <c r="BS2667" s="209"/>
      <c r="BT2667" s="209"/>
      <c r="BU2667" s="209"/>
      <c r="BV2667" s="209"/>
      <c r="BW2667" s="209"/>
      <c r="BX2667" s="209"/>
      <c r="BY2667" s="209"/>
      <c r="BZ2667" s="209"/>
      <c r="CA2667" s="209"/>
      <c r="CB2667" s="209"/>
      <c r="CC2667" s="209"/>
      <c r="CD2667" s="209"/>
      <c r="CE2667" s="209"/>
      <c r="CF2667" s="209"/>
      <c r="CG2667" s="209"/>
      <c r="CH2667" s="209"/>
      <c r="CI2667" s="209"/>
      <c r="CJ2667" s="209"/>
      <c r="CK2667" s="209"/>
      <c r="CL2667" s="209"/>
      <c r="CM2667" s="209"/>
      <c r="CN2667" s="209"/>
      <c r="CO2667" s="209"/>
      <c r="CP2667" s="209"/>
      <c r="CQ2667" s="209"/>
      <c r="CR2667" s="209"/>
      <c r="CS2667" s="209"/>
      <c r="CT2667" s="209"/>
      <c r="CU2667" s="209"/>
      <c r="CV2667" s="209"/>
      <c r="CW2667" s="209"/>
      <c r="CX2667" s="209"/>
      <c r="CY2667" s="209"/>
      <c r="CZ2667" s="209"/>
      <c r="DA2667" s="209"/>
      <c r="DB2667" s="209"/>
      <c r="DC2667" s="209"/>
      <c r="DD2667" s="209"/>
      <c r="DE2667" s="209"/>
      <c r="DF2667" s="209"/>
      <c r="DG2667" s="209"/>
      <c r="DH2667" s="209"/>
      <c r="DI2667" s="209"/>
      <c r="DJ2667" s="209"/>
      <c r="DK2667" s="209"/>
      <c r="DL2667" s="209"/>
      <c r="DM2667" s="209"/>
      <c r="DN2667" s="209"/>
      <c r="DO2667" s="209"/>
      <c r="DP2667" s="209"/>
      <c r="DQ2667" s="209"/>
      <c r="DR2667" s="209"/>
      <c r="DS2667" s="209"/>
      <c r="DT2667" s="209"/>
      <c r="DU2667" s="209"/>
      <c r="DV2667" s="209"/>
      <c r="DW2667" s="209"/>
      <c r="DX2667" s="209"/>
      <c r="DY2667" s="209"/>
      <c r="DZ2667" s="209"/>
      <c r="EA2667" s="209"/>
      <c r="EB2667" s="209"/>
      <c r="EC2667" s="209"/>
      <c r="ED2667" s="209"/>
      <c r="EE2667" s="209"/>
      <c r="EF2667" s="209"/>
      <c r="EG2667" s="209"/>
      <c r="EH2667" s="209"/>
      <c r="EI2667" s="209"/>
      <c r="EJ2667" s="209"/>
      <c r="EK2667" s="209"/>
      <c r="EL2667" s="209"/>
      <c r="EM2667" s="209"/>
      <c r="EN2667" s="209"/>
      <c r="EO2667" s="209"/>
      <c r="EP2667" s="209"/>
      <c r="EQ2667" s="209"/>
      <c r="ER2667" s="209"/>
      <c r="ES2667" s="209"/>
      <c r="ET2667" s="209"/>
      <c r="EU2667" s="209"/>
      <c r="EV2667" s="209"/>
      <c r="EW2667" s="209"/>
      <c r="EX2667" s="209"/>
      <c r="EY2667" s="209"/>
      <c r="EZ2667" s="209"/>
      <c r="FA2667" s="209"/>
      <c r="FB2667" s="209"/>
      <c r="FC2667" s="209"/>
      <c r="FD2667" s="209"/>
      <c r="FE2667" s="209"/>
      <c r="FF2667" s="209"/>
      <c r="FG2667" s="209"/>
      <c r="FH2667" s="209"/>
      <c r="FI2667" s="209"/>
      <c r="FJ2667" s="209"/>
      <c r="FK2667" s="209"/>
      <c r="FL2667" s="209"/>
      <c r="FM2667" s="209"/>
      <c r="FN2667" s="209"/>
      <c r="FO2667" s="209"/>
      <c r="FP2667" s="209"/>
      <c r="FQ2667" s="209"/>
      <c r="FR2667" s="209"/>
      <c r="FS2667" s="209"/>
      <c r="FT2667" s="209"/>
      <c r="FU2667" s="209"/>
      <c r="FV2667" s="209"/>
      <c r="FW2667" s="209"/>
      <c r="FX2667" s="209"/>
      <c r="FY2667" s="209"/>
      <c r="FZ2667" s="209"/>
      <c r="GA2667" s="209"/>
      <c r="GB2667" s="209"/>
      <c r="GC2667" s="209"/>
      <c r="GD2667" s="209"/>
      <c r="GE2667" s="209"/>
      <c r="GF2667" s="209"/>
      <c r="GG2667" s="209"/>
      <c r="GH2667" s="209"/>
      <c r="GI2667" s="209"/>
    </row>
    <row r="2668" spans="1:191" hidden="1">
      <c r="A2668" s="64"/>
      <c r="B2668" s="62"/>
      <c r="C2668" s="56"/>
      <c r="D2668" s="63"/>
      <c r="E2668" s="9" t="s">
        <v>554</v>
      </c>
      <c r="F2668" s="10">
        <v>4861</v>
      </c>
      <c r="G2668" s="10">
        <v>4861</v>
      </c>
      <c r="H2668" s="10"/>
      <c r="I2668" s="22">
        <f t="shared" si="563"/>
        <v>397978</v>
      </c>
      <c r="J2668" s="22">
        <f t="shared" si="564"/>
        <v>838148</v>
      </c>
      <c r="K2668" s="22">
        <f t="shared" si="565"/>
        <v>1294849</v>
      </c>
      <c r="L2668" s="150">
        <f t="shared" si="566"/>
        <v>1844039.7</v>
      </c>
      <c r="M2668" s="41">
        <f>ROUND(I2668/L2668*100,1)</f>
        <v>21.6</v>
      </c>
      <c r="N2668" s="41">
        <f>ROUND(J2668/L2668*100,1)</f>
        <v>45.5</v>
      </c>
      <c r="O2668" s="41">
        <f>ROUND(K2668/L2668*100,1)</f>
        <v>70.2</v>
      </c>
      <c r="P2668" s="14"/>
      <c r="Q2668" s="14"/>
      <c r="R2668" s="167"/>
      <c r="S2668" s="14"/>
      <c r="T2668" s="14"/>
      <c r="U2668" s="4">
        <f t="shared" si="560"/>
        <v>1844039.7</v>
      </c>
    </row>
    <row r="2669" spans="1:191" hidden="1">
      <c r="A2669" s="64"/>
      <c r="B2669" s="62"/>
      <c r="C2669" s="56"/>
      <c r="D2669" s="63"/>
      <c r="E2669" s="9" t="s">
        <v>555</v>
      </c>
      <c r="F2669" s="10">
        <v>4891</v>
      </c>
      <c r="G2669" s="10">
        <v>4891</v>
      </c>
      <c r="H2669" s="10"/>
      <c r="I2669" s="22">
        <f t="shared" si="563"/>
        <v>1100000</v>
      </c>
      <c r="J2669" s="22">
        <f t="shared" si="564"/>
        <v>2475000</v>
      </c>
      <c r="K2669" s="22">
        <f t="shared" si="565"/>
        <v>3850000</v>
      </c>
      <c r="L2669" s="150">
        <f t="shared" si="566"/>
        <v>5500000</v>
      </c>
      <c r="M2669" s="41">
        <f t="shared" ref="M2669:M2695" si="567">ROUND(I2669/L2669*100,1)</f>
        <v>20</v>
      </c>
      <c r="N2669" s="41">
        <f t="shared" ref="N2669:N2695" si="568">ROUND(J2669/L2669*100,1)</f>
        <v>45</v>
      </c>
      <c r="O2669" s="41">
        <f t="shared" ref="O2669:O2695" si="569">ROUND(K2669/L2669*100,1)</f>
        <v>70</v>
      </c>
      <c r="P2669" s="14"/>
      <c r="Q2669" s="14"/>
      <c r="R2669" s="167"/>
      <c r="S2669" s="14"/>
      <c r="T2669" s="14"/>
      <c r="U2669" s="4">
        <f t="shared" si="560"/>
        <v>5500000</v>
      </c>
    </row>
    <row r="2670" spans="1:191" hidden="1">
      <c r="A2670" s="64"/>
      <c r="B2670" s="62"/>
      <c r="C2670" s="56"/>
      <c r="D2670" s="63"/>
      <c r="E2670" s="9" t="s">
        <v>557</v>
      </c>
      <c r="F2670" s="10">
        <v>5112</v>
      </c>
      <c r="G2670" s="10">
        <v>5112</v>
      </c>
      <c r="H2670" s="10"/>
      <c r="I2670" s="22">
        <f t="shared" si="563"/>
        <v>4312000</v>
      </c>
      <c r="J2670" s="22">
        <f t="shared" si="564"/>
        <v>9055200</v>
      </c>
      <c r="K2670" s="22">
        <f t="shared" si="565"/>
        <v>16170000</v>
      </c>
      <c r="L2670" s="150">
        <f t="shared" si="566"/>
        <v>21560000</v>
      </c>
      <c r="M2670" s="41">
        <f t="shared" si="567"/>
        <v>20</v>
      </c>
      <c r="N2670" s="41">
        <f t="shared" si="568"/>
        <v>42</v>
      </c>
      <c r="O2670" s="41">
        <f t="shared" si="569"/>
        <v>75</v>
      </c>
      <c r="P2670" s="14"/>
      <c r="Q2670" s="14"/>
      <c r="R2670" s="167"/>
      <c r="S2670" s="14"/>
      <c r="T2670" s="14"/>
      <c r="U2670" s="4">
        <f t="shared" si="560"/>
        <v>21560000</v>
      </c>
    </row>
    <row r="2671" spans="1:191" hidden="1">
      <c r="A2671" s="64"/>
      <c r="B2671" s="62"/>
      <c r="C2671" s="56"/>
      <c r="D2671" s="63"/>
      <c r="E2671" s="9" t="s">
        <v>561</v>
      </c>
      <c r="F2671" s="10">
        <v>5129</v>
      </c>
      <c r="G2671" s="10">
        <v>5129</v>
      </c>
      <c r="H2671" s="10"/>
      <c r="I2671" s="22">
        <f t="shared" si="563"/>
        <v>51000</v>
      </c>
      <c r="J2671" s="22">
        <f t="shared" si="564"/>
        <v>126000</v>
      </c>
      <c r="K2671" s="22">
        <f t="shared" si="565"/>
        <v>186000</v>
      </c>
      <c r="L2671" s="150">
        <f t="shared" si="566"/>
        <v>300000</v>
      </c>
      <c r="M2671" s="41">
        <f t="shared" si="567"/>
        <v>17</v>
      </c>
      <c r="N2671" s="41">
        <f t="shared" si="568"/>
        <v>42</v>
      </c>
      <c r="O2671" s="41">
        <f t="shared" si="569"/>
        <v>62</v>
      </c>
      <c r="P2671" s="14"/>
      <c r="Q2671" s="14"/>
      <c r="R2671" s="167"/>
      <c r="S2671" s="14"/>
      <c r="T2671" s="14"/>
      <c r="U2671" s="4">
        <f t="shared" si="560"/>
        <v>300000</v>
      </c>
    </row>
    <row r="2672" spans="1:191" hidden="1">
      <c r="A2672" s="64"/>
      <c r="B2672" s="62"/>
      <c r="C2672" s="56"/>
      <c r="D2672" s="63"/>
      <c r="E2672" s="9" t="s">
        <v>565</v>
      </c>
      <c r="F2672" s="11">
        <v>5134</v>
      </c>
      <c r="G2672" s="11">
        <v>5134</v>
      </c>
      <c r="H2672" s="10"/>
      <c r="I2672" s="22">
        <f t="shared" si="563"/>
        <v>88000</v>
      </c>
      <c r="J2672" s="22">
        <f t="shared" si="564"/>
        <v>184800</v>
      </c>
      <c r="K2672" s="22">
        <f t="shared" si="565"/>
        <v>330000</v>
      </c>
      <c r="L2672" s="150">
        <f t="shared" si="566"/>
        <v>440000</v>
      </c>
      <c r="M2672" s="41">
        <f t="shared" si="567"/>
        <v>20</v>
      </c>
      <c r="N2672" s="41">
        <f t="shared" si="568"/>
        <v>42</v>
      </c>
      <c r="O2672" s="41">
        <f t="shared" si="569"/>
        <v>75</v>
      </c>
      <c r="P2672" s="14"/>
      <c r="Q2672" s="14"/>
      <c r="R2672" s="167"/>
      <c r="S2672" s="14"/>
      <c r="T2672" s="14"/>
      <c r="U2672" s="4">
        <f t="shared" si="560"/>
        <v>440000</v>
      </c>
    </row>
    <row r="2673" spans="1:191" ht="33">
      <c r="A2673" s="195"/>
      <c r="B2673" s="258" t="s">
        <v>525</v>
      </c>
      <c r="C2673" s="220"/>
      <c r="D2673" s="221">
        <v>1110</v>
      </c>
      <c r="E2673" s="194" t="s">
        <v>113</v>
      </c>
      <c r="F2673" s="89"/>
      <c r="G2673" s="89"/>
      <c r="H2673" s="10" t="s">
        <v>394</v>
      </c>
      <c r="I2673" s="203">
        <f t="shared" ref="I2673:K2676" si="570">SUM(I2674)</f>
        <v>1100000</v>
      </c>
      <c r="J2673" s="203">
        <f t="shared" si="570"/>
        <v>2475000</v>
      </c>
      <c r="K2673" s="203">
        <f t="shared" si="570"/>
        <v>3850000</v>
      </c>
      <c r="L2673" s="203">
        <f>SUM(L2674)</f>
        <v>5500000</v>
      </c>
      <c r="M2673" s="41">
        <f t="shared" si="567"/>
        <v>20</v>
      </c>
      <c r="N2673" s="41">
        <f t="shared" si="568"/>
        <v>45</v>
      </c>
      <c r="O2673" s="41">
        <f t="shared" si="569"/>
        <v>70</v>
      </c>
      <c r="P2673" s="120"/>
      <c r="Q2673" s="120"/>
      <c r="R2673" s="167"/>
      <c r="S2673" s="120"/>
      <c r="T2673" s="120"/>
      <c r="U2673" s="4">
        <f t="shared" si="560"/>
        <v>5500000</v>
      </c>
      <c r="AA2673" s="209"/>
      <c r="AB2673" s="209"/>
      <c r="AC2673" s="209"/>
      <c r="AD2673" s="209"/>
      <c r="AE2673" s="209"/>
      <c r="AF2673" s="209"/>
      <c r="AG2673" s="209"/>
      <c r="AH2673" s="209"/>
      <c r="AI2673" s="209"/>
      <c r="AJ2673" s="209"/>
      <c r="AK2673" s="209"/>
      <c r="AL2673" s="209"/>
      <c r="AM2673" s="209"/>
      <c r="AN2673" s="209"/>
      <c r="AO2673" s="209"/>
      <c r="AP2673" s="209"/>
      <c r="AQ2673" s="209"/>
      <c r="AR2673" s="209"/>
      <c r="AS2673" s="209"/>
      <c r="AT2673" s="209"/>
      <c r="AU2673" s="209"/>
      <c r="AV2673" s="209"/>
      <c r="AW2673" s="209"/>
      <c r="AX2673" s="209"/>
      <c r="AY2673" s="209"/>
      <c r="AZ2673" s="209"/>
      <c r="BA2673" s="209"/>
      <c r="BB2673" s="209"/>
      <c r="BC2673" s="209"/>
      <c r="BD2673" s="209"/>
      <c r="BE2673" s="209"/>
      <c r="BF2673" s="209"/>
      <c r="BG2673" s="209"/>
      <c r="BH2673" s="209"/>
      <c r="BI2673" s="209"/>
      <c r="BJ2673" s="209"/>
      <c r="BK2673" s="209"/>
      <c r="BL2673" s="209"/>
      <c r="BM2673" s="209"/>
      <c r="BN2673" s="209"/>
      <c r="BO2673" s="209"/>
      <c r="BP2673" s="209"/>
      <c r="BQ2673" s="209"/>
      <c r="BR2673" s="209"/>
      <c r="BS2673" s="209"/>
      <c r="BT2673" s="209"/>
      <c r="BU2673" s="209"/>
      <c r="BV2673" s="209"/>
      <c r="BW2673" s="209"/>
      <c r="BX2673" s="209"/>
      <c r="BY2673" s="209"/>
      <c r="BZ2673" s="209"/>
      <c r="CA2673" s="209"/>
      <c r="CB2673" s="209"/>
      <c r="CC2673" s="209"/>
      <c r="CD2673" s="209"/>
      <c r="CE2673" s="209"/>
      <c r="CF2673" s="209"/>
      <c r="CG2673" s="209"/>
      <c r="CH2673" s="209"/>
      <c r="CI2673" s="209"/>
      <c r="CJ2673" s="209"/>
      <c r="CK2673" s="209"/>
      <c r="CL2673" s="209"/>
      <c r="CM2673" s="209"/>
      <c r="CN2673" s="209"/>
      <c r="CO2673" s="209"/>
      <c r="CP2673" s="209"/>
      <c r="CQ2673" s="209"/>
      <c r="CR2673" s="209"/>
      <c r="CS2673" s="209"/>
      <c r="CT2673" s="209"/>
      <c r="CU2673" s="209"/>
      <c r="CV2673" s="209"/>
      <c r="CW2673" s="209"/>
      <c r="CX2673" s="209"/>
      <c r="CY2673" s="209"/>
      <c r="CZ2673" s="209"/>
      <c r="DA2673" s="209"/>
      <c r="DB2673" s="209"/>
      <c r="DC2673" s="209"/>
      <c r="DD2673" s="209"/>
      <c r="DE2673" s="209"/>
      <c r="DF2673" s="209"/>
      <c r="DG2673" s="209"/>
      <c r="DH2673" s="209"/>
      <c r="DI2673" s="209"/>
      <c r="DJ2673" s="209"/>
      <c r="DK2673" s="209"/>
      <c r="DL2673" s="209"/>
      <c r="DM2673" s="209"/>
      <c r="DN2673" s="209"/>
      <c r="DO2673" s="209"/>
      <c r="DP2673" s="209"/>
      <c r="DQ2673" s="209"/>
      <c r="DR2673" s="209"/>
      <c r="DS2673" s="209"/>
      <c r="DT2673" s="209"/>
      <c r="DU2673" s="209"/>
      <c r="DV2673" s="209"/>
      <c r="DW2673" s="209"/>
      <c r="DX2673" s="209"/>
      <c r="DY2673" s="209"/>
      <c r="DZ2673" s="209"/>
      <c r="EA2673" s="209"/>
      <c r="EB2673" s="209"/>
      <c r="EC2673" s="209"/>
      <c r="ED2673" s="209"/>
      <c r="EE2673" s="209"/>
      <c r="EF2673" s="209"/>
      <c r="EG2673" s="209"/>
      <c r="EH2673" s="209"/>
      <c r="EI2673" s="209"/>
      <c r="EJ2673" s="209"/>
      <c r="EK2673" s="209"/>
      <c r="EL2673" s="209"/>
      <c r="EM2673" s="209"/>
      <c r="EN2673" s="209"/>
      <c r="EO2673" s="209"/>
      <c r="EP2673" s="209"/>
      <c r="EQ2673" s="209"/>
      <c r="ER2673" s="209"/>
      <c r="ES2673" s="209"/>
      <c r="ET2673" s="209"/>
      <c r="EU2673" s="209"/>
      <c r="EV2673" s="209"/>
      <c r="EW2673" s="209"/>
      <c r="EX2673" s="209"/>
      <c r="EY2673" s="209"/>
      <c r="EZ2673" s="209"/>
      <c r="FA2673" s="209"/>
      <c r="FB2673" s="209"/>
      <c r="FC2673" s="209"/>
      <c r="FD2673" s="209"/>
      <c r="FE2673" s="209"/>
      <c r="FF2673" s="209"/>
      <c r="FG2673" s="209"/>
      <c r="FH2673" s="209"/>
      <c r="FI2673" s="209"/>
      <c r="FJ2673" s="209"/>
      <c r="FK2673" s="209"/>
      <c r="FL2673" s="209"/>
      <c r="FM2673" s="209"/>
      <c r="FN2673" s="209"/>
      <c r="FO2673" s="209"/>
      <c r="FP2673" s="209"/>
      <c r="FQ2673" s="209"/>
      <c r="FR2673" s="209"/>
      <c r="FS2673" s="209"/>
      <c r="FT2673" s="209"/>
      <c r="FU2673" s="209"/>
      <c r="FV2673" s="209"/>
      <c r="FW2673" s="209"/>
      <c r="FX2673" s="209"/>
      <c r="FY2673" s="209"/>
      <c r="FZ2673" s="209"/>
      <c r="GA2673" s="209"/>
      <c r="GB2673" s="209"/>
      <c r="GC2673" s="209"/>
      <c r="GD2673" s="209"/>
      <c r="GE2673" s="209"/>
      <c r="GF2673" s="209"/>
      <c r="GG2673" s="209"/>
      <c r="GH2673" s="209"/>
      <c r="GI2673" s="209"/>
    </row>
    <row r="2674" spans="1:191">
      <c r="A2674" s="195"/>
      <c r="B2674" s="222"/>
      <c r="C2674" s="259" t="s">
        <v>525</v>
      </c>
      <c r="D2674" s="223">
        <v>1111</v>
      </c>
      <c r="E2674" s="260" t="s">
        <v>114</v>
      </c>
      <c r="F2674" s="127"/>
      <c r="G2674" s="127"/>
      <c r="H2674" s="10" t="s">
        <v>394</v>
      </c>
      <c r="I2674" s="205">
        <f t="shared" si="570"/>
        <v>1100000</v>
      </c>
      <c r="J2674" s="205">
        <f t="shared" si="570"/>
        <v>2475000</v>
      </c>
      <c r="K2674" s="205">
        <f t="shared" si="570"/>
        <v>3850000</v>
      </c>
      <c r="L2674" s="205">
        <f>SUM(L2675)</f>
        <v>5500000</v>
      </c>
      <c r="M2674" s="41">
        <f t="shared" si="567"/>
        <v>20</v>
      </c>
      <c r="N2674" s="41">
        <f t="shared" si="568"/>
        <v>45</v>
      </c>
      <c r="O2674" s="41">
        <f t="shared" si="569"/>
        <v>70</v>
      </c>
      <c r="P2674" s="14"/>
      <c r="Q2674" s="14"/>
      <c r="R2674" s="167"/>
      <c r="S2674" s="14"/>
      <c r="T2674" s="14"/>
      <c r="U2674" s="4">
        <f t="shared" si="560"/>
        <v>5500000</v>
      </c>
      <c r="AA2674" s="209"/>
      <c r="AB2674" s="209"/>
      <c r="AC2674" s="209"/>
      <c r="AD2674" s="209"/>
      <c r="AE2674" s="209"/>
      <c r="AF2674" s="209"/>
      <c r="AG2674" s="209"/>
      <c r="AH2674" s="209"/>
      <c r="AI2674" s="209"/>
      <c r="AJ2674" s="209"/>
      <c r="AK2674" s="209"/>
      <c r="AL2674" s="209"/>
      <c r="AM2674" s="209"/>
      <c r="AN2674" s="209"/>
      <c r="AO2674" s="209"/>
      <c r="AP2674" s="209"/>
      <c r="AQ2674" s="209"/>
      <c r="AR2674" s="209"/>
      <c r="AS2674" s="209"/>
      <c r="AT2674" s="209"/>
      <c r="AU2674" s="209"/>
      <c r="AV2674" s="209"/>
      <c r="AW2674" s="209"/>
      <c r="AX2674" s="209"/>
      <c r="AY2674" s="209"/>
      <c r="AZ2674" s="209"/>
      <c r="BA2674" s="209"/>
      <c r="BB2674" s="209"/>
      <c r="BC2674" s="209"/>
      <c r="BD2674" s="209"/>
      <c r="BE2674" s="209"/>
      <c r="BF2674" s="209"/>
      <c r="BG2674" s="209"/>
      <c r="BH2674" s="209"/>
      <c r="BI2674" s="209"/>
      <c r="BJ2674" s="209"/>
      <c r="BK2674" s="209"/>
      <c r="BL2674" s="209"/>
      <c r="BM2674" s="209"/>
      <c r="BN2674" s="209"/>
      <c r="BO2674" s="209"/>
      <c r="BP2674" s="209"/>
      <c r="BQ2674" s="209"/>
      <c r="BR2674" s="209"/>
      <c r="BS2674" s="209"/>
      <c r="BT2674" s="209"/>
      <c r="BU2674" s="209"/>
      <c r="BV2674" s="209"/>
      <c r="BW2674" s="209"/>
      <c r="BX2674" s="209"/>
      <c r="BY2674" s="209"/>
      <c r="BZ2674" s="209"/>
      <c r="CA2674" s="209"/>
      <c r="CB2674" s="209"/>
      <c r="CC2674" s="209"/>
      <c r="CD2674" s="209"/>
      <c r="CE2674" s="209"/>
      <c r="CF2674" s="209"/>
      <c r="CG2674" s="209"/>
      <c r="CH2674" s="209"/>
      <c r="CI2674" s="209"/>
      <c r="CJ2674" s="209"/>
      <c r="CK2674" s="209"/>
      <c r="CL2674" s="209"/>
      <c r="CM2674" s="209"/>
      <c r="CN2674" s="209"/>
      <c r="CO2674" s="209"/>
      <c r="CP2674" s="209"/>
      <c r="CQ2674" s="209"/>
      <c r="CR2674" s="209"/>
      <c r="CS2674" s="209"/>
      <c r="CT2674" s="209"/>
      <c r="CU2674" s="209"/>
      <c r="CV2674" s="209"/>
      <c r="CW2674" s="209"/>
      <c r="CX2674" s="209"/>
      <c r="CY2674" s="209"/>
      <c r="CZ2674" s="209"/>
      <c r="DA2674" s="209"/>
      <c r="DB2674" s="209"/>
      <c r="DC2674" s="209"/>
      <c r="DD2674" s="209"/>
      <c r="DE2674" s="209"/>
      <c r="DF2674" s="209"/>
      <c r="DG2674" s="209"/>
      <c r="DH2674" s="209"/>
      <c r="DI2674" s="209"/>
      <c r="DJ2674" s="209"/>
      <c r="DK2674" s="209"/>
      <c r="DL2674" s="209"/>
      <c r="DM2674" s="209"/>
      <c r="DN2674" s="209"/>
      <c r="DO2674" s="209"/>
      <c r="DP2674" s="209"/>
      <c r="DQ2674" s="209"/>
      <c r="DR2674" s="209"/>
      <c r="DS2674" s="209"/>
      <c r="DT2674" s="209"/>
      <c r="DU2674" s="209"/>
      <c r="DV2674" s="209"/>
      <c r="DW2674" s="209"/>
      <c r="DX2674" s="209"/>
      <c r="DY2674" s="209"/>
      <c r="DZ2674" s="209"/>
      <c r="EA2674" s="209"/>
      <c r="EB2674" s="209"/>
      <c r="EC2674" s="209"/>
      <c r="ED2674" s="209"/>
      <c r="EE2674" s="209"/>
      <c r="EF2674" s="209"/>
      <c r="EG2674" s="209"/>
      <c r="EH2674" s="209"/>
      <c r="EI2674" s="209"/>
      <c r="EJ2674" s="209"/>
      <c r="EK2674" s="209"/>
      <c r="EL2674" s="209"/>
      <c r="EM2674" s="209"/>
      <c r="EN2674" s="209"/>
      <c r="EO2674" s="209"/>
      <c r="EP2674" s="209"/>
      <c r="EQ2674" s="209"/>
      <c r="ER2674" s="209"/>
      <c r="ES2674" s="209"/>
      <c r="ET2674" s="209"/>
      <c r="EU2674" s="209"/>
      <c r="EV2674" s="209"/>
      <c r="EW2674" s="209"/>
      <c r="EX2674" s="209"/>
      <c r="EY2674" s="209"/>
      <c r="EZ2674" s="209"/>
      <c r="FA2674" s="209"/>
      <c r="FB2674" s="209"/>
      <c r="FC2674" s="209"/>
      <c r="FD2674" s="209"/>
      <c r="FE2674" s="209"/>
      <c r="FF2674" s="209"/>
      <c r="FG2674" s="209"/>
      <c r="FH2674" s="209"/>
      <c r="FI2674" s="209"/>
      <c r="FJ2674" s="209"/>
      <c r="FK2674" s="209"/>
      <c r="FL2674" s="209"/>
      <c r="FM2674" s="209"/>
      <c r="FN2674" s="209"/>
      <c r="FO2674" s="209"/>
      <c r="FP2674" s="209"/>
      <c r="FQ2674" s="209"/>
      <c r="FR2674" s="209"/>
      <c r="FS2674" s="209"/>
      <c r="FT2674" s="209"/>
      <c r="FU2674" s="209"/>
      <c r="FV2674" s="209"/>
      <c r="FW2674" s="209"/>
      <c r="FX2674" s="209"/>
      <c r="FY2674" s="209"/>
      <c r="FZ2674" s="209"/>
      <c r="GA2674" s="209"/>
      <c r="GB2674" s="209"/>
      <c r="GC2674" s="209"/>
      <c r="GD2674" s="209"/>
      <c r="GE2674" s="209"/>
      <c r="GF2674" s="209"/>
      <c r="GG2674" s="209"/>
      <c r="GH2674" s="209"/>
      <c r="GI2674" s="209"/>
    </row>
    <row r="2675" spans="1:191">
      <c r="A2675" s="195"/>
      <c r="B2675" s="222"/>
      <c r="C2675" s="220"/>
      <c r="D2675" s="201" t="s">
        <v>280</v>
      </c>
      <c r="E2675" s="81" t="s">
        <v>114</v>
      </c>
      <c r="F2675" s="19"/>
      <c r="G2675" s="19"/>
      <c r="H2675" s="10" t="s">
        <v>394</v>
      </c>
      <c r="I2675" s="205">
        <f t="shared" si="570"/>
        <v>1100000</v>
      </c>
      <c r="J2675" s="205">
        <f t="shared" si="570"/>
        <v>2475000</v>
      </c>
      <c r="K2675" s="205">
        <f t="shared" si="570"/>
        <v>3850000</v>
      </c>
      <c r="L2675" s="205">
        <f>SUM(L2676)</f>
        <v>5500000</v>
      </c>
      <c r="M2675" s="41">
        <f t="shared" si="567"/>
        <v>20</v>
      </c>
      <c r="N2675" s="41">
        <f t="shared" si="568"/>
        <v>45</v>
      </c>
      <c r="O2675" s="41">
        <f t="shared" si="569"/>
        <v>70</v>
      </c>
      <c r="P2675" s="14"/>
      <c r="Q2675" s="14"/>
      <c r="R2675" s="167"/>
      <c r="S2675" s="14"/>
      <c r="T2675" s="14"/>
      <c r="U2675" s="4">
        <f t="shared" si="560"/>
        <v>5500000</v>
      </c>
      <c r="W2675" s="43" t="s">
        <v>394</v>
      </c>
      <c r="AA2675" s="209"/>
      <c r="AB2675" s="209"/>
      <c r="AC2675" s="209"/>
      <c r="AD2675" s="209"/>
      <c r="AE2675" s="209"/>
      <c r="AF2675" s="209"/>
      <c r="AG2675" s="209"/>
      <c r="AH2675" s="209"/>
      <c r="AI2675" s="209"/>
      <c r="AJ2675" s="209"/>
      <c r="AK2675" s="209"/>
      <c r="AL2675" s="209"/>
      <c r="AM2675" s="209"/>
      <c r="AN2675" s="209"/>
      <c r="AO2675" s="209"/>
      <c r="AP2675" s="209"/>
      <c r="AQ2675" s="209"/>
      <c r="AR2675" s="209"/>
      <c r="AS2675" s="209"/>
      <c r="AT2675" s="209"/>
      <c r="AU2675" s="209"/>
      <c r="AV2675" s="209"/>
      <c r="AW2675" s="209"/>
      <c r="AX2675" s="209"/>
      <c r="AY2675" s="209"/>
      <c r="AZ2675" s="209"/>
      <c r="BA2675" s="209"/>
      <c r="BB2675" s="209"/>
      <c r="BC2675" s="209"/>
      <c r="BD2675" s="209"/>
      <c r="BE2675" s="209"/>
      <c r="BF2675" s="209"/>
      <c r="BG2675" s="209"/>
      <c r="BH2675" s="209"/>
      <c r="BI2675" s="209"/>
      <c r="BJ2675" s="209"/>
      <c r="BK2675" s="209"/>
      <c r="BL2675" s="209"/>
      <c r="BM2675" s="209"/>
      <c r="BN2675" s="209"/>
      <c r="BO2675" s="209"/>
      <c r="BP2675" s="209"/>
      <c r="BQ2675" s="209"/>
      <c r="BR2675" s="209"/>
      <c r="BS2675" s="209"/>
      <c r="BT2675" s="209"/>
      <c r="BU2675" s="209"/>
      <c r="BV2675" s="209"/>
      <c r="BW2675" s="209"/>
      <c r="BX2675" s="209"/>
      <c r="BY2675" s="209"/>
      <c r="BZ2675" s="209"/>
      <c r="CA2675" s="209"/>
      <c r="CB2675" s="209"/>
      <c r="CC2675" s="209"/>
      <c r="CD2675" s="209"/>
      <c r="CE2675" s="209"/>
      <c r="CF2675" s="209"/>
      <c r="CG2675" s="209"/>
      <c r="CH2675" s="209"/>
      <c r="CI2675" s="209"/>
      <c r="CJ2675" s="209"/>
      <c r="CK2675" s="209"/>
      <c r="CL2675" s="209"/>
      <c r="CM2675" s="209"/>
      <c r="CN2675" s="209"/>
      <c r="CO2675" s="209"/>
      <c r="CP2675" s="209"/>
      <c r="CQ2675" s="209"/>
      <c r="CR2675" s="209"/>
      <c r="CS2675" s="209"/>
      <c r="CT2675" s="209"/>
      <c r="CU2675" s="209"/>
      <c r="CV2675" s="209"/>
      <c r="CW2675" s="209"/>
      <c r="CX2675" s="209"/>
      <c r="CY2675" s="209"/>
      <c r="CZ2675" s="209"/>
      <c r="DA2675" s="209"/>
      <c r="DB2675" s="209"/>
      <c r="DC2675" s="209"/>
      <c r="DD2675" s="209"/>
      <c r="DE2675" s="209"/>
      <c r="DF2675" s="209"/>
      <c r="DG2675" s="209"/>
      <c r="DH2675" s="209"/>
      <c r="DI2675" s="209"/>
      <c r="DJ2675" s="209"/>
      <c r="DK2675" s="209"/>
      <c r="DL2675" s="209"/>
      <c r="DM2675" s="209"/>
      <c r="DN2675" s="209"/>
      <c r="DO2675" s="209"/>
      <c r="DP2675" s="209"/>
      <c r="DQ2675" s="209"/>
      <c r="DR2675" s="209"/>
      <c r="DS2675" s="209"/>
      <c r="DT2675" s="209"/>
      <c r="DU2675" s="209"/>
      <c r="DV2675" s="209"/>
      <c r="DW2675" s="209"/>
      <c r="DX2675" s="209"/>
      <c r="DY2675" s="209"/>
      <c r="DZ2675" s="209"/>
      <c r="EA2675" s="209"/>
      <c r="EB2675" s="209"/>
      <c r="EC2675" s="209"/>
      <c r="ED2675" s="209"/>
      <c r="EE2675" s="209"/>
      <c r="EF2675" s="209"/>
      <c r="EG2675" s="209"/>
      <c r="EH2675" s="209"/>
      <c r="EI2675" s="209"/>
      <c r="EJ2675" s="209"/>
      <c r="EK2675" s="209"/>
      <c r="EL2675" s="209"/>
      <c r="EM2675" s="209"/>
      <c r="EN2675" s="209"/>
      <c r="EO2675" s="209"/>
      <c r="EP2675" s="209"/>
      <c r="EQ2675" s="209"/>
      <c r="ER2675" s="209"/>
      <c r="ES2675" s="209"/>
      <c r="ET2675" s="209"/>
      <c r="EU2675" s="209"/>
      <c r="EV2675" s="209"/>
      <c r="EW2675" s="209"/>
      <c r="EX2675" s="209"/>
      <c r="EY2675" s="209"/>
      <c r="EZ2675" s="209"/>
      <c r="FA2675" s="209"/>
      <c r="FB2675" s="209"/>
      <c r="FC2675" s="209"/>
      <c r="FD2675" s="209"/>
      <c r="FE2675" s="209"/>
      <c r="FF2675" s="209"/>
      <c r="FG2675" s="209"/>
      <c r="FH2675" s="209"/>
      <c r="FI2675" s="209"/>
      <c r="FJ2675" s="209"/>
      <c r="FK2675" s="209"/>
      <c r="FL2675" s="209"/>
      <c r="FM2675" s="209"/>
      <c r="FN2675" s="209"/>
      <c r="FO2675" s="209"/>
      <c r="FP2675" s="209"/>
      <c r="FQ2675" s="209"/>
      <c r="FR2675" s="209"/>
      <c r="FS2675" s="209"/>
      <c r="FT2675" s="209"/>
      <c r="FU2675" s="209"/>
      <c r="FV2675" s="209"/>
      <c r="FW2675" s="209"/>
      <c r="FX2675" s="209"/>
      <c r="FY2675" s="209"/>
      <c r="FZ2675" s="209"/>
      <c r="GA2675" s="209"/>
      <c r="GB2675" s="209"/>
      <c r="GC2675" s="209"/>
      <c r="GD2675" s="209"/>
      <c r="GE2675" s="209"/>
      <c r="GF2675" s="209"/>
      <c r="GG2675" s="209"/>
      <c r="GH2675" s="209"/>
      <c r="GI2675" s="209"/>
    </row>
    <row r="2676" spans="1:191">
      <c r="A2676" s="195"/>
      <c r="B2676" s="222"/>
      <c r="C2676" s="220"/>
      <c r="D2676" s="261"/>
      <c r="E2676" s="80" t="s">
        <v>88</v>
      </c>
      <c r="F2676" s="18" t="s">
        <v>398</v>
      </c>
      <c r="G2676" s="18"/>
      <c r="H2676" s="10" t="s">
        <v>394</v>
      </c>
      <c r="I2676" s="206">
        <f t="shared" si="570"/>
        <v>1100000</v>
      </c>
      <c r="J2676" s="206">
        <f t="shared" si="570"/>
        <v>2475000</v>
      </c>
      <c r="K2676" s="206">
        <f t="shared" si="570"/>
        <v>3850000</v>
      </c>
      <c r="L2676" s="207">
        <f>SUM(L2677)</f>
        <v>5500000</v>
      </c>
      <c r="M2676" s="41">
        <f t="shared" si="567"/>
        <v>20</v>
      </c>
      <c r="N2676" s="41">
        <f t="shared" si="568"/>
        <v>45</v>
      </c>
      <c r="O2676" s="41">
        <f t="shared" si="569"/>
        <v>70</v>
      </c>
      <c r="P2676" s="15"/>
      <c r="Q2676" s="15"/>
      <c r="R2676" s="167"/>
      <c r="S2676" s="15"/>
      <c r="T2676" s="15"/>
      <c r="U2676" s="4">
        <f t="shared" si="560"/>
        <v>5500000</v>
      </c>
      <c r="AA2676" s="209"/>
      <c r="AB2676" s="209"/>
      <c r="AC2676" s="209"/>
      <c r="AD2676" s="209"/>
      <c r="AE2676" s="209"/>
      <c r="AF2676" s="209"/>
      <c r="AG2676" s="209"/>
      <c r="AH2676" s="209"/>
      <c r="AI2676" s="209"/>
      <c r="AJ2676" s="209"/>
      <c r="AK2676" s="209"/>
      <c r="AL2676" s="209"/>
      <c r="AM2676" s="209"/>
      <c r="AN2676" s="209"/>
      <c r="AO2676" s="209"/>
      <c r="AP2676" s="209"/>
      <c r="AQ2676" s="209"/>
      <c r="AR2676" s="209"/>
      <c r="AS2676" s="209"/>
      <c r="AT2676" s="209"/>
      <c r="AU2676" s="209"/>
      <c r="AV2676" s="209"/>
      <c r="AW2676" s="209"/>
      <c r="AX2676" s="209"/>
      <c r="AY2676" s="209"/>
      <c r="AZ2676" s="209"/>
      <c r="BA2676" s="209"/>
      <c r="BB2676" s="209"/>
      <c r="BC2676" s="209"/>
      <c r="BD2676" s="209"/>
      <c r="BE2676" s="209"/>
      <c r="BF2676" s="209"/>
      <c r="BG2676" s="209"/>
      <c r="BH2676" s="209"/>
      <c r="BI2676" s="209"/>
      <c r="BJ2676" s="209"/>
      <c r="BK2676" s="209"/>
      <c r="BL2676" s="209"/>
      <c r="BM2676" s="209"/>
      <c r="BN2676" s="209"/>
      <c r="BO2676" s="209"/>
      <c r="BP2676" s="209"/>
      <c r="BQ2676" s="209"/>
      <c r="BR2676" s="209"/>
      <c r="BS2676" s="209"/>
      <c r="BT2676" s="209"/>
      <c r="BU2676" s="209"/>
      <c r="BV2676" s="209"/>
      <c r="BW2676" s="209"/>
      <c r="BX2676" s="209"/>
      <c r="BY2676" s="209"/>
      <c r="BZ2676" s="209"/>
      <c r="CA2676" s="209"/>
      <c r="CB2676" s="209"/>
      <c r="CC2676" s="209"/>
      <c r="CD2676" s="209"/>
      <c r="CE2676" s="209"/>
      <c r="CF2676" s="209"/>
      <c r="CG2676" s="209"/>
      <c r="CH2676" s="209"/>
      <c r="CI2676" s="209"/>
      <c r="CJ2676" s="209"/>
      <c r="CK2676" s="209"/>
      <c r="CL2676" s="209"/>
      <c r="CM2676" s="209"/>
      <c r="CN2676" s="209"/>
      <c r="CO2676" s="209"/>
      <c r="CP2676" s="209"/>
      <c r="CQ2676" s="209"/>
      <c r="CR2676" s="209"/>
      <c r="CS2676" s="209"/>
      <c r="CT2676" s="209"/>
      <c r="CU2676" s="209"/>
      <c r="CV2676" s="209"/>
      <c r="CW2676" s="209"/>
      <c r="CX2676" s="209"/>
      <c r="CY2676" s="209"/>
      <c r="CZ2676" s="209"/>
      <c r="DA2676" s="209"/>
      <c r="DB2676" s="209"/>
      <c r="DC2676" s="209"/>
      <c r="DD2676" s="209"/>
      <c r="DE2676" s="209"/>
      <c r="DF2676" s="209"/>
      <c r="DG2676" s="209"/>
      <c r="DH2676" s="209"/>
      <c r="DI2676" s="209"/>
      <c r="DJ2676" s="209"/>
      <c r="DK2676" s="209"/>
      <c r="DL2676" s="209"/>
      <c r="DM2676" s="209"/>
      <c r="DN2676" s="209"/>
      <c r="DO2676" s="209"/>
      <c r="DP2676" s="209"/>
      <c r="DQ2676" s="209"/>
      <c r="DR2676" s="209"/>
      <c r="DS2676" s="209"/>
      <c r="DT2676" s="209"/>
      <c r="DU2676" s="209"/>
      <c r="DV2676" s="209"/>
      <c r="DW2676" s="209"/>
      <c r="DX2676" s="209"/>
      <c r="DY2676" s="209"/>
      <c r="DZ2676" s="209"/>
      <c r="EA2676" s="209"/>
      <c r="EB2676" s="209"/>
      <c r="EC2676" s="209"/>
      <c r="ED2676" s="209"/>
      <c r="EE2676" s="209"/>
      <c r="EF2676" s="209"/>
      <c r="EG2676" s="209"/>
      <c r="EH2676" s="209"/>
      <c r="EI2676" s="209"/>
      <c r="EJ2676" s="209"/>
      <c r="EK2676" s="209"/>
      <c r="EL2676" s="209"/>
      <c r="EM2676" s="209"/>
      <c r="EN2676" s="209"/>
      <c r="EO2676" s="209"/>
      <c r="EP2676" s="209"/>
      <c r="EQ2676" s="209"/>
      <c r="ER2676" s="209"/>
      <c r="ES2676" s="209"/>
      <c r="ET2676" s="209"/>
      <c r="EU2676" s="209"/>
      <c r="EV2676" s="209"/>
      <c r="EW2676" s="209"/>
      <c r="EX2676" s="209"/>
      <c r="EY2676" s="209"/>
      <c r="EZ2676" s="209"/>
      <c r="FA2676" s="209"/>
      <c r="FB2676" s="209"/>
      <c r="FC2676" s="209"/>
      <c r="FD2676" s="209"/>
      <c r="FE2676" s="209"/>
      <c r="FF2676" s="209"/>
      <c r="FG2676" s="209"/>
      <c r="FH2676" s="209"/>
      <c r="FI2676" s="209"/>
      <c r="FJ2676" s="209"/>
      <c r="FK2676" s="209"/>
      <c r="FL2676" s="209"/>
      <c r="FM2676" s="209"/>
      <c r="FN2676" s="209"/>
      <c r="FO2676" s="209"/>
      <c r="FP2676" s="209"/>
      <c r="FQ2676" s="209"/>
      <c r="FR2676" s="209"/>
      <c r="FS2676" s="209"/>
      <c r="FT2676" s="209"/>
      <c r="FU2676" s="209"/>
      <c r="FV2676" s="209"/>
      <c r="FW2676" s="209"/>
      <c r="FX2676" s="209"/>
      <c r="FY2676" s="209"/>
      <c r="FZ2676" s="209"/>
      <c r="GA2676" s="209"/>
      <c r="GB2676" s="209"/>
      <c r="GC2676" s="209"/>
      <c r="GD2676" s="209"/>
      <c r="GE2676" s="209"/>
      <c r="GF2676" s="209"/>
      <c r="GG2676" s="209"/>
      <c r="GH2676" s="209"/>
      <c r="GI2676" s="209"/>
    </row>
    <row r="2677" spans="1:191" hidden="1">
      <c r="A2677" s="52"/>
      <c r="B2677" s="66"/>
      <c r="C2677" s="65"/>
      <c r="D2677" s="67"/>
      <c r="E2677" s="9" t="s">
        <v>555</v>
      </c>
      <c r="F2677" s="10">
        <v>4891</v>
      </c>
      <c r="G2677" s="10"/>
      <c r="H2677" s="10"/>
      <c r="I2677" s="22">
        <f>ROUND(L2677*0.2,0)</f>
        <v>1100000</v>
      </c>
      <c r="J2677" s="22">
        <f>ROUND(L2677*0.45,0)</f>
        <v>2475000</v>
      </c>
      <c r="K2677" s="22">
        <f>ROUND(L2677*0.7,0)</f>
        <v>3850000</v>
      </c>
      <c r="L2677" s="7">
        <v>5500000</v>
      </c>
      <c r="M2677" s="41">
        <f t="shared" si="567"/>
        <v>20</v>
      </c>
      <c r="N2677" s="41">
        <f t="shared" si="568"/>
        <v>45</v>
      </c>
      <c r="O2677" s="41">
        <f t="shared" si="569"/>
        <v>70</v>
      </c>
      <c r="P2677" s="15"/>
      <c r="Q2677" s="15"/>
      <c r="R2677" s="167"/>
      <c r="S2677" s="15"/>
      <c r="T2677" s="15"/>
      <c r="U2677" s="4">
        <f t="shared" si="560"/>
        <v>5500000</v>
      </c>
    </row>
    <row r="2678" spans="1:191">
      <c r="A2678" s="195"/>
      <c r="B2678" s="258" t="s">
        <v>526</v>
      </c>
      <c r="C2678" s="259"/>
      <c r="D2678" s="261"/>
      <c r="E2678" s="194" t="s">
        <v>554</v>
      </c>
      <c r="F2678" s="89"/>
      <c r="G2678" s="89"/>
      <c r="H2678" s="10" t="s">
        <v>394</v>
      </c>
      <c r="I2678" s="202">
        <f>SUM(I2679)</f>
        <v>4848978</v>
      </c>
      <c r="J2678" s="202">
        <f>SUM(J2679)</f>
        <v>10204148</v>
      </c>
      <c r="K2678" s="202">
        <f>SUM(K2679)</f>
        <v>17980849</v>
      </c>
      <c r="L2678" s="203">
        <f>SUM(L2679)</f>
        <v>24144039.699999999</v>
      </c>
      <c r="M2678" s="41">
        <f t="shared" si="567"/>
        <v>20.100000000000001</v>
      </c>
      <c r="N2678" s="41">
        <f t="shared" si="568"/>
        <v>42.3</v>
      </c>
      <c r="O2678" s="41">
        <f t="shared" si="569"/>
        <v>74.5</v>
      </c>
      <c r="P2678" s="15"/>
      <c r="Q2678" s="15"/>
      <c r="R2678" s="167"/>
      <c r="S2678" s="15"/>
      <c r="T2678" s="15"/>
      <c r="U2678" s="4">
        <f t="shared" si="560"/>
        <v>24144039.699999999</v>
      </c>
      <c r="AA2678" s="209"/>
      <c r="AB2678" s="209"/>
      <c r="AC2678" s="209"/>
      <c r="AD2678" s="209"/>
      <c r="AE2678" s="209"/>
      <c r="AF2678" s="209"/>
      <c r="AG2678" s="209"/>
      <c r="AH2678" s="209"/>
      <c r="AI2678" s="209"/>
      <c r="AJ2678" s="209"/>
      <c r="AK2678" s="209"/>
      <c r="AL2678" s="209"/>
      <c r="AM2678" s="209"/>
      <c r="AN2678" s="209"/>
      <c r="AO2678" s="209"/>
      <c r="AP2678" s="209"/>
      <c r="AQ2678" s="209"/>
      <c r="AR2678" s="209"/>
      <c r="AS2678" s="209"/>
      <c r="AT2678" s="209"/>
      <c r="AU2678" s="209"/>
      <c r="AV2678" s="209"/>
      <c r="AW2678" s="209"/>
      <c r="AX2678" s="209"/>
      <c r="AY2678" s="209"/>
      <c r="AZ2678" s="209"/>
      <c r="BA2678" s="209"/>
      <c r="BB2678" s="209"/>
      <c r="BC2678" s="209"/>
      <c r="BD2678" s="209"/>
      <c r="BE2678" s="209"/>
      <c r="BF2678" s="209"/>
      <c r="BG2678" s="209"/>
      <c r="BH2678" s="209"/>
      <c r="BI2678" s="209"/>
      <c r="BJ2678" s="209"/>
      <c r="BK2678" s="209"/>
      <c r="BL2678" s="209"/>
      <c r="BM2678" s="209"/>
      <c r="BN2678" s="209"/>
      <c r="BO2678" s="209"/>
      <c r="BP2678" s="209"/>
      <c r="BQ2678" s="209"/>
      <c r="BR2678" s="209"/>
      <c r="BS2678" s="209"/>
      <c r="BT2678" s="209"/>
      <c r="BU2678" s="209"/>
      <c r="BV2678" s="209"/>
      <c r="BW2678" s="209"/>
      <c r="BX2678" s="209"/>
      <c r="BY2678" s="209"/>
      <c r="BZ2678" s="209"/>
      <c r="CA2678" s="209"/>
      <c r="CB2678" s="209"/>
      <c r="CC2678" s="209"/>
      <c r="CD2678" s="209"/>
      <c r="CE2678" s="209"/>
      <c r="CF2678" s="209"/>
      <c r="CG2678" s="209"/>
      <c r="CH2678" s="209"/>
      <c r="CI2678" s="209"/>
      <c r="CJ2678" s="209"/>
      <c r="CK2678" s="209"/>
      <c r="CL2678" s="209"/>
      <c r="CM2678" s="209"/>
      <c r="CN2678" s="209"/>
      <c r="CO2678" s="209"/>
      <c r="CP2678" s="209"/>
      <c r="CQ2678" s="209"/>
      <c r="CR2678" s="209"/>
      <c r="CS2678" s="209"/>
      <c r="CT2678" s="209"/>
      <c r="CU2678" s="209"/>
      <c r="CV2678" s="209"/>
      <c r="CW2678" s="209"/>
      <c r="CX2678" s="209"/>
      <c r="CY2678" s="209"/>
      <c r="CZ2678" s="209"/>
      <c r="DA2678" s="209"/>
      <c r="DB2678" s="209"/>
      <c r="DC2678" s="209"/>
      <c r="DD2678" s="209"/>
      <c r="DE2678" s="209"/>
      <c r="DF2678" s="209"/>
      <c r="DG2678" s="209"/>
      <c r="DH2678" s="209"/>
      <c r="DI2678" s="209"/>
      <c r="DJ2678" s="209"/>
      <c r="DK2678" s="209"/>
      <c r="DL2678" s="209"/>
      <c r="DM2678" s="209"/>
      <c r="DN2678" s="209"/>
      <c r="DO2678" s="209"/>
      <c r="DP2678" s="209"/>
      <c r="DQ2678" s="209"/>
      <c r="DR2678" s="209"/>
      <c r="DS2678" s="209"/>
      <c r="DT2678" s="209"/>
      <c r="DU2678" s="209"/>
      <c r="DV2678" s="209"/>
      <c r="DW2678" s="209"/>
      <c r="DX2678" s="209"/>
      <c r="DY2678" s="209"/>
      <c r="DZ2678" s="209"/>
      <c r="EA2678" s="209"/>
      <c r="EB2678" s="209"/>
      <c r="EC2678" s="209"/>
      <c r="ED2678" s="209"/>
      <c r="EE2678" s="209"/>
      <c r="EF2678" s="209"/>
      <c r="EG2678" s="209"/>
      <c r="EH2678" s="209"/>
      <c r="EI2678" s="209"/>
      <c r="EJ2678" s="209"/>
      <c r="EK2678" s="209"/>
      <c r="EL2678" s="209"/>
      <c r="EM2678" s="209"/>
      <c r="EN2678" s="209"/>
      <c r="EO2678" s="209"/>
      <c r="EP2678" s="209"/>
      <c r="EQ2678" s="209"/>
      <c r="ER2678" s="209"/>
      <c r="ES2678" s="209"/>
      <c r="ET2678" s="209"/>
      <c r="EU2678" s="209"/>
      <c r="EV2678" s="209"/>
      <c r="EW2678" s="209"/>
      <c r="EX2678" s="209"/>
      <c r="EY2678" s="209"/>
      <c r="EZ2678" s="209"/>
      <c r="FA2678" s="209"/>
      <c r="FB2678" s="209"/>
      <c r="FC2678" s="209"/>
      <c r="FD2678" s="209"/>
      <c r="FE2678" s="209"/>
      <c r="FF2678" s="209"/>
      <c r="FG2678" s="209"/>
      <c r="FH2678" s="209"/>
      <c r="FI2678" s="209"/>
      <c r="FJ2678" s="209"/>
      <c r="FK2678" s="209"/>
      <c r="FL2678" s="209"/>
      <c r="FM2678" s="209"/>
      <c r="FN2678" s="209"/>
      <c r="FO2678" s="209"/>
      <c r="FP2678" s="209"/>
      <c r="FQ2678" s="209"/>
      <c r="FR2678" s="209"/>
      <c r="FS2678" s="209"/>
      <c r="FT2678" s="209"/>
      <c r="FU2678" s="209"/>
      <c r="FV2678" s="209"/>
      <c r="FW2678" s="209"/>
      <c r="FX2678" s="209"/>
      <c r="FY2678" s="209"/>
      <c r="FZ2678" s="209"/>
      <c r="GA2678" s="209"/>
      <c r="GB2678" s="209"/>
      <c r="GC2678" s="209"/>
      <c r="GD2678" s="209"/>
      <c r="GE2678" s="209"/>
      <c r="GF2678" s="209"/>
      <c r="GG2678" s="209"/>
      <c r="GH2678" s="209"/>
      <c r="GI2678" s="209"/>
    </row>
    <row r="2679" spans="1:191">
      <c r="A2679" s="195"/>
      <c r="B2679" s="222"/>
      <c r="C2679" s="259" t="s">
        <v>525</v>
      </c>
      <c r="D2679" s="261"/>
      <c r="E2679" s="260" t="s">
        <v>155</v>
      </c>
      <c r="F2679" s="127"/>
      <c r="G2679" s="127"/>
      <c r="H2679" s="10" t="s">
        <v>394</v>
      </c>
      <c r="I2679" s="233">
        <f>SUM(I2680,I2683,I2687,I2690,I2693)</f>
        <v>4848978</v>
      </c>
      <c r="J2679" s="233">
        <f>SUM(J2680,J2683,J2687,J2690,J2693)</f>
        <v>10204148</v>
      </c>
      <c r="K2679" s="233">
        <f>SUM(K2680,K2683,K2687,K2690,K2693)</f>
        <v>17980849</v>
      </c>
      <c r="L2679" s="234">
        <f>SUM(L2680,L2683,L2687,L2690,L2693)</f>
        <v>24144039.699999999</v>
      </c>
      <c r="M2679" s="41">
        <f t="shared" si="567"/>
        <v>20.100000000000001</v>
      </c>
      <c r="N2679" s="41">
        <f t="shared" si="568"/>
        <v>42.3</v>
      </c>
      <c r="O2679" s="41">
        <f t="shared" si="569"/>
        <v>74.5</v>
      </c>
      <c r="P2679" s="15"/>
      <c r="Q2679" s="15"/>
      <c r="R2679" s="167"/>
      <c r="S2679" s="15"/>
      <c r="T2679" s="15"/>
      <c r="U2679" s="4">
        <f t="shared" si="560"/>
        <v>24144039.699999999</v>
      </c>
      <c r="AA2679" s="209"/>
      <c r="AB2679" s="209"/>
      <c r="AC2679" s="209"/>
      <c r="AD2679" s="209"/>
      <c r="AE2679" s="209"/>
      <c r="AF2679" s="209"/>
      <c r="AG2679" s="209"/>
      <c r="AH2679" s="209"/>
      <c r="AI2679" s="209"/>
      <c r="AJ2679" s="209"/>
      <c r="AK2679" s="209"/>
      <c r="AL2679" s="209"/>
      <c r="AM2679" s="209"/>
      <c r="AN2679" s="209"/>
      <c r="AO2679" s="209"/>
      <c r="AP2679" s="209"/>
      <c r="AQ2679" s="209"/>
      <c r="AR2679" s="209"/>
      <c r="AS2679" s="209"/>
      <c r="AT2679" s="209"/>
      <c r="AU2679" s="209"/>
      <c r="AV2679" s="209"/>
      <c r="AW2679" s="209"/>
      <c r="AX2679" s="209"/>
      <c r="AY2679" s="209"/>
      <c r="AZ2679" s="209"/>
      <c r="BA2679" s="209"/>
      <c r="BB2679" s="209"/>
      <c r="BC2679" s="209"/>
      <c r="BD2679" s="209"/>
      <c r="BE2679" s="209"/>
      <c r="BF2679" s="209"/>
      <c r="BG2679" s="209"/>
      <c r="BH2679" s="209"/>
      <c r="BI2679" s="209"/>
      <c r="BJ2679" s="209"/>
      <c r="BK2679" s="209"/>
      <c r="BL2679" s="209"/>
      <c r="BM2679" s="209"/>
      <c r="BN2679" s="209"/>
      <c r="BO2679" s="209"/>
      <c r="BP2679" s="209"/>
      <c r="BQ2679" s="209"/>
      <c r="BR2679" s="209"/>
      <c r="BS2679" s="209"/>
      <c r="BT2679" s="209"/>
      <c r="BU2679" s="209"/>
      <c r="BV2679" s="209"/>
      <c r="BW2679" s="209"/>
      <c r="BX2679" s="209"/>
      <c r="BY2679" s="209"/>
      <c r="BZ2679" s="209"/>
      <c r="CA2679" s="209"/>
      <c r="CB2679" s="209"/>
      <c r="CC2679" s="209"/>
      <c r="CD2679" s="209"/>
      <c r="CE2679" s="209"/>
      <c r="CF2679" s="209"/>
      <c r="CG2679" s="209"/>
      <c r="CH2679" s="209"/>
      <c r="CI2679" s="209"/>
      <c r="CJ2679" s="209"/>
      <c r="CK2679" s="209"/>
      <c r="CL2679" s="209"/>
      <c r="CM2679" s="209"/>
      <c r="CN2679" s="209"/>
      <c r="CO2679" s="209"/>
      <c r="CP2679" s="209"/>
      <c r="CQ2679" s="209"/>
      <c r="CR2679" s="209"/>
      <c r="CS2679" s="209"/>
      <c r="CT2679" s="209"/>
      <c r="CU2679" s="209"/>
      <c r="CV2679" s="209"/>
      <c r="CW2679" s="209"/>
      <c r="CX2679" s="209"/>
      <c r="CY2679" s="209"/>
      <c r="CZ2679" s="209"/>
      <c r="DA2679" s="209"/>
      <c r="DB2679" s="209"/>
      <c r="DC2679" s="209"/>
      <c r="DD2679" s="209"/>
      <c r="DE2679" s="209"/>
      <c r="DF2679" s="209"/>
      <c r="DG2679" s="209"/>
      <c r="DH2679" s="209"/>
      <c r="DI2679" s="209"/>
      <c r="DJ2679" s="209"/>
      <c r="DK2679" s="209"/>
      <c r="DL2679" s="209"/>
      <c r="DM2679" s="209"/>
      <c r="DN2679" s="209"/>
      <c r="DO2679" s="209"/>
      <c r="DP2679" s="209"/>
      <c r="DQ2679" s="209"/>
      <c r="DR2679" s="209"/>
      <c r="DS2679" s="209"/>
      <c r="DT2679" s="209"/>
      <c r="DU2679" s="209"/>
      <c r="DV2679" s="209"/>
      <c r="DW2679" s="209"/>
      <c r="DX2679" s="209"/>
      <c r="DY2679" s="209"/>
      <c r="DZ2679" s="209"/>
      <c r="EA2679" s="209"/>
      <c r="EB2679" s="209"/>
      <c r="EC2679" s="209"/>
      <c r="ED2679" s="209"/>
      <c r="EE2679" s="209"/>
      <c r="EF2679" s="209"/>
      <c r="EG2679" s="209"/>
      <c r="EH2679" s="209"/>
      <c r="EI2679" s="209"/>
      <c r="EJ2679" s="209"/>
      <c r="EK2679" s="209"/>
      <c r="EL2679" s="209"/>
      <c r="EM2679" s="209"/>
      <c r="EN2679" s="209"/>
      <c r="EO2679" s="209"/>
      <c r="EP2679" s="209"/>
      <c r="EQ2679" s="209"/>
      <c r="ER2679" s="209"/>
      <c r="ES2679" s="209"/>
      <c r="ET2679" s="209"/>
      <c r="EU2679" s="209"/>
      <c r="EV2679" s="209"/>
      <c r="EW2679" s="209"/>
      <c r="EX2679" s="209"/>
      <c r="EY2679" s="209"/>
      <c r="EZ2679" s="209"/>
      <c r="FA2679" s="209"/>
      <c r="FB2679" s="209"/>
      <c r="FC2679" s="209"/>
      <c r="FD2679" s="209"/>
      <c r="FE2679" s="209"/>
      <c r="FF2679" s="209"/>
      <c r="FG2679" s="209"/>
      <c r="FH2679" s="209"/>
      <c r="FI2679" s="209"/>
      <c r="FJ2679" s="209"/>
      <c r="FK2679" s="209"/>
      <c r="FL2679" s="209"/>
      <c r="FM2679" s="209"/>
      <c r="FN2679" s="209"/>
      <c r="FO2679" s="209"/>
      <c r="FP2679" s="209"/>
      <c r="FQ2679" s="209"/>
      <c r="FR2679" s="209"/>
      <c r="FS2679" s="209"/>
      <c r="FT2679" s="209"/>
      <c r="FU2679" s="209"/>
      <c r="FV2679" s="209"/>
      <c r="FW2679" s="209"/>
      <c r="FX2679" s="209"/>
      <c r="FY2679" s="209"/>
      <c r="FZ2679" s="209"/>
      <c r="GA2679" s="209"/>
      <c r="GB2679" s="209"/>
      <c r="GC2679" s="209"/>
      <c r="GD2679" s="209"/>
      <c r="GE2679" s="209"/>
      <c r="GF2679" s="209"/>
      <c r="GG2679" s="209"/>
      <c r="GH2679" s="209"/>
      <c r="GI2679" s="209"/>
    </row>
    <row r="2680" spans="1:191" ht="33">
      <c r="A2680" s="195"/>
      <c r="B2680" s="251"/>
      <c r="C2680" s="262"/>
      <c r="D2680" s="212" t="s">
        <v>280</v>
      </c>
      <c r="E2680" s="81" t="s">
        <v>156</v>
      </c>
      <c r="F2680" s="19"/>
      <c r="G2680" s="19"/>
      <c r="H2680" s="10" t="s">
        <v>394</v>
      </c>
      <c r="I2680" s="205">
        <f t="shared" ref="I2680:K2681" si="571">SUM(I2681)</f>
        <v>211978</v>
      </c>
      <c r="J2680" s="205">
        <f t="shared" si="571"/>
        <v>460148</v>
      </c>
      <c r="K2680" s="205">
        <f t="shared" si="571"/>
        <v>754849</v>
      </c>
      <c r="L2680" s="205">
        <f>SUM(L2681)</f>
        <v>1034039.7</v>
      </c>
      <c r="M2680" s="41">
        <f t="shared" si="567"/>
        <v>20.5</v>
      </c>
      <c r="N2680" s="41">
        <f t="shared" si="568"/>
        <v>44.5</v>
      </c>
      <c r="O2680" s="41">
        <f t="shared" si="569"/>
        <v>73</v>
      </c>
      <c r="P2680" s="14"/>
      <c r="Q2680" s="14"/>
      <c r="R2680" s="167"/>
      <c r="S2680" s="14"/>
      <c r="T2680" s="14"/>
      <c r="U2680" s="4">
        <f t="shared" si="560"/>
        <v>1034039.7</v>
      </c>
      <c r="W2680" s="43" t="s">
        <v>394</v>
      </c>
      <c r="AA2680" s="209"/>
      <c r="AB2680" s="209"/>
      <c r="AC2680" s="209"/>
      <c r="AD2680" s="209"/>
      <c r="AE2680" s="209"/>
      <c r="AF2680" s="209"/>
      <c r="AG2680" s="209"/>
      <c r="AH2680" s="209"/>
      <c r="AI2680" s="209"/>
      <c r="AJ2680" s="209"/>
      <c r="AK2680" s="209"/>
      <c r="AL2680" s="209"/>
      <c r="AM2680" s="209"/>
      <c r="AN2680" s="209"/>
      <c r="AO2680" s="209"/>
      <c r="AP2680" s="209"/>
      <c r="AQ2680" s="209"/>
      <c r="AR2680" s="209"/>
      <c r="AS2680" s="209"/>
      <c r="AT2680" s="209"/>
      <c r="AU2680" s="209"/>
      <c r="AV2680" s="209"/>
      <c r="AW2680" s="209"/>
      <c r="AX2680" s="209"/>
      <c r="AY2680" s="209"/>
      <c r="AZ2680" s="209"/>
      <c r="BA2680" s="209"/>
      <c r="BB2680" s="209"/>
      <c r="BC2680" s="209"/>
      <c r="BD2680" s="209"/>
      <c r="BE2680" s="209"/>
      <c r="BF2680" s="209"/>
      <c r="BG2680" s="209"/>
      <c r="BH2680" s="209"/>
      <c r="BI2680" s="209"/>
      <c r="BJ2680" s="209"/>
      <c r="BK2680" s="209"/>
      <c r="BL2680" s="209"/>
      <c r="BM2680" s="209"/>
      <c r="BN2680" s="209"/>
      <c r="BO2680" s="209"/>
      <c r="BP2680" s="209"/>
      <c r="BQ2680" s="209"/>
      <c r="BR2680" s="209"/>
      <c r="BS2680" s="209"/>
      <c r="BT2680" s="209"/>
      <c r="BU2680" s="209"/>
      <c r="BV2680" s="209"/>
      <c r="BW2680" s="209"/>
      <c r="BX2680" s="209"/>
      <c r="BY2680" s="209"/>
      <c r="BZ2680" s="209"/>
      <c r="CA2680" s="209"/>
      <c r="CB2680" s="209"/>
      <c r="CC2680" s="209"/>
      <c r="CD2680" s="209"/>
      <c r="CE2680" s="209"/>
      <c r="CF2680" s="209"/>
      <c r="CG2680" s="209"/>
      <c r="CH2680" s="209"/>
      <c r="CI2680" s="209"/>
      <c r="CJ2680" s="209"/>
      <c r="CK2680" s="209"/>
      <c r="CL2680" s="209"/>
      <c r="CM2680" s="209"/>
      <c r="CN2680" s="209"/>
      <c r="CO2680" s="209"/>
      <c r="CP2680" s="209"/>
      <c r="CQ2680" s="209"/>
      <c r="CR2680" s="209"/>
      <c r="CS2680" s="209"/>
      <c r="CT2680" s="209"/>
      <c r="CU2680" s="209"/>
      <c r="CV2680" s="209"/>
      <c r="CW2680" s="209"/>
      <c r="CX2680" s="209"/>
      <c r="CY2680" s="209"/>
      <c r="CZ2680" s="209"/>
      <c r="DA2680" s="209"/>
      <c r="DB2680" s="209"/>
      <c r="DC2680" s="209"/>
      <c r="DD2680" s="209"/>
      <c r="DE2680" s="209"/>
      <c r="DF2680" s="209"/>
      <c r="DG2680" s="209"/>
      <c r="DH2680" s="209"/>
      <c r="DI2680" s="209"/>
      <c r="DJ2680" s="209"/>
      <c r="DK2680" s="209"/>
      <c r="DL2680" s="209"/>
      <c r="DM2680" s="209"/>
      <c r="DN2680" s="209"/>
      <c r="DO2680" s="209"/>
      <c r="DP2680" s="209"/>
      <c r="DQ2680" s="209"/>
      <c r="DR2680" s="209"/>
      <c r="DS2680" s="209"/>
      <c r="DT2680" s="209"/>
      <c r="DU2680" s="209"/>
      <c r="DV2680" s="209"/>
      <c r="DW2680" s="209"/>
      <c r="DX2680" s="209"/>
      <c r="DY2680" s="209"/>
      <c r="DZ2680" s="209"/>
      <c r="EA2680" s="209"/>
      <c r="EB2680" s="209"/>
      <c r="EC2680" s="209"/>
      <c r="ED2680" s="209"/>
      <c r="EE2680" s="209"/>
      <c r="EF2680" s="209"/>
      <c r="EG2680" s="209"/>
      <c r="EH2680" s="209"/>
      <c r="EI2680" s="209"/>
      <c r="EJ2680" s="209"/>
      <c r="EK2680" s="209"/>
      <c r="EL2680" s="209"/>
      <c r="EM2680" s="209"/>
      <c r="EN2680" s="209"/>
      <c r="EO2680" s="209"/>
      <c r="EP2680" s="209"/>
      <c r="EQ2680" s="209"/>
      <c r="ER2680" s="209"/>
      <c r="ES2680" s="209"/>
      <c r="ET2680" s="209"/>
      <c r="EU2680" s="209"/>
      <c r="EV2680" s="209"/>
      <c r="EW2680" s="209"/>
      <c r="EX2680" s="209"/>
      <c r="EY2680" s="209"/>
      <c r="EZ2680" s="209"/>
      <c r="FA2680" s="209"/>
      <c r="FB2680" s="209"/>
      <c r="FC2680" s="209"/>
      <c r="FD2680" s="209"/>
      <c r="FE2680" s="209"/>
      <c r="FF2680" s="209"/>
      <c r="FG2680" s="209"/>
      <c r="FH2680" s="209"/>
      <c r="FI2680" s="209"/>
      <c r="FJ2680" s="209"/>
      <c r="FK2680" s="209"/>
      <c r="FL2680" s="209"/>
      <c r="FM2680" s="209"/>
      <c r="FN2680" s="209"/>
      <c r="FO2680" s="209"/>
      <c r="FP2680" s="209"/>
      <c r="FQ2680" s="209"/>
      <c r="FR2680" s="209"/>
      <c r="FS2680" s="209"/>
      <c r="FT2680" s="209"/>
      <c r="FU2680" s="209"/>
      <c r="FV2680" s="209"/>
      <c r="FW2680" s="209"/>
      <c r="FX2680" s="209"/>
      <c r="FY2680" s="209"/>
      <c r="FZ2680" s="209"/>
      <c r="GA2680" s="209"/>
      <c r="GB2680" s="209"/>
      <c r="GC2680" s="209"/>
      <c r="GD2680" s="209"/>
      <c r="GE2680" s="209"/>
      <c r="GF2680" s="209"/>
      <c r="GG2680" s="209"/>
      <c r="GH2680" s="209"/>
      <c r="GI2680" s="209"/>
    </row>
    <row r="2681" spans="1:191">
      <c r="A2681" s="195"/>
      <c r="B2681" s="251"/>
      <c r="C2681" s="262"/>
      <c r="D2681" s="201"/>
      <c r="E2681" s="80" t="s">
        <v>112</v>
      </c>
      <c r="F2681" s="10" t="s">
        <v>398</v>
      </c>
      <c r="G2681" s="10"/>
      <c r="H2681" s="10" t="s">
        <v>394</v>
      </c>
      <c r="I2681" s="263">
        <f t="shared" si="571"/>
        <v>211978</v>
      </c>
      <c r="J2681" s="263">
        <f t="shared" si="571"/>
        <v>460148</v>
      </c>
      <c r="K2681" s="263">
        <f t="shared" si="571"/>
        <v>754849</v>
      </c>
      <c r="L2681" s="264">
        <f>SUM(L2682)</f>
        <v>1034039.7</v>
      </c>
      <c r="M2681" s="41">
        <f t="shared" si="567"/>
        <v>20.5</v>
      </c>
      <c r="N2681" s="41">
        <f t="shared" si="568"/>
        <v>44.5</v>
      </c>
      <c r="O2681" s="41">
        <f t="shared" si="569"/>
        <v>73</v>
      </c>
      <c r="P2681" s="15"/>
      <c r="Q2681" s="15"/>
      <c r="R2681" s="167"/>
      <c r="S2681" s="15"/>
      <c r="T2681" s="15"/>
      <c r="U2681" s="4">
        <f t="shared" si="560"/>
        <v>1034039.7</v>
      </c>
      <c r="AA2681" s="209"/>
      <c r="AB2681" s="209"/>
      <c r="AC2681" s="209"/>
      <c r="AD2681" s="209"/>
      <c r="AE2681" s="209"/>
      <c r="AF2681" s="209"/>
      <c r="AG2681" s="209"/>
      <c r="AH2681" s="209"/>
      <c r="AI2681" s="209"/>
      <c r="AJ2681" s="209"/>
      <c r="AK2681" s="209"/>
      <c r="AL2681" s="209"/>
      <c r="AM2681" s="209"/>
      <c r="AN2681" s="209"/>
      <c r="AO2681" s="209"/>
      <c r="AP2681" s="209"/>
      <c r="AQ2681" s="209"/>
      <c r="AR2681" s="209"/>
      <c r="AS2681" s="209"/>
      <c r="AT2681" s="209"/>
      <c r="AU2681" s="209"/>
      <c r="AV2681" s="209"/>
      <c r="AW2681" s="209"/>
      <c r="AX2681" s="209"/>
      <c r="AY2681" s="209"/>
      <c r="AZ2681" s="209"/>
      <c r="BA2681" s="209"/>
      <c r="BB2681" s="209"/>
      <c r="BC2681" s="209"/>
      <c r="BD2681" s="209"/>
      <c r="BE2681" s="209"/>
      <c r="BF2681" s="209"/>
      <c r="BG2681" s="209"/>
      <c r="BH2681" s="209"/>
      <c r="BI2681" s="209"/>
      <c r="BJ2681" s="209"/>
      <c r="BK2681" s="209"/>
      <c r="BL2681" s="209"/>
      <c r="BM2681" s="209"/>
      <c r="BN2681" s="209"/>
      <c r="BO2681" s="209"/>
      <c r="BP2681" s="209"/>
      <c r="BQ2681" s="209"/>
      <c r="BR2681" s="209"/>
      <c r="BS2681" s="209"/>
      <c r="BT2681" s="209"/>
      <c r="BU2681" s="209"/>
      <c r="BV2681" s="209"/>
      <c r="BW2681" s="209"/>
      <c r="BX2681" s="209"/>
      <c r="BY2681" s="209"/>
      <c r="BZ2681" s="209"/>
      <c r="CA2681" s="209"/>
      <c r="CB2681" s="209"/>
      <c r="CC2681" s="209"/>
      <c r="CD2681" s="209"/>
      <c r="CE2681" s="209"/>
      <c r="CF2681" s="209"/>
      <c r="CG2681" s="209"/>
      <c r="CH2681" s="209"/>
      <c r="CI2681" s="209"/>
      <c r="CJ2681" s="209"/>
      <c r="CK2681" s="209"/>
      <c r="CL2681" s="209"/>
      <c r="CM2681" s="209"/>
      <c r="CN2681" s="209"/>
      <c r="CO2681" s="209"/>
      <c r="CP2681" s="209"/>
      <c r="CQ2681" s="209"/>
      <c r="CR2681" s="209"/>
      <c r="CS2681" s="209"/>
      <c r="CT2681" s="209"/>
      <c r="CU2681" s="209"/>
      <c r="CV2681" s="209"/>
      <c r="CW2681" s="209"/>
      <c r="CX2681" s="209"/>
      <c r="CY2681" s="209"/>
      <c r="CZ2681" s="209"/>
      <c r="DA2681" s="209"/>
      <c r="DB2681" s="209"/>
      <c r="DC2681" s="209"/>
      <c r="DD2681" s="209"/>
      <c r="DE2681" s="209"/>
      <c r="DF2681" s="209"/>
      <c r="DG2681" s="209"/>
      <c r="DH2681" s="209"/>
      <c r="DI2681" s="209"/>
      <c r="DJ2681" s="209"/>
      <c r="DK2681" s="209"/>
      <c r="DL2681" s="209"/>
      <c r="DM2681" s="209"/>
      <c r="DN2681" s="209"/>
      <c r="DO2681" s="209"/>
      <c r="DP2681" s="209"/>
      <c r="DQ2681" s="209"/>
      <c r="DR2681" s="209"/>
      <c r="DS2681" s="209"/>
      <c r="DT2681" s="209"/>
      <c r="DU2681" s="209"/>
      <c r="DV2681" s="209"/>
      <c r="DW2681" s="209"/>
      <c r="DX2681" s="209"/>
      <c r="DY2681" s="209"/>
      <c r="DZ2681" s="209"/>
      <c r="EA2681" s="209"/>
      <c r="EB2681" s="209"/>
      <c r="EC2681" s="209"/>
      <c r="ED2681" s="209"/>
      <c r="EE2681" s="209"/>
      <c r="EF2681" s="209"/>
      <c r="EG2681" s="209"/>
      <c r="EH2681" s="209"/>
      <c r="EI2681" s="209"/>
      <c r="EJ2681" s="209"/>
      <c r="EK2681" s="209"/>
      <c r="EL2681" s="209"/>
      <c r="EM2681" s="209"/>
      <c r="EN2681" s="209"/>
      <c r="EO2681" s="209"/>
      <c r="EP2681" s="209"/>
      <c r="EQ2681" s="209"/>
      <c r="ER2681" s="209"/>
      <c r="ES2681" s="209"/>
      <c r="ET2681" s="209"/>
      <c r="EU2681" s="209"/>
      <c r="EV2681" s="209"/>
      <c r="EW2681" s="209"/>
      <c r="EX2681" s="209"/>
      <c r="EY2681" s="209"/>
      <c r="EZ2681" s="209"/>
      <c r="FA2681" s="209"/>
      <c r="FB2681" s="209"/>
      <c r="FC2681" s="209"/>
      <c r="FD2681" s="209"/>
      <c r="FE2681" s="209"/>
      <c r="FF2681" s="209"/>
      <c r="FG2681" s="209"/>
      <c r="FH2681" s="209"/>
      <c r="FI2681" s="209"/>
      <c r="FJ2681" s="209"/>
      <c r="FK2681" s="209"/>
      <c r="FL2681" s="209"/>
      <c r="FM2681" s="209"/>
      <c r="FN2681" s="209"/>
      <c r="FO2681" s="209"/>
      <c r="FP2681" s="209"/>
      <c r="FQ2681" s="209"/>
      <c r="FR2681" s="209"/>
      <c r="FS2681" s="209"/>
      <c r="FT2681" s="209"/>
      <c r="FU2681" s="209"/>
      <c r="FV2681" s="209"/>
      <c r="FW2681" s="209"/>
      <c r="FX2681" s="209"/>
      <c r="FY2681" s="209"/>
      <c r="FZ2681" s="209"/>
      <c r="GA2681" s="209"/>
      <c r="GB2681" s="209"/>
      <c r="GC2681" s="209"/>
      <c r="GD2681" s="209"/>
      <c r="GE2681" s="209"/>
      <c r="GF2681" s="209"/>
      <c r="GG2681" s="209"/>
      <c r="GH2681" s="209"/>
      <c r="GI2681" s="209"/>
    </row>
    <row r="2682" spans="1:191" hidden="1">
      <c r="A2682" s="52"/>
      <c r="B2682" s="77"/>
      <c r="C2682" s="79"/>
      <c r="D2682" s="57"/>
      <c r="E2682" s="9" t="s">
        <v>554</v>
      </c>
      <c r="F2682" s="10">
        <v>4861</v>
      </c>
      <c r="G2682" s="10"/>
      <c r="H2682" s="10"/>
      <c r="I2682" s="22">
        <f>ROUND(L2682*0.205,0)</f>
        <v>211978</v>
      </c>
      <c r="J2682" s="22">
        <f>ROUND(L2682*0.445,0)</f>
        <v>460148</v>
      </c>
      <c r="K2682" s="22">
        <f>ROUND(L2682*0.73,0)</f>
        <v>754849</v>
      </c>
      <c r="L2682" s="7">
        <v>1034039.7</v>
      </c>
      <c r="M2682" s="41">
        <f t="shared" si="567"/>
        <v>20.5</v>
      </c>
      <c r="N2682" s="41">
        <f t="shared" si="568"/>
        <v>44.5</v>
      </c>
      <c r="O2682" s="41">
        <f t="shared" si="569"/>
        <v>73</v>
      </c>
      <c r="P2682" s="15"/>
      <c r="Q2682" s="15"/>
      <c r="R2682" s="167"/>
      <c r="S2682" s="15"/>
      <c r="T2682" s="15"/>
      <c r="U2682" s="4">
        <f t="shared" si="560"/>
        <v>1034039.7</v>
      </c>
    </row>
    <row r="2683" spans="1:191">
      <c r="A2683" s="195"/>
      <c r="B2683" s="222"/>
      <c r="C2683" s="220"/>
      <c r="D2683" s="201" t="s">
        <v>284</v>
      </c>
      <c r="E2683" s="81" t="s">
        <v>260</v>
      </c>
      <c r="F2683" s="19"/>
      <c r="G2683" s="19"/>
      <c r="H2683" s="10" t="s">
        <v>394</v>
      </c>
      <c r="I2683" s="233">
        <f>SUM(I2684)</f>
        <v>4400000</v>
      </c>
      <c r="J2683" s="233">
        <f>SUM(J2684)</f>
        <v>9240000</v>
      </c>
      <c r="K2683" s="233">
        <f>SUM(K2684)</f>
        <v>16500000</v>
      </c>
      <c r="L2683" s="234">
        <f>SUM(L2684)</f>
        <v>22000000</v>
      </c>
      <c r="M2683" s="41">
        <f t="shared" si="567"/>
        <v>20</v>
      </c>
      <c r="N2683" s="41">
        <f t="shared" si="568"/>
        <v>42</v>
      </c>
      <c r="O2683" s="41">
        <f t="shared" si="569"/>
        <v>75</v>
      </c>
      <c r="P2683" s="15"/>
      <c r="Q2683" s="15"/>
      <c r="R2683" s="167"/>
      <c r="S2683" s="15"/>
      <c r="T2683" s="15"/>
      <c r="U2683" s="4">
        <f t="shared" si="560"/>
        <v>22000000</v>
      </c>
      <c r="AA2683" s="209"/>
      <c r="AB2683" s="209"/>
      <c r="AC2683" s="209"/>
      <c r="AD2683" s="209"/>
      <c r="AE2683" s="209"/>
      <c r="AF2683" s="209"/>
      <c r="AG2683" s="209"/>
      <c r="AH2683" s="209"/>
      <c r="AI2683" s="209"/>
      <c r="AJ2683" s="209"/>
      <c r="AK2683" s="209"/>
      <c r="AL2683" s="209"/>
      <c r="AM2683" s="209"/>
      <c r="AN2683" s="209"/>
      <c r="AO2683" s="209"/>
      <c r="AP2683" s="209"/>
      <c r="AQ2683" s="209"/>
      <c r="AR2683" s="209"/>
      <c r="AS2683" s="209"/>
      <c r="AT2683" s="209"/>
      <c r="AU2683" s="209"/>
      <c r="AV2683" s="209"/>
      <c r="AW2683" s="209"/>
      <c r="AX2683" s="209"/>
      <c r="AY2683" s="209"/>
      <c r="AZ2683" s="209"/>
      <c r="BA2683" s="209"/>
      <c r="BB2683" s="209"/>
      <c r="BC2683" s="209"/>
      <c r="BD2683" s="209"/>
      <c r="BE2683" s="209"/>
      <c r="BF2683" s="209"/>
      <c r="BG2683" s="209"/>
      <c r="BH2683" s="209"/>
      <c r="BI2683" s="209"/>
      <c r="BJ2683" s="209"/>
      <c r="BK2683" s="209"/>
      <c r="BL2683" s="209"/>
      <c r="BM2683" s="209"/>
      <c r="BN2683" s="209"/>
      <c r="BO2683" s="209"/>
      <c r="BP2683" s="209"/>
      <c r="BQ2683" s="209"/>
      <c r="BR2683" s="209"/>
      <c r="BS2683" s="209"/>
      <c r="BT2683" s="209"/>
      <c r="BU2683" s="209"/>
      <c r="BV2683" s="209"/>
      <c r="BW2683" s="209"/>
      <c r="BX2683" s="209"/>
      <c r="BY2683" s="209"/>
      <c r="BZ2683" s="209"/>
      <c r="CA2683" s="209"/>
      <c r="CB2683" s="209"/>
      <c r="CC2683" s="209"/>
      <c r="CD2683" s="209"/>
      <c r="CE2683" s="209"/>
      <c r="CF2683" s="209"/>
      <c r="CG2683" s="209"/>
      <c r="CH2683" s="209"/>
      <c r="CI2683" s="209"/>
      <c r="CJ2683" s="209"/>
      <c r="CK2683" s="209"/>
      <c r="CL2683" s="209"/>
      <c r="CM2683" s="209"/>
      <c r="CN2683" s="209"/>
      <c r="CO2683" s="209"/>
      <c r="CP2683" s="209"/>
      <c r="CQ2683" s="209"/>
      <c r="CR2683" s="209"/>
      <c r="CS2683" s="209"/>
      <c r="CT2683" s="209"/>
      <c r="CU2683" s="209"/>
      <c r="CV2683" s="209"/>
      <c r="CW2683" s="209"/>
      <c r="CX2683" s="209"/>
      <c r="CY2683" s="209"/>
      <c r="CZ2683" s="209"/>
      <c r="DA2683" s="209"/>
      <c r="DB2683" s="209"/>
      <c r="DC2683" s="209"/>
      <c r="DD2683" s="209"/>
      <c r="DE2683" s="209"/>
      <c r="DF2683" s="209"/>
      <c r="DG2683" s="209"/>
      <c r="DH2683" s="209"/>
      <c r="DI2683" s="209"/>
      <c r="DJ2683" s="209"/>
      <c r="DK2683" s="209"/>
      <c r="DL2683" s="209"/>
      <c r="DM2683" s="209"/>
      <c r="DN2683" s="209"/>
      <c r="DO2683" s="209"/>
      <c r="DP2683" s="209"/>
      <c r="DQ2683" s="209"/>
      <c r="DR2683" s="209"/>
      <c r="DS2683" s="209"/>
      <c r="DT2683" s="209"/>
      <c r="DU2683" s="209"/>
      <c r="DV2683" s="209"/>
      <c r="DW2683" s="209"/>
      <c r="DX2683" s="209"/>
      <c r="DY2683" s="209"/>
      <c r="DZ2683" s="209"/>
      <c r="EA2683" s="209"/>
      <c r="EB2683" s="209"/>
      <c r="EC2683" s="209"/>
      <c r="ED2683" s="209"/>
      <c r="EE2683" s="209"/>
      <c r="EF2683" s="209"/>
      <c r="EG2683" s="209"/>
      <c r="EH2683" s="209"/>
      <c r="EI2683" s="209"/>
      <c r="EJ2683" s="209"/>
      <c r="EK2683" s="209"/>
      <c r="EL2683" s="209"/>
      <c r="EM2683" s="209"/>
      <c r="EN2683" s="209"/>
      <c r="EO2683" s="209"/>
      <c r="EP2683" s="209"/>
      <c r="EQ2683" s="209"/>
      <c r="ER2683" s="209"/>
      <c r="ES2683" s="209"/>
      <c r="ET2683" s="209"/>
      <c r="EU2683" s="209"/>
      <c r="EV2683" s="209"/>
      <c r="EW2683" s="209"/>
      <c r="EX2683" s="209"/>
      <c r="EY2683" s="209"/>
      <c r="EZ2683" s="209"/>
      <c r="FA2683" s="209"/>
      <c r="FB2683" s="209"/>
      <c r="FC2683" s="209"/>
      <c r="FD2683" s="209"/>
      <c r="FE2683" s="209"/>
      <c r="FF2683" s="209"/>
      <c r="FG2683" s="209"/>
      <c r="FH2683" s="209"/>
      <c r="FI2683" s="209"/>
      <c r="FJ2683" s="209"/>
      <c r="FK2683" s="209"/>
      <c r="FL2683" s="209"/>
      <c r="FM2683" s="209"/>
      <c r="FN2683" s="209"/>
      <c r="FO2683" s="209"/>
      <c r="FP2683" s="209"/>
      <c r="FQ2683" s="209"/>
      <c r="FR2683" s="209"/>
      <c r="FS2683" s="209"/>
      <c r="FT2683" s="209"/>
      <c r="FU2683" s="209"/>
      <c r="FV2683" s="209"/>
      <c r="FW2683" s="209"/>
      <c r="FX2683" s="209"/>
      <c r="FY2683" s="209"/>
      <c r="FZ2683" s="209"/>
      <c r="GA2683" s="209"/>
      <c r="GB2683" s="209"/>
      <c r="GC2683" s="209"/>
      <c r="GD2683" s="209"/>
      <c r="GE2683" s="209"/>
      <c r="GF2683" s="209"/>
      <c r="GG2683" s="209"/>
      <c r="GH2683" s="209"/>
      <c r="GI2683" s="209"/>
    </row>
    <row r="2684" spans="1:191">
      <c r="A2684" s="195"/>
      <c r="B2684" s="222"/>
      <c r="C2684" s="220"/>
      <c r="D2684" s="261"/>
      <c r="E2684" s="80" t="s">
        <v>88</v>
      </c>
      <c r="F2684" s="18" t="s">
        <v>398</v>
      </c>
      <c r="G2684" s="18"/>
      <c r="H2684" s="10" t="s">
        <v>394</v>
      </c>
      <c r="I2684" s="206">
        <f>SUM(I2685:I2686)</f>
        <v>4400000</v>
      </c>
      <c r="J2684" s="206">
        <f>SUM(J2685:J2686)</f>
        <v>9240000</v>
      </c>
      <c r="K2684" s="206">
        <f>SUM(K2685:K2686)</f>
        <v>16500000</v>
      </c>
      <c r="L2684" s="207">
        <f>SUM(L2685:L2686)</f>
        <v>22000000</v>
      </c>
      <c r="M2684" s="41">
        <f t="shared" si="567"/>
        <v>20</v>
      </c>
      <c r="N2684" s="41">
        <f t="shared" si="568"/>
        <v>42</v>
      </c>
      <c r="O2684" s="41">
        <f t="shared" si="569"/>
        <v>75</v>
      </c>
      <c r="P2684" s="15"/>
      <c r="Q2684" s="15"/>
      <c r="R2684" s="167"/>
      <c r="S2684" s="15"/>
      <c r="T2684" s="15"/>
      <c r="U2684" s="4">
        <f t="shared" si="560"/>
        <v>22000000</v>
      </c>
      <c r="AA2684" s="209"/>
      <c r="AB2684" s="209"/>
      <c r="AC2684" s="209"/>
      <c r="AD2684" s="209"/>
      <c r="AE2684" s="209"/>
      <c r="AF2684" s="209"/>
      <c r="AG2684" s="209"/>
      <c r="AH2684" s="209"/>
      <c r="AI2684" s="209"/>
      <c r="AJ2684" s="209"/>
      <c r="AK2684" s="209"/>
      <c r="AL2684" s="209"/>
      <c r="AM2684" s="209"/>
      <c r="AN2684" s="209"/>
      <c r="AO2684" s="209"/>
      <c r="AP2684" s="209"/>
      <c r="AQ2684" s="209"/>
      <c r="AR2684" s="209"/>
      <c r="AS2684" s="209"/>
      <c r="AT2684" s="209"/>
      <c r="AU2684" s="209"/>
      <c r="AV2684" s="209"/>
      <c r="AW2684" s="209"/>
      <c r="AX2684" s="209"/>
      <c r="AY2684" s="209"/>
      <c r="AZ2684" s="209"/>
      <c r="BA2684" s="209"/>
      <c r="BB2684" s="209"/>
      <c r="BC2684" s="209"/>
      <c r="BD2684" s="209"/>
      <c r="BE2684" s="209"/>
      <c r="BF2684" s="209"/>
      <c r="BG2684" s="209"/>
      <c r="BH2684" s="209"/>
      <c r="BI2684" s="209"/>
      <c r="BJ2684" s="209"/>
      <c r="BK2684" s="209"/>
      <c r="BL2684" s="209"/>
      <c r="BM2684" s="209"/>
      <c r="BN2684" s="209"/>
      <c r="BO2684" s="209"/>
      <c r="BP2684" s="209"/>
      <c r="BQ2684" s="209"/>
      <c r="BR2684" s="209"/>
      <c r="BS2684" s="209"/>
      <c r="BT2684" s="209"/>
      <c r="BU2684" s="209"/>
      <c r="BV2684" s="209"/>
      <c r="BW2684" s="209"/>
      <c r="BX2684" s="209"/>
      <c r="BY2684" s="209"/>
      <c r="BZ2684" s="209"/>
      <c r="CA2684" s="209"/>
      <c r="CB2684" s="209"/>
      <c r="CC2684" s="209"/>
      <c r="CD2684" s="209"/>
      <c r="CE2684" s="209"/>
      <c r="CF2684" s="209"/>
      <c r="CG2684" s="209"/>
      <c r="CH2684" s="209"/>
      <c r="CI2684" s="209"/>
      <c r="CJ2684" s="209"/>
      <c r="CK2684" s="209"/>
      <c r="CL2684" s="209"/>
      <c r="CM2684" s="209"/>
      <c r="CN2684" s="209"/>
      <c r="CO2684" s="209"/>
      <c r="CP2684" s="209"/>
      <c r="CQ2684" s="209"/>
      <c r="CR2684" s="209"/>
      <c r="CS2684" s="209"/>
      <c r="CT2684" s="209"/>
      <c r="CU2684" s="209"/>
      <c r="CV2684" s="209"/>
      <c r="CW2684" s="209"/>
      <c r="CX2684" s="209"/>
      <c r="CY2684" s="209"/>
      <c r="CZ2684" s="209"/>
      <c r="DA2684" s="209"/>
      <c r="DB2684" s="209"/>
      <c r="DC2684" s="209"/>
      <c r="DD2684" s="209"/>
      <c r="DE2684" s="209"/>
      <c r="DF2684" s="209"/>
      <c r="DG2684" s="209"/>
      <c r="DH2684" s="209"/>
      <c r="DI2684" s="209"/>
      <c r="DJ2684" s="209"/>
      <c r="DK2684" s="209"/>
      <c r="DL2684" s="209"/>
      <c r="DM2684" s="209"/>
      <c r="DN2684" s="209"/>
      <c r="DO2684" s="209"/>
      <c r="DP2684" s="209"/>
      <c r="DQ2684" s="209"/>
      <c r="DR2684" s="209"/>
      <c r="DS2684" s="209"/>
      <c r="DT2684" s="209"/>
      <c r="DU2684" s="209"/>
      <c r="DV2684" s="209"/>
      <c r="DW2684" s="209"/>
      <c r="DX2684" s="209"/>
      <c r="DY2684" s="209"/>
      <c r="DZ2684" s="209"/>
      <c r="EA2684" s="209"/>
      <c r="EB2684" s="209"/>
      <c r="EC2684" s="209"/>
      <c r="ED2684" s="209"/>
      <c r="EE2684" s="209"/>
      <c r="EF2684" s="209"/>
      <c r="EG2684" s="209"/>
      <c r="EH2684" s="209"/>
      <c r="EI2684" s="209"/>
      <c r="EJ2684" s="209"/>
      <c r="EK2684" s="209"/>
      <c r="EL2684" s="209"/>
      <c r="EM2684" s="209"/>
      <c r="EN2684" s="209"/>
      <c r="EO2684" s="209"/>
      <c r="EP2684" s="209"/>
      <c r="EQ2684" s="209"/>
      <c r="ER2684" s="209"/>
      <c r="ES2684" s="209"/>
      <c r="ET2684" s="209"/>
      <c r="EU2684" s="209"/>
      <c r="EV2684" s="209"/>
      <c r="EW2684" s="209"/>
      <c r="EX2684" s="209"/>
      <c r="EY2684" s="209"/>
      <c r="EZ2684" s="209"/>
      <c r="FA2684" s="209"/>
      <c r="FB2684" s="209"/>
      <c r="FC2684" s="209"/>
      <c r="FD2684" s="209"/>
      <c r="FE2684" s="209"/>
      <c r="FF2684" s="209"/>
      <c r="FG2684" s="209"/>
      <c r="FH2684" s="209"/>
      <c r="FI2684" s="209"/>
      <c r="FJ2684" s="209"/>
      <c r="FK2684" s="209"/>
      <c r="FL2684" s="209"/>
      <c r="FM2684" s="209"/>
      <c r="FN2684" s="209"/>
      <c r="FO2684" s="209"/>
      <c r="FP2684" s="209"/>
      <c r="FQ2684" s="209"/>
      <c r="FR2684" s="209"/>
      <c r="FS2684" s="209"/>
      <c r="FT2684" s="209"/>
      <c r="FU2684" s="209"/>
      <c r="FV2684" s="209"/>
      <c r="FW2684" s="209"/>
      <c r="FX2684" s="209"/>
      <c r="FY2684" s="209"/>
      <c r="FZ2684" s="209"/>
      <c r="GA2684" s="209"/>
      <c r="GB2684" s="209"/>
      <c r="GC2684" s="209"/>
      <c r="GD2684" s="209"/>
      <c r="GE2684" s="209"/>
      <c r="GF2684" s="209"/>
      <c r="GG2684" s="209"/>
      <c r="GH2684" s="209"/>
      <c r="GI2684" s="209"/>
    </row>
    <row r="2685" spans="1:191" hidden="1">
      <c r="A2685" s="52"/>
      <c r="B2685" s="66"/>
      <c r="C2685" s="65"/>
      <c r="D2685" s="67"/>
      <c r="E2685" s="9" t="s">
        <v>557</v>
      </c>
      <c r="F2685" s="10">
        <v>5112</v>
      </c>
      <c r="G2685" s="10"/>
      <c r="H2685" s="10"/>
      <c r="I2685" s="22">
        <f>ROUND(L2685*0.2,0)</f>
        <v>4312000</v>
      </c>
      <c r="J2685" s="22">
        <f>ROUND(L2685*0.42,0)</f>
        <v>9055200</v>
      </c>
      <c r="K2685" s="22">
        <f>ROUND(L2685*0.75,0)</f>
        <v>16170000</v>
      </c>
      <c r="L2685" s="7">
        <v>21560000</v>
      </c>
      <c r="M2685" s="41">
        <f t="shared" si="567"/>
        <v>20</v>
      </c>
      <c r="N2685" s="41">
        <f t="shared" si="568"/>
        <v>42</v>
      </c>
      <c r="O2685" s="41">
        <f t="shared" si="569"/>
        <v>75</v>
      </c>
      <c r="P2685" s="15"/>
      <c r="Q2685" s="15"/>
      <c r="R2685" s="167"/>
      <c r="S2685" s="15"/>
      <c r="T2685" s="15"/>
      <c r="U2685" s="4">
        <f t="shared" si="560"/>
        <v>21560000</v>
      </c>
    </row>
    <row r="2686" spans="1:191" hidden="1">
      <c r="A2686" s="52"/>
      <c r="B2686" s="66"/>
      <c r="C2686" s="65"/>
      <c r="D2686" s="67"/>
      <c r="E2686" s="9" t="s">
        <v>565</v>
      </c>
      <c r="F2686" s="11">
        <v>5134</v>
      </c>
      <c r="G2686" s="10"/>
      <c r="H2686" s="10"/>
      <c r="I2686" s="22">
        <f>ROUND(L2686*0.2,0)</f>
        <v>88000</v>
      </c>
      <c r="J2686" s="22">
        <f>ROUND(L2686*0.42,0)</f>
        <v>184800</v>
      </c>
      <c r="K2686" s="22">
        <f>ROUND(L2686*0.75,0)</f>
        <v>330000</v>
      </c>
      <c r="L2686" s="7">
        <v>440000</v>
      </c>
      <c r="M2686" s="41">
        <f t="shared" si="567"/>
        <v>20</v>
      </c>
      <c r="N2686" s="41">
        <f t="shared" si="568"/>
        <v>42</v>
      </c>
      <c r="O2686" s="41">
        <f t="shared" si="569"/>
        <v>75</v>
      </c>
      <c r="P2686" s="15"/>
      <c r="Q2686" s="15"/>
      <c r="R2686" s="167"/>
      <c r="S2686" s="15"/>
      <c r="T2686" s="15"/>
      <c r="U2686" s="4"/>
    </row>
    <row r="2687" spans="1:191">
      <c r="A2687" s="195"/>
      <c r="B2687" s="251"/>
      <c r="C2687" s="262"/>
      <c r="D2687" s="212" t="s">
        <v>285</v>
      </c>
      <c r="E2687" s="81" t="s">
        <v>261</v>
      </c>
      <c r="F2687" s="19"/>
      <c r="G2687" s="19"/>
      <c r="H2687" s="10" t="s">
        <v>394</v>
      </c>
      <c r="I2687" s="205">
        <f t="shared" ref="I2687:L2688" si="572">SUM(I2688)</f>
        <v>102000</v>
      </c>
      <c r="J2687" s="205">
        <f t="shared" si="572"/>
        <v>252000</v>
      </c>
      <c r="K2687" s="205">
        <f t="shared" si="572"/>
        <v>372000</v>
      </c>
      <c r="L2687" s="205">
        <f t="shared" si="572"/>
        <v>600000</v>
      </c>
      <c r="M2687" s="41">
        <f t="shared" si="567"/>
        <v>17</v>
      </c>
      <c r="N2687" s="41">
        <f t="shared" si="568"/>
        <v>42</v>
      </c>
      <c r="O2687" s="41">
        <f t="shared" si="569"/>
        <v>62</v>
      </c>
      <c r="P2687" s="14"/>
      <c r="Q2687" s="14"/>
      <c r="R2687" s="167"/>
      <c r="S2687" s="14"/>
      <c r="T2687" s="14"/>
      <c r="U2687" s="4">
        <f t="shared" ref="U2687:U2695" si="573">SUM(L2687-T2687)</f>
        <v>600000</v>
      </c>
      <c r="W2687" s="43" t="s">
        <v>394</v>
      </c>
      <c r="AA2687" s="209"/>
      <c r="AB2687" s="209"/>
      <c r="AC2687" s="209"/>
      <c r="AD2687" s="209"/>
      <c r="AE2687" s="209"/>
      <c r="AF2687" s="209"/>
      <c r="AG2687" s="209"/>
      <c r="AH2687" s="209"/>
      <c r="AI2687" s="209"/>
      <c r="AJ2687" s="209"/>
      <c r="AK2687" s="209"/>
      <c r="AL2687" s="209"/>
      <c r="AM2687" s="209"/>
      <c r="AN2687" s="209"/>
      <c r="AO2687" s="209"/>
      <c r="AP2687" s="209"/>
      <c r="AQ2687" s="209"/>
      <c r="AR2687" s="209"/>
      <c r="AS2687" s="209"/>
      <c r="AT2687" s="209"/>
      <c r="AU2687" s="209"/>
      <c r="AV2687" s="209"/>
      <c r="AW2687" s="209"/>
      <c r="AX2687" s="209"/>
      <c r="AY2687" s="209"/>
      <c r="AZ2687" s="209"/>
      <c r="BA2687" s="209"/>
      <c r="BB2687" s="209"/>
      <c r="BC2687" s="209"/>
      <c r="BD2687" s="209"/>
      <c r="BE2687" s="209"/>
      <c r="BF2687" s="209"/>
      <c r="BG2687" s="209"/>
      <c r="BH2687" s="209"/>
      <c r="BI2687" s="209"/>
      <c r="BJ2687" s="209"/>
      <c r="BK2687" s="209"/>
      <c r="BL2687" s="209"/>
      <c r="BM2687" s="209"/>
      <c r="BN2687" s="209"/>
      <c r="BO2687" s="209"/>
      <c r="BP2687" s="209"/>
      <c r="BQ2687" s="209"/>
      <c r="BR2687" s="209"/>
      <c r="BS2687" s="209"/>
      <c r="BT2687" s="209"/>
      <c r="BU2687" s="209"/>
      <c r="BV2687" s="209"/>
      <c r="BW2687" s="209"/>
      <c r="BX2687" s="209"/>
      <c r="BY2687" s="209"/>
      <c r="BZ2687" s="209"/>
      <c r="CA2687" s="209"/>
      <c r="CB2687" s="209"/>
      <c r="CC2687" s="209"/>
      <c r="CD2687" s="209"/>
      <c r="CE2687" s="209"/>
      <c r="CF2687" s="209"/>
      <c r="CG2687" s="209"/>
      <c r="CH2687" s="209"/>
      <c r="CI2687" s="209"/>
      <c r="CJ2687" s="209"/>
      <c r="CK2687" s="209"/>
      <c r="CL2687" s="209"/>
      <c r="CM2687" s="209"/>
      <c r="CN2687" s="209"/>
      <c r="CO2687" s="209"/>
      <c r="CP2687" s="209"/>
      <c r="CQ2687" s="209"/>
      <c r="CR2687" s="209"/>
      <c r="CS2687" s="209"/>
      <c r="CT2687" s="209"/>
      <c r="CU2687" s="209"/>
      <c r="CV2687" s="209"/>
      <c r="CW2687" s="209"/>
      <c r="CX2687" s="209"/>
      <c r="CY2687" s="209"/>
      <c r="CZ2687" s="209"/>
      <c r="DA2687" s="209"/>
      <c r="DB2687" s="209"/>
      <c r="DC2687" s="209"/>
      <c r="DD2687" s="209"/>
      <c r="DE2687" s="209"/>
      <c r="DF2687" s="209"/>
      <c r="DG2687" s="209"/>
      <c r="DH2687" s="209"/>
      <c r="DI2687" s="209"/>
      <c r="DJ2687" s="209"/>
      <c r="DK2687" s="209"/>
      <c r="DL2687" s="209"/>
      <c r="DM2687" s="209"/>
      <c r="DN2687" s="209"/>
      <c r="DO2687" s="209"/>
      <c r="DP2687" s="209"/>
      <c r="DQ2687" s="209"/>
      <c r="DR2687" s="209"/>
      <c r="DS2687" s="209"/>
      <c r="DT2687" s="209"/>
      <c r="DU2687" s="209"/>
      <c r="DV2687" s="209"/>
      <c r="DW2687" s="209"/>
      <c r="DX2687" s="209"/>
      <c r="DY2687" s="209"/>
      <c r="DZ2687" s="209"/>
      <c r="EA2687" s="209"/>
      <c r="EB2687" s="209"/>
      <c r="EC2687" s="209"/>
      <c r="ED2687" s="209"/>
      <c r="EE2687" s="209"/>
      <c r="EF2687" s="209"/>
      <c r="EG2687" s="209"/>
      <c r="EH2687" s="209"/>
      <c r="EI2687" s="209"/>
      <c r="EJ2687" s="209"/>
      <c r="EK2687" s="209"/>
      <c r="EL2687" s="209"/>
      <c r="EM2687" s="209"/>
      <c r="EN2687" s="209"/>
      <c r="EO2687" s="209"/>
      <c r="EP2687" s="209"/>
      <c r="EQ2687" s="209"/>
      <c r="ER2687" s="209"/>
      <c r="ES2687" s="209"/>
      <c r="ET2687" s="209"/>
      <c r="EU2687" s="209"/>
      <c r="EV2687" s="209"/>
      <c r="EW2687" s="209"/>
      <c r="EX2687" s="209"/>
      <c r="EY2687" s="209"/>
      <c r="EZ2687" s="209"/>
      <c r="FA2687" s="209"/>
      <c r="FB2687" s="209"/>
      <c r="FC2687" s="209"/>
      <c r="FD2687" s="209"/>
      <c r="FE2687" s="209"/>
      <c r="FF2687" s="209"/>
      <c r="FG2687" s="209"/>
      <c r="FH2687" s="209"/>
      <c r="FI2687" s="209"/>
      <c r="FJ2687" s="209"/>
      <c r="FK2687" s="209"/>
      <c r="FL2687" s="209"/>
      <c r="FM2687" s="209"/>
      <c r="FN2687" s="209"/>
      <c r="FO2687" s="209"/>
      <c r="FP2687" s="209"/>
      <c r="FQ2687" s="209"/>
      <c r="FR2687" s="209"/>
      <c r="FS2687" s="209"/>
      <c r="FT2687" s="209"/>
      <c r="FU2687" s="209"/>
      <c r="FV2687" s="209"/>
      <c r="FW2687" s="209"/>
      <c r="FX2687" s="209"/>
      <c r="FY2687" s="209"/>
      <c r="FZ2687" s="209"/>
      <c r="GA2687" s="209"/>
      <c r="GB2687" s="209"/>
      <c r="GC2687" s="209"/>
      <c r="GD2687" s="209"/>
      <c r="GE2687" s="209"/>
      <c r="GF2687" s="209"/>
      <c r="GG2687" s="209"/>
      <c r="GH2687" s="209"/>
      <c r="GI2687" s="209"/>
    </row>
    <row r="2688" spans="1:191">
      <c r="A2688" s="195"/>
      <c r="B2688" s="251"/>
      <c r="C2688" s="262"/>
      <c r="D2688" s="241" t="s">
        <v>287</v>
      </c>
      <c r="E2688" s="80" t="s">
        <v>109</v>
      </c>
      <c r="F2688" s="18" t="s">
        <v>398</v>
      </c>
      <c r="G2688" s="18"/>
      <c r="H2688" s="10" t="s">
        <v>394</v>
      </c>
      <c r="I2688" s="206">
        <f t="shared" si="572"/>
        <v>102000</v>
      </c>
      <c r="J2688" s="206">
        <f t="shared" si="572"/>
        <v>252000</v>
      </c>
      <c r="K2688" s="206">
        <f t="shared" si="572"/>
        <v>372000</v>
      </c>
      <c r="L2688" s="207">
        <f t="shared" si="572"/>
        <v>600000</v>
      </c>
      <c r="M2688" s="41">
        <f t="shared" si="567"/>
        <v>17</v>
      </c>
      <c r="N2688" s="41">
        <f t="shared" si="568"/>
        <v>42</v>
      </c>
      <c r="O2688" s="41">
        <f t="shared" si="569"/>
        <v>62</v>
      </c>
      <c r="P2688" s="15"/>
      <c r="Q2688" s="15"/>
      <c r="R2688" s="167"/>
      <c r="S2688" s="15"/>
      <c r="T2688" s="15"/>
      <c r="U2688" s="4">
        <f t="shared" si="573"/>
        <v>600000</v>
      </c>
      <c r="AA2688" s="209"/>
      <c r="AB2688" s="209"/>
      <c r="AC2688" s="209"/>
      <c r="AD2688" s="209"/>
      <c r="AE2688" s="209"/>
      <c r="AF2688" s="209"/>
      <c r="AG2688" s="209"/>
      <c r="AH2688" s="209"/>
      <c r="AI2688" s="209"/>
      <c r="AJ2688" s="209"/>
      <c r="AK2688" s="209"/>
      <c r="AL2688" s="209"/>
      <c r="AM2688" s="209"/>
      <c r="AN2688" s="209"/>
      <c r="AO2688" s="209"/>
      <c r="AP2688" s="209"/>
      <c r="AQ2688" s="209"/>
      <c r="AR2688" s="209"/>
      <c r="AS2688" s="209"/>
      <c r="AT2688" s="209"/>
      <c r="AU2688" s="209"/>
      <c r="AV2688" s="209"/>
      <c r="AW2688" s="209"/>
      <c r="AX2688" s="209"/>
      <c r="AY2688" s="209"/>
      <c r="AZ2688" s="209"/>
      <c r="BA2688" s="209"/>
      <c r="BB2688" s="209"/>
      <c r="BC2688" s="209"/>
      <c r="BD2688" s="209"/>
      <c r="BE2688" s="209"/>
      <c r="BF2688" s="209"/>
      <c r="BG2688" s="209"/>
      <c r="BH2688" s="209"/>
      <c r="BI2688" s="209"/>
      <c r="BJ2688" s="209"/>
      <c r="BK2688" s="209"/>
      <c r="BL2688" s="209"/>
      <c r="BM2688" s="209"/>
      <c r="BN2688" s="209"/>
      <c r="BO2688" s="209"/>
      <c r="BP2688" s="209"/>
      <c r="BQ2688" s="209"/>
      <c r="BR2688" s="209"/>
      <c r="BS2688" s="209"/>
      <c r="BT2688" s="209"/>
      <c r="BU2688" s="209"/>
      <c r="BV2688" s="209"/>
      <c r="BW2688" s="209"/>
      <c r="BX2688" s="209"/>
      <c r="BY2688" s="209"/>
      <c r="BZ2688" s="209"/>
      <c r="CA2688" s="209"/>
      <c r="CB2688" s="209"/>
      <c r="CC2688" s="209"/>
      <c r="CD2688" s="209"/>
      <c r="CE2688" s="209"/>
      <c r="CF2688" s="209"/>
      <c r="CG2688" s="209"/>
      <c r="CH2688" s="209"/>
      <c r="CI2688" s="209"/>
      <c r="CJ2688" s="209"/>
      <c r="CK2688" s="209"/>
      <c r="CL2688" s="209"/>
      <c r="CM2688" s="209"/>
      <c r="CN2688" s="209"/>
      <c r="CO2688" s="209"/>
      <c r="CP2688" s="209"/>
      <c r="CQ2688" s="209"/>
      <c r="CR2688" s="209"/>
      <c r="CS2688" s="209"/>
      <c r="CT2688" s="209"/>
      <c r="CU2688" s="209"/>
      <c r="CV2688" s="209"/>
      <c r="CW2688" s="209"/>
      <c r="CX2688" s="209"/>
      <c r="CY2688" s="209"/>
      <c r="CZ2688" s="209"/>
      <c r="DA2688" s="209"/>
      <c r="DB2688" s="209"/>
      <c r="DC2688" s="209"/>
      <c r="DD2688" s="209"/>
      <c r="DE2688" s="209"/>
      <c r="DF2688" s="209"/>
      <c r="DG2688" s="209"/>
      <c r="DH2688" s="209"/>
      <c r="DI2688" s="209"/>
      <c r="DJ2688" s="209"/>
      <c r="DK2688" s="209"/>
      <c r="DL2688" s="209"/>
      <c r="DM2688" s="209"/>
      <c r="DN2688" s="209"/>
      <c r="DO2688" s="209"/>
      <c r="DP2688" s="209"/>
      <c r="DQ2688" s="209"/>
      <c r="DR2688" s="209"/>
      <c r="DS2688" s="209"/>
      <c r="DT2688" s="209"/>
      <c r="DU2688" s="209"/>
      <c r="DV2688" s="209"/>
      <c r="DW2688" s="209"/>
      <c r="DX2688" s="209"/>
      <c r="DY2688" s="209"/>
      <c r="DZ2688" s="209"/>
      <c r="EA2688" s="209"/>
      <c r="EB2688" s="209"/>
      <c r="EC2688" s="209"/>
      <c r="ED2688" s="209"/>
      <c r="EE2688" s="209"/>
      <c r="EF2688" s="209"/>
      <c r="EG2688" s="209"/>
      <c r="EH2688" s="209"/>
      <c r="EI2688" s="209"/>
      <c r="EJ2688" s="209"/>
      <c r="EK2688" s="209"/>
      <c r="EL2688" s="209"/>
      <c r="EM2688" s="209"/>
      <c r="EN2688" s="209"/>
      <c r="EO2688" s="209"/>
      <c r="EP2688" s="209"/>
      <c r="EQ2688" s="209"/>
      <c r="ER2688" s="209"/>
      <c r="ES2688" s="209"/>
      <c r="ET2688" s="209"/>
      <c r="EU2688" s="209"/>
      <c r="EV2688" s="209"/>
      <c r="EW2688" s="209"/>
      <c r="EX2688" s="209"/>
      <c r="EY2688" s="209"/>
      <c r="EZ2688" s="209"/>
      <c r="FA2688" s="209"/>
      <c r="FB2688" s="209"/>
      <c r="FC2688" s="209"/>
      <c r="FD2688" s="209"/>
      <c r="FE2688" s="209"/>
      <c r="FF2688" s="209"/>
      <c r="FG2688" s="209"/>
      <c r="FH2688" s="209"/>
      <c r="FI2688" s="209"/>
      <c r="FJ2688" s="209"/>
      <c r="FK2688" s="209"/>
      <c r="FL2688" s="209"/>
      <c r="FM2688" s="209"/>
      <c r="FN2688" s="209"/>
      <c r="FO2688" s="209"/>
      <c r="FP2688" s="209"/>
      <c r="FQ2688" s="209"/>
      <c r="FR2688" s="209"/>
      <c r="FS2688" s="209"/>
      <c r="FT2688" s="209"/>
      <c r="FU2688" s="209"/>
      <c r="FV2688" s="209"/>
      <c r="FW2688" s="209"/>
      <c r="FX2688" s="209"/>
      <c r="FY2688" s="209"/>
      <c r="FZ2688" s="209"/>
      <c r="GA2688" s="209"/>
      <c r="GB2688" s="209"/>
      <c r="GC2688" s="209"/>
      <c r="GD2688" s="209"/>
      <c r="GE2688" s="209"/>
      <c r="GF2688" s="209"/>
      <c r="GG2688" s="209"/>
      <c r="GH2688" s="209"/>
      <c r="GI2688" s="209"/>
    </row>
    <row r="2689" spans="1:191" hidden="1">
      <c r="A2689" s="52"/>
      <c r="B2689" s="77"/>
      <c r="C2689" s="79"/>
      <c r="D2689" s="72"/>
      <c r="E2689" s="9" t="s">
        <v>554</v>
      </c>
      <c r="F2689" s="10">
        <v>4861</v>
      </c>
      <c r="G2689" s="10"/>
      <c r="H2689" s="10"/>
      <c r="I2689" s="22">
        <f>ROUND(L2689*0.17,0)</f>
        <v>102000</v>
      </c>
      <c r="J2689" s="22">
        <f>ROUND(L2689*0.42,0)</f>
        <v>252000</v>
      </c>
      <c r="K2689" s="22">
        <f>ROUND(L2689*0.62,0)</f>
        <v>372000</v>
      </c>
      <c r="L2689" s="7">
        <v>600000</v>
      </c>
      <c r="M2689" s="41">
        <f t="shared" si="567"/>
        <v>17</v>
      </c>
      <c r="N2689" s="41">
        <f t="shared" si="568"/>
        <v>42</v>
      </c>
      <c r="O2689" s="41">
        <f t="shared" si="569"/>
        <v>62</v>
      </c>
      <c r="P2689" s="15"/>
      <c r="Q2689" s="15"/>
      <c r="R2689" s="167"/>
      <c r="S2689" s="15"/>
      <c r="T2689" s="15"/>
      <c r="U2689" s="4">
        <f t="shared" si="573"/>
        <v>600000</v>
      </c>
    </row>
    <row r="2690" spans="1:191">
      <c r="A2690" s="195"/>
      <c r="B2690" s="251"/>
      <c r="C2690" s="262"/>
      <c r="D2690" s="212" t="s">
        <v>286</v>
      </c>
      <c r="E2690" s="81" t="s">
        <v>262</v>
      </c>
      <c r="F2690" s="19"/>
      <c r="G2690" s="19"/>
      <c r="H2690" s="10" t="s">
        <v>394</v>
      </c>
      <c r="I2690" s="205">
        <f>SUM(I2691)</f>
        <v>51000</v>
      </c>
      <c r="J2690" s="205">
        <f>SUM(J2691)</f>
        <v>126000</v>
      </c>
      <c r="K2690" s="205">
        <f>SUM(K2691)</f>
        <v>186000</v>
      </c>
      <c r="L2690" s="205">
        <f>SUM(L2691)</f>
        <v>300000</v>
      </c>
      <c r="M2690" s="41">
        <f t="shared" si="567"/>
        <v>17</v>
      </c>
      <c r="N2690" s="41">
        <f t="shared" si="568"/>
        <v>42</v>
      </c>
      <c r="O2690" s="41">
        <f t="shared" si="569"/>
        <v>62</v>
      </c>
      <c r="P2690" s="14"/>
      <c r="Q2690" s="14"/>
      <c r="R2690" s="167"/>
      <c r="S2690" s="14"/>
      <c r="T2690" s="14"/>
      <c r="U2690" s="4">
        <f t="shared" si="573"/>
        <v>300000</v>
      </c>
      <c r="W2690" s="43" t="s">
        <v>394</v>
      </c>
      <c r="AA2690" s="209"/>
      <c r="AB2690" s="209"/>
      <c r="AC2690" s="209"/>
      <c r="AD2690" s="209"/>
      <c r="AE2690" s="209"/>
      <c r="AF2690" s="209"/>
      <c r="AG2690" s="209"/>
      <c r="AH2690" s="209"/>
      <c r="AI2690" s="209"/>
      <c r="AJ2690" s="209"/>
      <c r="AK2690" s="209"/>
      <c r="AL2690" s="209"/>
      <c r="AM2690" s="209"/>
      <c r="AN2690" s="209"/>
      <c r="AO2690" s="209"/>
      <c r="AP2690" s="209"/>
      <c r="AQ2690" s="209"/>
      <c r="AR2690" s="209"/>
      <c r="AS2690" s="209"/>
      <c r="AT2690" s="209"/>
      <c r="AU2690" s="209"/>
      <c r="AV2690" s="209"/>
      <c r="AW2690" s="209"/>
      <c r="AX2690" s="209"/>
      <c r="AY2690" s="209"/>
      <c r="AZ2690" s="209"/>
      <c r="BA2690" s="209"/>
      <c r="BB2690" s="209"/>
      <c r="BC2690" s="209"/>
      <c r="BD2690" s="209"/>
      <c r="BE2690" s="209"/>
      <c r="BF2690" s="209"/>
      <c r="BG2690" s="209"/>
      <c r="BH2690" s="209"/>
      <c r="BI2690" s="209"/>
      <c r="BJ2690" s="209"/>
      <c r="BK2690" s="209"/>
      <c r="BL2690" s="209"/>
      <c r="BM2690" s="209"/>
      <c r="BN2690" s="209"/>
      <c r="BO2690" s="209"/>
      <c r="BP2690" s="209"/>
      <c r="BQ2690" s="209"/>
      <c r="BR2690" s="209"/>
      <c r="BS2690" s="209"/>
      <c r="BT2690" s="209"/>
      <c r="BU2690" s="209"/>
      <c r="BV2690" s="209"/>
      <c r="BW2690" s="209"/>
      <c r="BX2690" s="209"/>
      <c r="BY2690" s="209"/>
      <c r="BZ2690" s="209"/>
      <c r="CA2690" s="209"/>
      <c r="CB2690" s="209"/>
      <c r="CC2690" s="209"/>
      <c r="CD2690" s="209"/>
      <c r="CE2690" s="209"/>
      <c r="CF2690" s="209"/>
      <c r="CG2690" s="209"/>
      <c r="CH2690" s="209"/>
      <c r="CI2690" s="209"/>
      <c r="CJ2690" s="209"/>
      <c r="CK2690" s="209"/>
      <c r="CL2690" s="209"/>
      <c r="CM2690" s="209"/>
      <c r="CN2690" s="209"/>
      <c r="CO2690" s="209"/>
      <c r="CP2690" s="209"/>
      <c r="CQ2690" s="209"/>
      <c r="CR2690" s="209"/>
      <c r="CS2690" s="209"/>
      <c r="CT2690" s="209"/>
      <c r="CU2690" s="209"/>
      <c r="CV2690" s="209"/>
      <c r="CW2690" s="209"/>
      <c r="CX2690" s="209"/>
      <c r="CY2690" s="209"/>
      <c r="CZ2690" s="209"/>
      <c r="DA2690" s="209"/>
      <c r="DB2690" s="209"/>
      <c r="DC2690" s="209"/>
      <c r="DD2690" s="209"/>
      <c r="DE2690" s="209"/>
      <c r="DF2690" s="209"/>
      <c r="DG2690" s="209"/>
      <c r="DH2690" s="209"/>
      <c r="DI2690" s="209"/>
      <c r="DJ2690" s="209"/>
      <c r="DK2690" s="209"/>
      <c r="DL2690" s="209"/>
      <c r="DM2690" s="209"/>
      <c r="DN2690" s="209"/>
      <c r="DO2690" s="209"/>
      <c r="DP2690" s="209"/>
      <c r="DQ2690" s="209"/>
      <c r="DR2690" s="209"/>
      <c r="DS2690" s="209"/>
      <c r="DT2690" s="209"/>
      <c r="DU2690" s="209"/>
      <c r="DV2690" s="209"/>
      <c r="DW2690" s="209"/>
      <c r="DX2690" s="209"/>
      <c r="DY2690" s="209"/>
      <c r="DZ2690" s="209"/>
      <c r="EA2690" s="209"/>
      <c r="EB2690" s="209"/>
      <c r="EC2690" s="209"/>
      <c r="ED2690" s="209"/>
      <c r="EE2690" s="209"/>
      <c r="EF2690" s="209"/>
      <c r="EG2690" s="209"/>
      <c r="EH2690" s="209"/>
      <c r="EI2690" s="209"/>
      <c r="EJ2690" s="209"/>
      <c r="EK2690" s="209"/>
      <c r="EL2690" s="209"/>
      <c r="EM2690" s="209"/>
      <c r="EN2690" s="209"/>
      <c r="EO2690" s="209"/>
      <c r="EP2690" s="209"/>
      <c r="EQ2690" s="209"/>
      <c r="ER2690" s="209"/>
      <c r="ES2690" s="209"/>
      <c r="ET2690" s="209"/>
      <c r="EU2690" s="209"/>
      <c r="EV2690" s="209"/>
      <c r="EW2690" s="209"/>
      <c r="EX2690" s="209"/>
      <c r="EY2690" s="209"/>
      <c r="EZ2690" s="209"/>
      <c r="FA2690" s="209"/>
      <c r="FB2690" s="209"/>
      <c r="FC2690" s="209"/>
      <c r="FD2690" s="209"/>
      <c r="FE2690" s="209"/>
      <c r="FF2690" s="209"/>
      <c r="FG2690" s="209"/>
      <c r="FH2690" s="209"/>
      <c r="FI2690" s="209"/>
      <c r="FJ2690" s="209"/>
      <c r="FK2690" s="209"/>
      <c r="FL2690" s="209"/>
      <c r="FM2690" s="209"/>
      <c r="FN2690" s="209"/>
      <c r="FO2690" s="209"/>
      <c r="FP2690" s="209"/>
      <c r="FQ2690" s="209"/>
      <c r="FR2690" s="209"/>
      <c r="FS2690" s="209"/>
      <c r="FT2690" s="209"/>
      <c r="FU2690" s="209"/>
      <c r="FV2690" s="209"/>
      <c r="FW2690" s="209"/>
      <c r="FX2690" s="209"/>
      <c r="FY2690" s="209"/>
      <c r="FZ2690" s="209"/>
      <c r="GA2690" s="209"/>
      <c r="GB2690" s="209"/>
      <c r="GC2690" s="209"/>
      <c r="GD2690" s="209"/>
      <c r="GE2690" s="209"/>
      <c r="GF2690" s="209"/>
      <c r="GG2690" s="209"/>
      <c r="GH2690" s="209"/>
      <c r="GI2690" s="209"/>
    </row>
    <row r="2691" spans="1:191">
      <c r="A2691" s="195"/>
      <c r="B2691" s="251"/>
      <c r="C2691" s="262"/>
      <c r="D2691" s="241" t="s">
        <v>307</v>
      </c>
      <c r="E2691" s="80" t="s">
        <v>109</v>
      </c>
      <c r="F2691" s="18" t="s">
        <v>398</v>
      </c>
      <c r="G2691" s="18"/>
      <c r="H2691" s="10" t="s">
        <v>394</v>
      </c>
      <c r="I2691" s="206">
        <f>SUM(I2692:I2692)</f>
        <v>51000</v>
      </c>
      <c r="J2691" s="206">
        <f>SUM(J2692:J2692)</f>
        <v>126000</v>
      </c>
      <c r="K2691" s="206">
        <f>SUM(K2692:K2692)</f>
        <v>186000</v>
      </c>
      <c r="L2691" s="207">
        <f>SUM(L2692:L2692)</f>
        <v>300000</v>
      </c>
      <c r="M2691" s="41">
        <f t="shared" si="567"/>
        <v>17</v>
      </c>
      <c r="N2691" s="41">
        <f t="shared" si="568"/>
        <v>42</v>
      </c>
      <c r="O2691" s="41">
        <f t="shared" si="569"/>
        <v>62</v>
      </c>
      <c r="P2691" s="15"/>
      <c r="Q2691" s="15"/>
      <c r="R2691" s="167"/>
      <c r="S2691" s="15"/>
      <c r="T2691" s="15"/>
      <c r="U2691" s="4">
        <f t="shared" si="573"/>
        <v>300000</v>
      </c>
      <c r="AA2691" s="209"/>
      <c r="AB2691" s="209"/>
      <c r="AC2691" s="209"/>
      <c r="AD2691" s="209"/>
      <c r="AE2691" s="209"/>
      <c r="AF2691" s="209"/>
      <c r="AG2691" s="209"/>
      <c r="AH2691" s="209"/>
      <c r="AI2691" s="209"/>
      <c r="AJ2691" s="209"/>
      <c r="AK2691" s="209"/>
      <c r="AL2691" s="209"/>
      <c r="AM2691" s="209"/>
      <c r="AN2691" s="209"/>
      <c r="AO2691" s="209"/>
      <c r="AP2691" s="209"/>
      <c r="AQ2691" s="209"/>
      <c r="AR2691" s="209"/>
      <c r="AS2691" s="209"/>
      <c r="AT2691" s="209"/>
      <c r="AU2691" s="209"/>
      <c r="AV2691" s="209"/>
      <c r="AW2691" s="209"/>
      <c r="AX2691" s="209"/>
      <c r="AY2691" s="209"/>
      <c r="AZ2691" s="209"/>
      <c r="BA2691" s="209"/>
      <c r="BB2691" s="209"/>
      <c r="BC2691" s="209"/>
      <c r="BD2691" s="209"/>
      <c r="BE2691" s="209"/>
      <c r="BF2691" s="209"/>
      <c r="BG2691" s="209"/>
      <c r="BH2691" s="209"/>
      <c r="BI2691" s="209"/>
      <c r="BJ2691" s="209"/>
      <c r="BK2691" s="209"/>
      <c r="BL2691" s="209"/>
      <c r="BM2691" s="209"/>
      <c r="BN2691" s="209"/>
      <c r="BO2691" s="209"/>
      <c r="BP2691" s="209"/>
      <c r="BQ2691" s="209"/>
      <c r="BR2691" s="209"/>
      <c r="BS2691" s="209"/>
      <c r="BT2691" s="209"/>
      <c r="BU2691" s="209"/>
      <c r="BV2691" s="209"/>
      <c r="BW2691" s="209"/>
      <c r="BX2691" s="209"/>
      <c r="BY2691" s="209"/>
      <c r="BZ2691" s="209"/>
      <c r="CA2691" s="209"/>
      <c r="CB2691" s="209"/>
      <c r="CC2691" s="209"/>
      <c r="CD2691" s="209"/>
      <c r="CE2691" s="209"/>
      <c r="CF2691" s="209"/>
      <c r="CG2691" s="209"/>
      <c r="CH2691" s="209"/>
      <c r="CI2691" s="209"/>
      <c r="CJ2691" s="209"/>
      <c r="CK2691" s="209"/>
      <c r="CL2691" s="209"/>
      <c r="CM2691" s="209"/>
      <c r="CN2691" s="209"/>
      <c r="CO2691" s="209"/>
      <c r="CP2691" s="209"/>
      <c r="CQ2691" s="209"/>
      <c r="CR2691" s="209"/>
      <c r="CS2691" s="209"/>
      <c r="CT2691" s="209"/>
      <c r="CU2691" s="209"/>
      <c r="CV2691" s="209"/>
      <c r="CW2691" s="209"/>
      <c r="CX2691" s="209"/>
      <c r="CY2691" s="209"/>
      <c r="CZ2691" s="209"/>
      <c r="DA2691" s="209"/>
      <c r="DB2691" s="209"/>
      <c r="DC2691" s="209"/>
      <c r="DD2691" s="209"/>
      <c r="DE2691" s="209"/>
      <c r="DF2691" s="209"/>
      <c r="DG2691" s="209"/>
      <c r="DH2691" s="209"/>
      <c r="DI2691" s="209"/>
      <c r="DJ2691" s="209"/>
      <c r="DK2691" s="209"/>
      <c r="DL2691" s="209"/>
      <c r="DM2691" s="209"/>
      <c r="DN2691" s="209"/>
      <c r="DO2691" s="209"/>
      <c r="DP2691" s="209"/>
      <c r="DQ2691" s="209"/>
      <c r="DR2691" s="209"/>
      <c r="DS2691" s="209"/>
      <c r="DT2691" s="209"/>
      <c r="DU2691" s="209"/>
      <c r="DV2691" s="209"/>
      <c r="DW2691" s="209"/>
      <c r="DX2691" s="209"/>
      <c r="DY2691" s="209"/>
      <c r="DZ2691" s="209"/>
      <c r="EA2691" s="209"/>
      <c r="EB2691" s="209"/>
      <c r="EC2691" s="209"/>
      <c r="ED2691" s="209"/>
      <c r="EE2691" s="209"/>
      <c r="EF2691" s="209"/>
      <c r="EG2691" s="209"/>
      <c r="EH2691" s="209"/>
      <c r="EI2691" s="209"/>
      <c r="EJ2691" s="209"/>
      <c r="EK2691" s="209"/>
      <c r="EL2691" s="209"/>
      <c r="EM2691" s="209"/>
      <c r="EN2691" s="209"/>
      <c r="EO2691" s="209"/>
      <c r="EP2691" s="209"/>
      <c r="EQ2691" s="209"/>
      <c r="ER2691" s="209"/>
      <c r="ES2691" s="209"/>
      <c r="ET2691" s="209"/>
      <c r="EU2691" s="209"/>
      <c r="EV2691" s="209"/>
      <c r="EW2691" s="209"/>
      <c r="EX2691" s="209"/>
      <c r="EY2691" s="209"/>
      <c r="EZ2691" s="209"/>
      <c r="FA2691" s="209"/>
      <c r="FB2691" s="209"/>
      <c r="FC2691" s="209"/>
      <c r="FD2691" s="209"/>
      <c r="FE2691" s="209"/>
      <c r="FF2691" s="209"/>
      <c r="FG2691" s="209"/>
      <c r="FH2691" s="209"/>
      <c r="FI2691" s="209"/>
      <c r="FJ2691" s="209"/>
      <c r="FK2691" s="209"/>
      <c r="FL2691" s="209"/>
      <c r="FM2691" s="209"/>
      <c r="FN2691" s="209"/>
      <c r="FO2691" s="209"/>
      <c r="FP2691" s="209"/>
      <c r="FQ2691" s="209"/>
      <c r="FR2691" s="209"/>
      <c r="FS2691" s="209"/>
      <c r="FT2691" s="209"/>
      <c r="FU2691" s="209"/>
      <c r="FV2691" s="209"/>
      <c r="FW2691" s="209"/>
      <c r="FX2691" s="209"/>
      <c r="FY2691" s="209"/>
      <c r="FZ2691" s="209"/>
      <c r="GA2691" s="209"/>
      <c r="GB2691" s="209"/>
      <c r="GC2691" s="209"/>
      <c r="GD2691" s="209"/>
      <c r="GE2691" s="209"/>
      <c r="GF2691" s="209"/>
      <c r="GG2691" s="209"/>
      <c r="GH2691" s="209"/>
      <c r="GI2691" s="209"/>
    </row>
    <row r="2692" spans="1:191" hidden="1">
      <c r="A2692" s="52"/>
      <c r="B2692" s="77"/>
      <c r="C2692" s="79"/>
      <c r="D2692" s="72"/>
      <c r="E2692" s="9" t="s">
        <v>561</v>
      </c>
      <c r="F2692" s="10">
        <v>5129</v>
      </c>
      <c r="G2692" s="10"/>
      <c r="H2692" s="10"/>
      <c r="I2692" s="22">
        <f>ROUND(L2692*0.17,0)</f>
        <v>51000</v>
      </c>
      <c r="J2692" s="22">
        <f>ROUND(L2692*0.42,0)</f>
        <v>126000</v>
      </c>
      <c r="K2692" s="22">
        <f>ROUND(L2692*0.62,0)</f>
        <v>186000</v>
      </c>
      <c r="L2692" s="150">
        <v>300000</v>
      </c>
      <c r="M2692" s="41">
        <f t="shared" si="567"/>
        <v>17</v>
      </c>
      <c r="N2692" s="41">
        <f t="shared" si="568"/>
        <v>42</v>
      </c>
      <c r="O2692" s="41">
        <f t="shared" si="569"/>
        <v>62</v>
      </c>
      <c r="P2692" s="15"/>
      <c r="Q2692" s="15"/>
      <c r="R2692" s="167"/>
      <c r="S2692" s="15"/>
      <c r="T2692" s="15"/>
      <c r="U2692" s="4">
        <f t="shared" si="573"/>
        <v>300000</v>
      </c>
    </row>
    <row r="2693" spans="1:191">
      <c r="A2693" s="195"/>
      <c r="B2693" s="251"/>
      <c r="C2693" s="262"/>
      <c r="D2693" s="212" t="s">
        <v>287</v>
      </c>
      <c r="E2693" s="81" t="s">
        <v>263</v>
      </c>
      <c r="F2693" s="19"/>
      <c r="G2693" s="19"/>
      <c r="H2693" s="10" t="s">
        <v>394</v>
      </c>
      <c r="I2693" s="205">
        <f t="shared" ref="I2693:K2694" si="574">SUM(I2694)</f>
        <v>84000</v>
      </c>
      <c r="J2693" s="205">
        <f t="shared" si="574"/>
        <v>126000</v>
      </c>
      <c r="K2693" s="205">
        <f t="shared" si="574"/>
        <v>168000</v>
      </c>
      <c r="L2693" s="205">
        <f>SUM(L2694)</f>
        <v>210000</v>
      </c>
      <c r="M2693" s="41">
        <f t="shared" si="567"/>
        <v>40</v>
      </c>
      <c r="N2693" s="41">
        <f t="shared" si="568"/>
        <v>60</v>
      </c>
      <c r="O2693" s="41">
        <f t="shared" si="569"/>
        <v>80</v>
      </c>
      <c r="P2693" s="14"/>
      <c r="Q2693" s="14"/>
      <c r="R2693" s="167"/>
      <c r="S2693" s="14"/>
      <c r="T2693" s="14"/>
      <c r="U2693" s="4">
        <f t="shared" si="573"/>
        <v>210000</v>
      </c>
      <c r="W2693" s="43" t="s">
        <v>394</v>
      </c>
      <c r="AA2693" s="209"/>
      <c r="AB2693" s="209"/>
      <c r="AC2693" s="209"/>
      <c r="AD2693" s="209"/>
      <c r="AE2693" s="209"/>
      <c r="AF2693" s="209"/>
      <c r="AG2693" s="209"/>
      <c r="AH2693" s="209"/>
      <c r="AI2693" s="209"/>
      <c r="AJ2693" s="209"/>
      <c r="AK2693" s="209"/>
      <c r="AL2693" s="209"/>
      <c r="AM2693" s="209"/>
      <c r="AN2693" s="209"/>
      <c r="AO2693" s="209"/>
      <c r="AP2693" s="209"/>
      <c r="AQ2693" s="209"/>
      <c r="AR2693" s="209"/>
      <c r="AS2693" s="209"/>
      <c r="AT2693" s="209"/>
      <c r="AU2693" s="209"/>
      <c r="AV2693" s="209"/>
      <c r="AW2693" s="209"/>
      <c r="AX2693" s="209"/>
      <c r="AY2693" s="209"/>
      <c r="AZ2693" s="209"/>
      <c r="BA2693" s="209"/>
      <c r="BB2693" s="209"/>
      <c r="BC2693" s="209"/>
      <c r="BD2693" s="209"/>
      <c r="BE2693" s="209"/>
      <c r="BF2693" s="209"/>
      <c r="BG2693" s="209"/>
      <c r="BH2693" s="209"/>
      <c r="BI2693" s="209"/>
      <c r="BJ2693" s="209"/>
      <c r="BK2693" s="209"/>
      <c r="BL2693" s="209"/>
      <c r="BM2693" s="209"/>
      <c r="BN2693" s="209"/>
      <c r="BO2693" s="209"/>
      <c r="BP2693" s="209"/>
      <c r="BQ2693" s="209"/>
      <c r="BR2693" s="209"/>
      <c r="BS2693" s="209"/>
      <c r="BT2693" s="209"/>
      <c r="BU2693" s="209"/>
      <c r="BV2693" s="209"/>
      <c r="BW2693" s="209"/>
      <c r="BX2693" s="209"/>
      <c r="BY2693" s="209"/>
      <c r="BZ2693" s="209"/>
      <c r="CA2693" s="209"/>
      <c r="CB2693" s="209"/>
      <c r="CC2693" s="209"/>
      <c r="CD2693" s="209"/>
      <c r="CE2693" s="209"/>
      <c r="CF2693" s="209"/>
      <c r="CG2693" s="209"/>
      <c r="CH2693" s="209"/>
      <c r="CI2693" s="209"/>
      <c r="CJ2693" s="209"/>
      <c r="CK2693" s="209"/>
      <c r="CL2693" s="209"/>
      <c r="CM2693" s="209"/>
      <c r="CN2693" s="209"/>
      <c r="CO2693" s="209"/>
      <c r="CP2693" s="209"/>
      <c r="CQ2693" s="209"/>
      <c r="CR2693" s="209"/>
      <c r="CS2693" s="209"/>
      <c r="CT2693" s="209"/>
      <c r="CU2693" s="209"/>
      <c r="CV2693" s="209"/>
      <c r="CW2693" s="209"/>
      <c r="CX2693" s="209"/>
      <c r="CY2693" s="209"/>
      <c r="CZ2693" s="209"/>
      <c r="DA2693" s="209"/>
      <c r="DB2693" s="209"/>
      <c r="DC2693" s="209"/>
      <c r="DD2693" s="209"/>
      <c r="DE2693" s="209"/>
      <c r="DF2693" s="209"/>
      <c r="DG2693" s="209"/>
      <c r="DH2693" s="209"/>
      <c r="DI2693" s="209"/>
      <c r="DJ2693" s="209"/>
      <c r="DK2693" s="209"/>
      <c r="DL2693" s="209"/>
      <c r="DM2693" s="209"/>
      <c r="DN2693" s="209"/>
      <c r="DO2693" s="209"/>
      <c r="DP2693" s="209"/>
      <c r="DQ2693" s="209"/>
      <c r="DR2693" s="209"/>
      <c r="DS2693" s="209"/>
      <c r="DT2693" s="209"/>
      <c r="DU2693" s="209"/>
      <c r="DV2693" s="209"/>
      <c r="DW2693" s="209"/>
      <c r="DX2693" s="209"/>
      <c r="DY2693" s="209"/>
      <c r="DZ2693" s="209"/>
      <c r="EA2693" s="209"/>
      <c r="EB2693" s="209"/>
      <c r="EC2693" s="209"/>
      <c r="ED2693" s="209"/>
      <c r="EE2693" s="209"/>
      <c r="EF2693" s="209"/>
      <c r="EG2693" s="209"/>
      <c r="EH2693" s="209"/>
      <c r="EI2693" s="209"/>
      <c r="EJ2693" s="209"/>
      <c r="EK2693" s="209"/>
      <c r="EL2693" s="209"/>
      <c r="EM2693" s="209"/>
      <c r="EN2693" s="209"/>
      <c r="EO2693" s="209"/>
      <c r="EP2693" s="209"/>
      <c r="EQ2693" s="209"/>
      <c r="ER2693" s="209"/>
      <c r="ES2693" s="209"/>
      <c r="ET2693" s="209"/>
      <c r="EU2693" s="209"/>
      <c r="EV2693" s="209"/>
      <c r="EW2693" s="209"/>
      <c r="EX2693" s="209"/>
      <c r="EY2693" s="209"/>
      <c r="EZ2693" s="209"/>
      <c r="FA2693" s="209"/>
      <c r="FB2693" s="209"/>
      <c r="FC2693" s="209"/>
      <c r="FD2693" s="209"/>
      <c r="FE2693" s="209"/>
      <c r="FF2693" s="209"/>
      <c r="FG2693" s="209"/>
      <c r="FH2693" s="209"/>
      <c r="FI2693" s="209"/>
      <c r="FJ2693" s="209"/>
      <c r="FK2693" s="209"/>
      <c r="FL2693" s="209"/>
      <c r="FM2693" s="209"/>
      <c r="FN2693" s="209"/>
      <c r="FO2693" s="209"/>
      <c r="FP2693" s="209"/>
      <c r="FQ2693" s="209"/>
      <c r="FR2693" s="209"/>
      <c r="FS2693" s="209"/>
      <c r="FT2693" s="209"/>
      <c r="FU2693" s="209"/>
      <c r="FV2693" s="209"/>
      <c r="FW2693" s="209"/>
      <c r="FX2693" s="209"/>
      <c r="FY2693" s="209"/>
      <c r="FZ2693" s="209"/>
      <c r="GA2693" s="209"/>
      <c r="GB2693" s="209"/>
      <c r="GC2693" s="209"/>
      <c r="GD2693" s="209"/>
      <c r="GE2693" s="209"/>
      <c r="GF2693" s="209"/>
      <c r="GG2693" s="209"/>
      <c r="GH2693" s="209"/>
      <c r="GI2693" s="209"/>
    </row>
    <row r="2694" spans="1:191">
      <c r="A2694" s="195"/>
      <c r="B2694" s="251"/>
      <c r="C2694" s="262"/>
      <c r="D2694" s="201"/>
      <c r="E2694" s="80" t="s">
        <v>109</v>
      </c>
      <c r="F2694" s="18" t="s">
        <v>398</v>
      </c>
      <c r="G2694" s="18"/>
      <c r="H2694" s="10" t="s">
        <v>394</v>
      </c>
      <c r="I2694" s="206">
        <f t="shared" si="574"/>
        <v>84000</v>
      </c>
      <c r="J2694" s="206">
        <f t="shared" si="574"/>
        <v>126000</v>
      </c>
      <c r="K2694" s="206">
        <f t="shared" si="574"/>
        <v>168000</v>
      </c>
      <c r="L2694" s="207">
        <f>SUM(L2695)</f>
        <v>210000</v>
      </c>
      <c r="M2694" s="41">
        <f t="shared" si="567"/>
        <v>40</v>
      </c>
      <c r="N2694" s="41">
        <f t="shared" si="568"/>
        <v>60</v>
      </c>
      <c r="O2694" s="41">
        <f t="shared" si="569"/>
        <v>80</v>
      </c>
      <c r="P2694" s="15"/>
      <c r="Q2694" s="15"/>
      <c r="R2694" s="167"/>
      <c r="S2694" s="15"/>
      <c r="T2694" s="15"/>
      <c r="U2694" s="4">
        <f t="shared" si="573"/>
        <v>210000</v>
      </c>
      <c r="AA2694" s="209"/>
      <c r="AB2694" s="209"/>
      <c r="AC2694" s="209"/>
      <c r="AD2694" s="209"/>
      <c r="AE2694" s="209"/>
      <c r="AF2694" s="209"/>
      <c r="AG2694" s="209"/>
      <c r="AH2694" s="209"/>
      <c r="AI2694" s="209"/>
      <c r="AJ2694" s="209"/>
      <c r="AK2694" s="209"/>
      <c r="AL2694" s="209"/>
      <c r="AM2694" s="209"/>
      <c r="AN2694" s="209"/>
      <c r="AO2694" s="209"/>
      <c r="AP2694" s="209"/>
      <c r="AQ2694" s="209"/>
      <c r="AR2694" s="209"/>
      <c r="AS2694" s="209"/>
      <c r="AT2694" s="209"/>
      <c r="AU2694" s="209"/>
      <c r="AV2694" s="209"/>
      <c r="AW2694" s="209"/>
      <c r="AX2694" s="209"/>
      <c r="AY2694" s="209"/>
      <c r="AZ2694" s="209"/>
      <c r="BA2694" s="209"/>
      <c r="BB2694" s="209"/>
      <c r="BC2694" s="209"/>
      <c r="BD2694" s="209"/>
      <c r="BE2694" s="209"/>
      <c r="BF2694" s="209"/>
      <c r="BG2694" s="209"/>
      <c r="BH2694" s="209"/>
      <c r="BI2694" s="209"/>
      <c r="BJ2694" s="209"/>
      <c r="BK2694" s="209"/>
      <c r="BL2694" s="209"/>
      <c r="BM2694" s="209"/>
      <c r="BN2694" s="209"/>
      <c r="BO2694" s="209"/>
      <c r="BP2694" s="209"/>
      <c r="BQ2694" s="209"/>
      <c r="BR2694" s="209"/>
      <c r="BS2694" s="209"/>
      <c r="BT2694" s="209"/>
      <c r="BU2694" s="209"/>
      <c r="BV2694" s="209"/>
      <c r="BW2694" s="209"/>
      <c r="BX2694" s="209"/>
      <c r="BY2694" s="209"/>
      <c r="BZ2694" s="209"/>
      <c r="CA2694" s="209"/>
      <c r="CB2694" s="209"/>
      <c r="CC2694" s="209"/>
      <c r="CD2694" s="209"/>
      <c r="CE2694" s="209"/>
      <c r="CF2694" s="209"/>
      <c r="CG2694" s="209"/>
      <c r="CH2694" s="209"/>
      <c r="CI2694" s="209"/>
      <c r="CJ2694" s="209"/>
      <c r="CK2694" s="209"/>
      <c r="CL2694" s="209"/>
      <c r="CM2694" s="209"/>
      <c r="CN2694" s="209"/>
      <c r="CO2694" s="209"/>
      <c r="CP2694" s="209"/>
      <c r="CQ2694" s="209"/>
      <c r="CR2694" s="209"/>
      <c r="CS2694" s="209"/>
      <c r="CT2694" s="209"/>
      <c r="CU2694" s="209"/>
      <c r="CV2694" s="209"/>
      <c r="CW2694" s="209"/>
      <c r="CX2694" s="209"/>
      <c r="CY2694" s="209"/>
      <c r="CZ2694" s="209"/>
      <c r="DA2694" s="209"/>
      <c r="DB2694" s="209"/>
      <c r="DC2694" s="209"/>
      <c r="DD2694" s="209"/>
      <c r="DE2694" s="209"/>
      <c r="DF2694" s="209"/>
      <c r="DG2694" s="209"/>
      <c r="DH2694" s="209"/>
      <c r="DI2694" s="209"/>
      <c r="DJ2694" s="209"/>
      <c r="DK2694" s="209"/>
      <c r="DL2694" s="209"/>
      <c r="DM2694" s="209"/>
      <c r="DN2694" s="209"/>
      <c r="DO2694" s="209"/>
      <c r="DP2694" s="209"/>
      <c r="DQ2694" s="209"/>
      <c r="DR2694" s="209"/>
      <c r="DS2694" s="209"/>
      <c r="DT2694" s="209"/>
      <c r="DU2694" s="209"/>
      <c r="DV2694" s="209"/>
      <c r="DW2694" s="209"/>
      <c r="DX2694" s="209"/>
      <c r="DY2694" s="209"/>
      <c r="DZ2694" s="209"/>
      <c r="EA2694" s="209"/>
      <c r="EB2694" s="209"/>
      <c r="EC2694" s="209"/>
      <c r="ED2694" s="209"/>
      <c r="EE2694" s="209"/>
      <c r="EF2694" s="209"/>
      <c r="EG2694" s="209"/>
      <c r="EH2694" s="209"/>
      <c r="EI2694" s="209"/>
      <c r="EJ2694" s="209"/>
      <c r="EK2694" s="209"/>
      <c r="EL2694" s="209"/>
      <c r="EM2694" s="209"/>
      <c r="EN2694" s="209"/>
      <c r="EO2694" s="209"/>
      <c r="EP2694" s="209"/>
      <c r="EQ2694" s="209"/>
      <c r="ER2694" s="209"/>
      <c r="ES2694" s="209"/>
      <c r="ET2694" s="209"/>
      <c r="EU2694" s="209"/>
      <c r="EV2694" s="209"/>
      <c r="EW2694" s="209"/>
      <c r="EX2694" s="209"/>
      <c r="EY2694" s="209"/>
      <c r="EZ2694" s="209"/>
      <c r="FA2694" s="209"/>
      <c r="FB2694" s="209"/>
      <c r="FC2694" s="209"/>
      <c r="FD2694" s="209"/>
      <c r="FE2694" s="209"/>
      <c r="FF2694" s="209"/>
      <c r="FG2694" s="209"/>
      <c r="FH2694" s="209"/>
      <c r="FI2694" s="209"/>
      <c r="FJ2694" s="209"/>
      <c r="FK2694" s="209"/>
      <c r="FL2694" s="209"/>
      <c r="FM2694" s="209"/>
      <c r="FN2694" s="209"/>
      <c r="FO2694" s="209"/>
      <c r="FP2694" s="209"/>
      <c r="FQ2694" s="209"/>
      <c r="FR2694" s="209"/>
      <c r="FS2694" s="209"/>
      <c r="FT2694" s="209"/>
      <c r="FU2694" s="209"/>
      <c r="FV2694" s="209"/>
      <c r="FW2694" s="209"/>
      <c r="FX2694" s="209"/>
      <c r="FY2694" s="209"/>
      <c r="FZ2694" s="209"/>
      <c r="GA2694" s="209"/>
      <c r="GB2694" s="209"/>
      <c r="GC2694" s="209"/>
      <c r="GD2694" s="209"/>
      <c r="GE2694" s="209"/>
      <c r="GF2694" s="209"/>
      <c r="GG2694" s="209"/>
      <c r="GH2694" s="209"/>
      <c r="GI2694" s="209"/>
    </row>
    <row r="2695" spans="1:191" hidden="1">
      <c r="A2695" s="52"/>
      <c r="B2695" s="77"/>
      <c r="C2695" s="79"/>
      <c r="D2695" s="57"/>
      <c r="E2695" s="9" t="s">
        <v>554</v>
      </c>
      <c r="F2695" s="10">
        <v>4861</v>
      </c>
      <c r="G2695" s="10"/>
      <c r="H2695" s="10"/>
      <c r="I2695" s="22">
        <f>ROUND(L2695*0.4,0)</f>
        <v>84000</v>
      </c>
      <c r="J2695" s="22">
        <f>ROUND(L2695*0.6,0)</f>
        <v>126000</v>
      </c>
      <c r="K2695" s="22">
        <f>ROUND(L2695*0.8,0)</f>
        <v>168000</v>
      </c>
      <c r="L2695" s="7">
        <v>210000</v>
      </c>
      <c r="M2695" s="41">
        <f t="shared" si="567"/>
        <v>40</v>
      </c>
      <c r="N2695" s="41">
        <f t="shared" si="568"/>
        <v>60</v>
      </c>
      <c r="O2695" s="41">
        <f t="shared" si="569"/>
        <v>80</v>
      </c>
      <c r="P2695" s="15"/>
      <c r="Q2695" s="15"/>
      <c r="R2695" s="167"/>
      <c r="S2695" s="15"/>
      <c r="T2695" s="15"/>
      <c r="U2695" s="4">
        <f t="shared" si="573"/>
        <v>210000</v>
      </c>
    </row>
    <row r="2696" spans="1:191">
      <c r="A2696" s="265"/>
      <c r="B2696" s="266"/>
      <c r="C2696" s="267"/>
      <c r="D2696" s="268"/>
      <c r="E2696" s="269"/>
      <c r="F2696" s="133"/>
      <c r="G2696" s="133"/>
      <c r="H2696" s="134"/>
      <c r="I2696" s="273"/>
      <c r="J2696" s="273"/>
      <c r="K2696" s="273"/>
      <c r="L2696" s="274"/>
      <c r="M2696" s="15"/>
      <c r="N2696" s="15"/>
      <c r="O2696" s="15"/>
      <c r="P2696" s="15"/>
      <c r="Q2696" s="15"/>
      <c r="R2696" s="168"/>
      <c r="S2696" s="15"/>
      <c r="T2696" s="15"/>
      <c r="U2696" s="15"/>
      <c r="AA2696" s="209"/>
      <c r="AB2696" s="209"/>
      <c r="AC2696" s="209"/>
      <c r="AD2696" s="209"/>
      <c r="AE2696" s="209"/>
      <c r="AF2696" s="209"/>
      <c r="AG2696" s="209"/>
      <c r="AH2696" s="209"/>
      <c r="AI2696" s="209"/>
      <c r="AJ2696" s="209"/>
      <c r="AK2696" s="209"/>
      <c r="AL2696" s="209"/>
      <c r="AM2696" s="209"/>
      <c r="AN2696" s="209"/>
      <c r="AO2696" s="209"/>
      <c r="AP2696" s="209"/>
      <c r="AQ2696" s="209"/>
      <c r="AR2696" s="209"/>
      <c r="AS2696" s="209"/>
      <c r="AT2696" s="209"/>
      <c r="AU2696" s="209"/>
      <c r="AV2696" s="209"/>
      <c r="AW2696" s="209"/>
      <c r="AX2696" s="209"/>
      <c r="AY2696" s="209"/>
      <c r="AZ2696" s="209"/>
      <c r="BA2696" s="209"/>
      <c r="BB2696" s="209"/>
      <c r="BC2696" s="209"/>
      <c r="BD2696" s="209"/>
      <c r="BE2696" s="209"/>
      <c r="BF2696" s="209"/>
      <c r="BG2696" s="209"/>
      <c r="BH2696" s="209"/>
      <c r="BI2696" s="209"/>
      <c r="BJ2696" s="209"/>
      <c r="BK2696" s="209"/>
      <c r="BL2696" s="209"/>
      <c r="BM2696" s="209"/>
      <c r="BN2696" s="209"/>
      <c r="BO2696" s="209"/>
      <c r="BP2696" s="209"/>
      <c r="BQ2696" s="209"/>
      <c r="BR2696" s="209"/>
      <c r="BS2696" s="209"/>
      <c r="BT2696" s="209"/>
      <c r="BU2696" s="209"/>
      <c r="BV2696" s="209"/>
      <c r="BW2696" s="209"/>
      <c r="BX2696" s="209"/>
      <c r="BY2696" s="209"/>
      <c r="BZ2696" s="209"/>
      <c r="CA2696" s="209"/>
      <c r="CB2696" s="209"/>
      <c r="CC2696" s="209"/>
      <c r="CD2696" s="209"/>
      <c r="CE2696" s="209"/>
      <c r="CF2696" s="209"/>
      <c r="CG2696" s="209"/>
      <c r="CH2696" s="209"/>
      <c r="CI2696" s="209"/>
      <c r="CJ2696" s="209"/>
      <c r="CK2696" s="209"/>
      <c r="CL2696" s="209"/>
      <c r="CM2696" s="209"/>
      <c r="CN2696" s="209"/>
      <c r="CO2696" s="209"/>
      <c r="CP2696" s="209"/>
      <c r="CQ2696" s="209"/>
      <c r="CR2696" s="209"/>
      <c r="CS2696" s="209"/>
      <c r="CT2696" s="209"/>
      <c r="CU2696" s="209"/>
      <c r="CV2696" s="209"/>
      <c r="CW2696" s="209"/>
      <c r="CX2696" s="209"/>
      <c r="CY2696" s="209"/>
      <c r="CZ2696" s="209"/>
      <c r="DA2696" s="209"/>
      <c r="DB2696" s="209"/>
      <c r="DC2696" s="209"/>
      <c r="DD2696" s="209"/>
      <c r="DE2696" s="209"/>
      <c r="DF2696" s="209"/>
      <c r="DG2696" s="209"/>
      <c r="DH2696" s="209"/>
      <c r="DI2696" s="209"/>
      <c r="DJ2696" s="209"/>
      <c r="DK2696" s="209"/>
      <c r="DL2696" s="209"/>
      <c r="DM2696" s="209"/>
      <c r="DN2696" s="209"/>
      <c r="DO2696" s="209"/>
      <c r="DP2696" s="209"/>
      <c r="DQ2696" s="209"/>
      <c r="DR2696" s="209"/>
      <c r="DS2696" s="209"/>
      <c r="DT2696" s="209"/>
      <c r="DU2696" s="209"/>
      <c r="DV2696" s="209"/>
      <c r="DW2696" s="209"/>
      <c r="DX2696" s="209"/>
      <c r="DY2696" s="209"/>
      <c r="DZ2696" s="209"/>
      <c r="EA2696" s="209"/>
      <c r="EB2696" s="209"/>
      <c r="EC2696" s="209"/>
      <c r="ED2696" s="209"/>
      <c r="EE2696" s="209"/>
      <c r="EF2696" s="209"/>
      <c r="EG2696" s="209"/>
      <c r="EH2696" s="209"/>
      <c r="EI2696" s="209"/>
      <c r="EJ2696" s="209"/>
      <c r="EK2696" s="209"/>
      <c r="EL2696" s="209"/>
      <c r="EM2696" s="209"/>
      <c r="EN2696" s="209"/>
      <c r="EO2696" s="209"/>
      <c r="EP2696" s="209"/>
      <c r="EQ2696" s="209"/>
      <c r="ER2696" s="209"/>
      <c r="ES2696" s="209"/>
      <c r="ET2696" s="209"/>
      <c r="EU2696" s="209"/>
      <c r="EV2696" s="209"/>
      <c r="EW2696" s="209"/>
      <c r="EX2696" s="209"/>
      <c r="EY2696" s="209"/>
      <c r="EZ2696" s="209"/>
      <c r="FA2696" s="209"/>
      <c r="FB2696" s="209"/>
      <c r="FC2696" s="209"/>
      <c r="FD2696" s="209"/>
      <c r="FE2696" s="209"/>
      <c r="FF2696" s="209"/>
      <c r="FG2696" s="209"/>
      <c r="FH2696" s="209"/>
      <c r="FI2696" s="209"/>
      <c r="FJ2696" s="209"/>
      <c r="FK2696" s="209"/>
      <c r="FL2696" s="209"/>
      <c r="FM2696" s="209"/>
      <c r="FN2696" s="209"/>
      <c r="FO2696" s="209"/>
      <c r="FP2696" s="209"/>
      <c r="FQ2696" s="209"/>
      <c r="FR2696" s="209"/>
      <c r="FS2696" s="209"/>
      <c r="FT2696" s="209"/>
      <c r="FU2696" s="209"/>
      <c r="FV2696" s="209"/>
      <c r="FW2696" s="209"/>
      <c r="FX2696" s="209"/>
      <c r="FY2696" s="209"/>
      <c r="FZ2696" s="209"/>
      <c r="GA2696" s="209"/>
      <c r="GB2696" s="209"/>
      <c r="GC2696" s="209"/>
      <c r="GD2696" s="209"/>
      <c r="GE2696" s="209"/>
      <c r="GF2696" s="209"/>
      <c r="GG2696" s="209"/>
      <c r="GH2696" s="209"/>
      <c r="GI2696" s="209"/>
    </row>
    <row r="2697" spans="1:191">
      <c r="A2697" s="270" t="s">
        <v>115</v>
      </c>
      <c r="B2697" s="266"/>
      <c r="C2697" s="267"/>
      <c r="D2697" s="268"/>
      <c r="E2697" s="271"/>
      <c r="F2697" s="137"/>
      <c r="G2697" s="138"/>
      <c r="H2697" s="138"/>
      <c r="I2697" s="275"/>
      <c r="J2697" s="275"/>
      <c r="K2697" s="273"/>
      <c r="L2697" s="274"/>
      <c r="M2697" s="15"/>
      <c r="N2697" s="15"/>
      <c r="O2697" s="15"/>
      <c r="P2697" s="15"/>
      <c r="Q2697" s="15"/>
      <c r="R2697" s="168"/>
      <c r="S2697" s="15"/>
      <c r="T2697" s="15"/>
      <c r="U2697" s="15"/>
      <c r="AA2697" s="209"/>
      <c r="AB2697" s="209"/>
      <c r="AC2697" s="209"/>
      <c r="AD2697" s="209"/>
      <c r="AE2697" s="209"/>
      <c r="AF2697" s="209"/>
      <c r="AG2697" s="209"/>
      <c r="AH2697" s="209"/>
      <c r="AI2697" s="209"/>
      <c r="AJ2697" s="209"/>
      <c r="AK2697" s="209"/>
      <c r="AL2697" s="209"/>
      <c r="AM2697" s="209"/>
      <c r="AN2697" s="209"/>
      <c r="AO2697" s="209"/>
      <c r="AP2697" s="209"/>
      <c r="AQ2697" s="209"/>
      <c r="AR2697" s="209"/>
      <c r="AS2697" s="209"/>
      <c r="AT2697" s="209"/>
      <c r="AU2697" s="209"/>
      <c r="AV2697" s="209"/>
      <c r="AW2697" s="209"/>
      <c r="AX2697" s="209"/>
      <c r="AY2697" s="209"/>
      <c r="AZ2697" s="209"/>
      <c r="BA2697" s="209"/>
      <c r="BB2697" s="209"/>
      <c r="BC2697" s="209"/>
      <c r="BD2697" s="209"/>
      <c r="BE2697" s="209"/>
      <c r="BF2697" s="209"/>
      <c r="BG2697" s="209"/>
      <c r="BH2697" s="209"/>
      <c r="BI2697" s="209"/>
      <c r="BJ2697" s="209"/>
      <c r="BK2697" s="209"/>
      <c r="BL2697" s="209"/>
      <c r="BM2697" s="209"/>
      <c r="BN2697" s="209"/>
      <c r="BO2697" s="209"/>
      <c r="BP2697" s="209"/>
      <c r="BQ2697" s="209"/>
      <c r="BR2697" s="209"/>
      <c r="BS2697" s="209"/>
      <c r="BT2697" s="209"/>
      <c r="BU2697" s="209"/>
      <c r="BV2697" s="209"/>
      <c r="BW2697" s="209"/>
      <c r="BX2697" s="209"/>
      <c r="BY2697" s="209"/>
      <c r="BZ2697" s="209"/>
      <c r="CA2697" s="209"/>
      <c r="CB2697" s="209"/>
      <c r="CC2697" s="209"/>
      <c r="CD2697" s="209"/>
      <c r="CE2697" s="209"/>
      <c r="CF2697" s="209"/>
      <c r="CG2697" s="209"/>
      <c r="CH2697" s="209"/>
      <c r="CI2697" s="209"/>
      <c r="CJ2697" s="209"/>
      <c r="CK2697" s="209"/>
      <c r="CL2697" s="209"/>
      <c r="CM2697" s="209"/>
      <c r="CN2697" s="209"/>
      <c r="CO2697" s="209"/>
      <c r="CP2697" s="209"/>
      <c r="CQ2697" s="209"/>
      <c r="CR2697" s="209"/>
      <c r="CS2697" s="209"/>
      <c r="CT2697" s="209"/>
      <c r="CU2697" s="209"/>
      <c r="CV2697" s="209"/>
      <c r="CW2697" s="209"/>
      <c r="CX2697" s="209"/>
      <c r="CY2697" s="209"/>
      <c r="CZ2697" s="209"/>
      <c r="DA2697" s="209"/>
      <c r="DB2697" s="209"/>
      <c r="DC2697" s="209"/>
      <c r="DD2697" s="209"/>
      <c r="DE2697" s="209"/>
      <c r="DF2697" s="209"/>
      <c r="DG2697" s="209"/>
      <c r="DH2697" s="209"/>
      <c r="DI2697" s="209"/>
      <c r="DJ2697" s="209"/>
      <c r="DK2697" s="209"/>
      <c r="DL2697" s="209"/>
      <c r="DM2697" s="209"/>
      <c r="DN2697" s="209"/>
      <c r="DO2697" s="209"/>
      <c r="DP2697" s="209"/>
      <c r="DQ2697" s="209"/>
      <c r="DR2697" s="209"/>
      <c r="DS2697" s="209"/>
      <c r="DT2697" s="209"/>
      <c r="DU2697" s="209"/>
      <c r="DV2697" s="209"/>
      <c r="DW2697" s="209"/>
      <c r="DX2697" s="209"/>
      <c r="DY2697" s="209"/>
      <c r="DZ2697" s="209"/>
      <c r="EA2697" s="209"/>
      <c r="EB2697" s="209"/>
      <c r="EC2697" s="209"/>
      <c r="ED2697" s="209"/>
      <c r="EE2697" s="209"/>
      <c r="EF2697" s="209"/>
      <c r="EG2697" s="209"/>
      <c r="EH2697" s="209"/>
      <c r="EI2697" s="209"/>
      <c r="EJ2697" s="209"/>
      <c r="EK2697" s="209"/>
      <c r="EL2697" s="209"/>
      <c r="EM2697" s="209"/>
      <c r="EN2697" s="209"/>
      <c r="EO2697" s="209"/>
      <c r="EP2697" s="209"/>
      <c r="EQ2697" s="209"/>
      <c r="ER2697" s="209"/>
      <c r="ES2697" s="209"/>
      <c r="ET2697" s="209"/>
      <c r="EU2697" s="209"/>
      <c r="EV2697" s="209"/>
      <c r="EW2697" s="209"/>
      <c r="EX2697" s="209"/>
      <c r="EY2697" s="209"/>
      <c r="EZ2697" s="209"/>
      <c r="FA2697" s="209"/>
      <c r="FB2697" s="209"/>
      <c r="FC2697" s="209"/>
      <c r="FD2697" s="209"/>
      <c r="FE2697" s="209"/>
      <c r="FF2697" s="209"/>
      <c r="FG2697" s="209"/>
      <c r="FH2697" s="209"/>
      <c r="FI2697" s="209"/>
      <c r="FJ2697" s="209"/>
      <c r="FK2697" s="209"/>
      <c r="FL2697" s="209"/>
      <c r="FM2697" s="209"/>
      <c r="FN2697" s="209"/>
      <c r="FO2697" s="209"/>
      <c r="FP2697" s="209"/>
      <c r="FQ2697" s="209"/>
      <c r="FR2697" s="209"/>
      <c r="FS2697" s="209"/>
      <c r="FT2697" s="209"/>
      <c r="FU2697" s="209"/>
      <c r="FV2697" s="209"/>
      <c r="FW2697" s="209"/>
      <c r="FX2697" s="209"/>
      <c r="FY2697" s="209"/>
      <c r="FZ2697" s="209"/>
      <c r="GA2697" s="209"/>
      <c r="GB2697" s="209"/>
      <c r="GC2697" s="209"/>
      <c r="GD2697" s="209"/>
      <c r="GE2697" s="209"/>
      <c r="GF2697" s="209"/>
      <c r="GG2697" s="209"/>
      <c r="GH2697" s="209"/>
      <c r="GI2697" s="209"/>
    </row>
    <row r="2698" spans="1:191">
      <c r="A2698" s="270" t="s">
        <v>44</v>
      </c>
      <c r="B2698" s="266"/>
      <c r="C2698" s="267"/>
      <c r="D2698" s="268"/>
      <c r="E2698" s="271"/>
      <c r="F2698" s="137"/>
      <c r="G2698" s="138"/>
      <c r="H2698" s="138"/>
      <c r="I2698" s="275"/>
      <c r="J2698" s="276"/>
      <c r="K2698" s="273"/>
      <c r="L2698" s="276" t="s">
        <v>116</v>
      </c>
      <c r="M2698" s="15"/>
      <c r="N2698" s="15"/>
      <c r="O2698" s="15"/>
      <c r="P2698" s="15"/>
      <c r="Q2698" s="15"/>
      <c r="R2698" s="168"/>
      <c r="S2698" s="15"/>
      <c r="T2698" s="15"/>
      <c r="U2698" s="15"/>
      <c r="AA2698" s="209"/>
      <c r="AB2698" s="209"/>
      <c r="AC2698" s="209"/>
      <c r="AD2698" s="209"/>
      <c r="AE2698" s="209"/>
      <c r="AF2698" s="209"/>
      <c r="AG2698" s="209"/>
      <c r="AH2698" s="209"/>
      <c r="AI2698" s="209"/>
      <c r="AJ2698" s="209"/>
      <c r="AK2698" s="209"/>
      <c r="AL2698" s="209"/>
      <c r="AM2698" s="209"/>
      <c r="AN2698" s="209"/>
      <c r="AO2698" s="209"/>
      <c r="AP2698" s="209"/>
      <c r="AQ2698" s="209"/>
      <c r="AR2698" s="209"/>
      <c r="AS2698" s="209"/>
      <c r="AT2698" s="209"/>
      <c r="AU2698" s="209"/>
      <c r="AV2698" s="209"/>
      <c r="AW2698" s="209"/>
      <c r="AX2698" s="209"/>
      <c r="AY2698" s="209"/>
      <c r="AZ2698" s="209"/>
      <c r="BA2698" s="209"/>
      <c r="BB2698" s="209"/>
      <c r="BC2698" s="209"/>
      <c r="BD2698" s="209"/>
      <c r="BE2698" s="209"/>
      <c r="BF2698" s="209"/>
      <c r="BG2698" s="209"/>
      <c r="BH2698" s="209"/>
      <c r="BI2698" s="209"/>
      <c r="BJ2698" s="209"/>
      <c r="BK2698" s="209"/>
      <c r="BL2698" s="209"/>
      <c r="BM2698" s="209"/>
      <c r="BN2698" s="209"/>
      <c r="BO2698" s="209"/>
      <c r="BP2698" s="209"/>
      <c r="BQ2698" s="209"/>
      <c r="BR2698" s="209"/>
      <c r="BS2698" s="209"/>
      <c r="BT2698" s="209"/>
      <c r="BU2698" s="209"/>
      <c r="BV2698" s="209"/>
      <c r="BW2698" s="209"/>
      <c r="BX2698" s="209"/>
      <c r="BY2698" s="209"/>
      <c r="BZ2698" s="209"/>
      <c r="CA2698" s="209"/>
      <c r="CB2698" s="209"/>
      <c r="CC2698" s="209"/>
      <c r="CD2698" s="209"/>
      <c r="CE2698" s="209"/>
      <c r="CF2698" s="209"/>
      <c r="CG2698" s="209"/>
      <c r="CH2698" s="209"/>
      <c r="CI2698" s="209"/>
      <c r="CJ2698" s="209"/>
      <c r="CK2698" s="209"/>
      <c r="CL2698" s="209"/>
      <c r="CM2698" s="209"/>
      <c r="CN2698" s="209"/>
      <c r="CO2698" s="209"/>
      <c r="CP2698" s="209"/>
      <c r="CQ2698" s="209"/>
      <c r="CR2698" s="209"/>
      <c r="CS2698" s="209"/>
      <c r="CT2698" s="209"/>
      <c r="CU2698" s="209"/>
      <c r="CV2698" s="209"/>
      <c r="CW2698" s="209"/>
      <c r="CX2698" s="209"/>
      <c r="CY2698" s="209"/>
      <c r="CZ2698" s="209"/>
      <c r="DA2698" s="209"/>
      <c r="DB2698" s="209"/>
      <c r="DC2698" s="209"/>
      <c r="DD2698" s="209"/>
      <c r="DE2698" s="209"/>
      <c r="DF2698" s="209"/>
      <c r="DG2698" s="209"/>
      <c r="DH2698" s="209"/>
      <c r="DI2698" s="209"/>
      <c r="DJ2698" s="209"/>
      <c r="DK2698" s="209"/>
      <c r="DL2698" s="209"/>
      <c r="DM2698" s="209"/>
      <c r="DN2698" s="209"/>
      <c r="DO2698" s="209"/>
      <c r="DP2698" s="209"/>
      <c r="DQ2698" s="209"/>
      <c r="DR2698" s="209"/>
      <c r="DS2698" s="209"/>
      <c r="DT2698" s="209"/>
      <c r="DU2698" s="209"/>
      <c r="DV2698" s="209"/>
      <c r="DW2698" s="209"/>
      <c r="DX2698" s="209"/>
      <c r="DY2698" s="209"/>
      <c r="DZ2698" s="209"/>
      <c r="EA2698" s="209"/>
      <c r="EB2698" s="209"/>
      <c r="EC2698" s="209"/>
      <c r="ED2698" s="209"/>
      <c r="EE2698" s="209"/>
      <c r="EF2698" s="209"/>
      <c r="EG2698" s="209"/>
      <c r="EH2698" s="209"/>
      <c r="EI2698" s="209"/>
      <c r="EJ2698" s="209"/>
      <c r="EK2698" s="209"/>
      <c r="EL2698" s="209"/>
      <c r="EM2698" s="209"/>
      <c r="EN2698" s="209"/>
      <c r="EO2698" s="209"/>
      <c r="EP2698" s="209"/>
      <c r="EQ2698" s="209"/>
      <c r="ER2698" s="209"/>
      <c r="ES2698" s="209"/>
      <c r="ET2698" s="209"/>
      <c r="EU2698" s="209"/>
      <c r="EV2698" s="209"/>
      <c r="EW2698" s="209"/>
      <c r="EX2698" s="209"/>
      <c r="EY2698" s="209"/>
      <c r="EZ2698" s="209"/>
      <c r="FA2698" s="209"/>
      <c r="FB2698" s="209"/>
      <c r="FC2698" s="209"/>
      <c r="FD2698" s="209"/>
      <c r="FE2698" s="209"/>
      <c r="FF2698" s="209"/>
      <c r="FG2698" s="209"/>
      <c r="FH2698" s="209"/>
      <c r="FI2698" s="209"/>
      <c r="FJ2698" s="209"/>
      <c r="FK2698" s="209"/>
      <c r="FL2698" s="209"/>
      <c r="FM2698" s="209"/>
      <c r="FN2698" s="209"/>
      <c r="FO2698" s="209"/>
      <c r="FP2698" s="209"/>
      <c r="FQ2698" s="209"/>
      <c r="FR2698" s="209"/>
      <c r="FS2698" s="209"/>
      <c r="FT2698" s="209"/>
      <c r="FU2698" s="209"/>
      <c r="FV2698" s="209"/>
      <c r="FW2698" s="209"/>
      <c r="FX2698" s="209"/>
      <c r="FY2698" s="209"/>
      <c r="FZ2698" s="209"/>
      <c r="GA2698" s="209"/>
      <c r="GB2698" s="209"/>
      <c r="GC2698" s="209"/>
      <c r="GD2698" s="209"/>
      <c r="GE2698" s="209"/>
      <c r="GF2698" s="209"/>
      <c r="GG2698" s="209"/>
      <c r="GH2698" s="209"/>
      <c r="GI2698" s="209"/>
    </row>
    <row r="2699" spans="1:191">
      <c r="A2699" s="272"/>
      <c r="B2699" s="272"/>
      <c r="C2699" s="272"/>
      <c r="D2699" s="272"/>
      <c r="E2699" s="272"/>
      <c r="F2699" s="140"/>
      <c r="G2699" s="133"/>
      <c r="H2699" s="133"/>
      <c r="I2699" s="273"/>
      <c r="J2699" s="276"/>
      <c r="K2699" s="276"/>
      <c r="L2699" s="217"/>
      <c r="M2699" s="139"/>
      <c r="N2699" s="15"/>
      <c r="O2699" s="15"/>
      <c r="P2699" s="15"/>
      <c r="Q2699" s="15"/>
      <c r="R2699" s="168"/>
      <c r="S2699" s="15"/>
      <c r="T2699" s="15"/>
      <c r="U2699" s="15"/>
      <c r="AA2699" s="209"/>
      <c r="AB2699" s="209"/>
      <c r="AC2699" s="209"/>
      <c r="AD2699" s="209"/>
      <c r="AE2699" s="209"/>
      <c r="AF2699" s="209"/>
      <c r="AG2699" s="209"/>
      <c r="AH2699" s="209"/>
      <c r="AI2699" s="209"/>
      <c r="AJ2699" s="209"/>
      <c r="AK2699" s="209"/>
      <c r="AL2699" s="209"/>
      <c r="AM2699" s="209"/>
      <c r="AN2699" s="209"/>
      <c r="AO2699" s="209"/>
      <c r="AP2699" s="209"/>
      <c r="AQ2699" s="209"/>
      <c r="AR2699" s="209"/>
      <c r="AS2699" s="209"/>
      <c r="AT2699" s="209"/>
      <c r="AU2699" s="209"/>
      <c r="AV2699" s="209"/>
      <c r="AW2699" s="209"/>
      <c r="AX2699" s="209"/>
      <c r="AY2699" s="209"/>
      <c r="AZ2699" s="209"/>
      <c r="BA2699" s="209"/>
      <c r="BB2699" s="209"/>
      <c r="BC2699" s="209"/>
      <c r="BD2699" s="209"/>
      <c r="BE2699" s="209"/>
      <c r="BF2699" s="209"/>
      <c r="BG2699" s="209"/>
      <c r="BH2699" s="209"/>
      <c r="BI2699" s="209"/>
      <c r="BJ2699" s="209"/>
      <c r="BK2699" s="209"/>
      <c r="BL2699" s="209"/>
      <c r="BM2699" s="209"/>
      <c r="BN2699" s="209"/>
      <c r="BO2699" s="209"/>
      <c r="BP2699" s="209"/>
      <c r="BQ2699" s="209"/>
      <c r="BR2699" s="209"/>
      <c r="BS2699" s="209"/>
      <c r="BT2699" s="209"/>
      <c r="BU2699" s="209"/>
      <c r="BV2699" s="209"/>
      <c r="BW2699" s="209"/>
      <c r="BX2699" s="209"/>
      <c r="BY2699" s="209"/>
      <c r="BZ2699" s="209"/>
      <c r="CA2699" s="209"/>
      <c r="CB2699" s="209"/>
      <c r="CC2699" s="209"/>
      <c r="CD2699" s="209"/>
      <c r="CE2699" s="209"/>
      <c r="CF2699" s="209"/>
      <c r="CG2699" s="209"/>
      <c r="CH2699" s="209"/>
      <c r="CI2699" s="209"/>
      <c r="CJ2699" s="209"/>
      <c r="CK2699" s="209"/>
      <c r="CL2699" s="209"/>
      <c r="CM2699" s="209"/>
      <c r="CN2699" s="209"/>
      <c r="CO2699" s="209"/>
      <c r="CP2699" s="209"/>
      <c r="CQ2699" s="209"/>
      <c r="CR2699" s="209"/>
      <c r="CS2699" s="209"/>
      <c r="CT2699" s="209"/>
      <c r="CU2699" s="209"/>
      <c r="CV2699" s="209"/>
      <c r="CW2699" s="209"/>
      <c r="CX2699" s="209"/>
      <c r="CY2699" s="209"/>
      <c r="CZ2699" s="209"/>
      <c r="DA2699" s="209"/>
      <c r="DB2699" s="209"/>
      <c r="DC2699" s="209"/>
      <c r="DD2699" s="209"/>
      <c r="DE2699" s="209"/>
      <c r="DF2699" s="209"/>
      <c r="DG2699" s="209"/>
      <c r="DH2699" s="209"/>
      <c r="DI2699" s="209"/>
      <c r="DJ2699" s="209"/>
      <c r="DK2699" s="209"/>
      <c r="DL2699" s="209"/>
      <c r="DM2699" s="209"/>
      <c r="DN2699" s="209"/>
      <c r="DO2699" s="209"/>
      <c r="DP2699" s="209"/>
      <c r="DQ2699" s="209"/>
      <c r="DR2699" s="209"/>
      <c r="DS2699" s="209"/>
      <c r="DT2699" s="209"/>
      <c r="DU2699" s="209"/>
      <c r="DV2699" s="209"/>
      <c r="DW2699" s="209"/>
      <c r="DX2699" s="209"/>
      <c r="DY2699" s="209"/>
      <c r="DZ2699" s="209"/>
      <c r="EA2699" s="209"/>
      <c r="EB2699" s="209"/>
      <c r="EC2699" s="209"/>
      <c r="ED2699" s="209"/>
      <c r="EE2699" s="209"/>
      <c r="EF2699" s="209"/>
      <c r="EG2699" s="209"/>
      <c r="EH2699" s="209"/>
      <c r="EI2699" s="209"/>
      <c r="EJ2699" s="209"/>
      <c r="EK2699" s="209"/>
      <c r="EL2699" s="209"/>
      <c r="EM2699" s="209"/>
      <c r="EN2699" s="209"/>
      <c r="EO2699" s="209"/>
      <c r="EP2699" s="209"/>
      <c r="EQ2699" s="209"/>
      <c r="ER2699" s="209"/>
      <c r="ES2699" s="209"/>
      <c r="ET2699" s="209"/>
      <c r="EU2699" s="209"/>
      <c r="EV2699" s="209"/>
      <c r="EW2699" s="209"/>
      <c r="EX2699" s="209"/>
      <c r="EY2699" s="209"/>
      <c r="EZ2699" s="209"/>
      <c r="FA2699" s="209"/>
      <c r="FB2699" s="209"/>
      <c r="FC2699" s="209"/>
      <c r="FD2699" s="209"/>
      <c r="FE2699" s="209"/>
      <c r="FF2699" s="209"/>
      <c r="FG2699" s="209"/>
      <c r="FH2699" s="209"/>
      <c r="FI2699" s="209"/>
      <c r="FJ2699" s="209"/>
      <c r="FK2699" s="209"/>
      <c r="FL2699" s="209"/>
      <c r="FM2699" s="209"/>
      <c r="FN2699" s="209"/>
      <c r="FO2699" s="209"/>
      <c r="FP2699" s="209"/>
      <c r="FQ2699" s="209"/>
      <c r="FR2699" s="209"/>
      <c r="FS2699" s="209"/>
      <c r="FT2699" s="209"/>
      <c r="FU2699" s="209"/>
      <c r="FV2699" s="209"/>
      <c r="FW2699" s="209"/>
      <c r="FX2699" s="209"/>
      <c r="FY2699" s="209"/>
      <c r="FZ2699" s="209"/>
      <c r="GA2699" s="209"/>
      <c r="GB2699" s="209"/>
      <c r="GC2699" s="209"/>
      <c r="GD2699" s="209"/>
      <c r="GE2699" s="209"/>
      <c r="GF2699" s="209"/>
      <c r="GG2699" s="209"/>
      <c r="GH2699" s="209"/>
      <c r="GI2699" s="209"/>
    </row>
    <row r="2700" spans="1:191">
      <c r="A2700" s="265"/>
      <c r="B2700" s="266"/>
      <c r="C2700" s="267"/>
      <c r="D2700" s="268"/>
      <c r="E2700" s="269"/>
      <c r="F2700" s="133"/>
      <c r="G2700" s="133"/>
      <c r="H2700" s="133"/>
      <c r="I2700" s="274"/>
      <c r="J2700" s="274"/>
      <c r="K2700" s="274"/>
      <c r="L2700" s="274"/>
      <c r="M2700" s="15"/>
      <c r="N2700" s="15"/>
      <c r="O2700" s="15"/>
      <c r="P2700" s="15"/>
      <c r="Q2700" s="15"/>
      <c r="R2700" s="168"/>
      <c r="S2700" s="15"/>
      <c r="T2700" s="15"/>
      <c r="U2700" s="15"/>
      <c r="AA2700" s="209"/>
      <c r="AB2700" s="209"/>
      <c r="AC2700" s="209"/>
      <c r="AD2700" s="209"/>
      <c r="AE2700" s="209"/>
      <c r="AF2700" s="209"/>
      <c r="AG2700" s="209"/>
      <c r="AH2700" s="209"/>
      <c r="AI2700" s="209"/>
      <c r="AJ2700" s="209"/>
      <c r="AK2700" s="209"/>
      <c r="AL2700" s="209"/>
      <c r="AM2700" s="209"/>
      <c r="AN2700" s="209"/>
      <c r="AO2700" s="209"/>
      <c r="AP2700" s="209"/>
      <c r="AQ2700" s="209"/>
      <c r="AR2700" s="209"/>
      <c r="AS2700" s="209"/>
      <c r="AT2700" s="209"/>
      <c r="AU2700" s="209"/>
      <c r="AV2700" s="209"/>
      <c r="AW2700" s="209"/>
      <c r="AX2700" s="209"/>
      <c r="AY2700" s="209"/>
      <c r="AZ2700" s="209"/>
      <c r="BA2700" s="209"/>
      <c r="BB2700" s="209"/>
      <c r="BC2700" s="209"/>
      <c r="BD2700" s="209"/>
      <c r="BE2700" s="209"/>
      <c r="BF2700" s="209"/>
      <c r="BG2700" s="209"/>
      <c r="BH2700" s="209"/>
      <c r="BI2700" s="209"/>
      <c r="BJ2700" s="209"/>
      <c r="BK2700" s="209"/>
      <c r="BL2700" s="209"/>
      <c r="BM2700" s="209"/>
      <c r="BN2700" s="209"/>
      <c r="BO2700" s="209"/>
      <c r="BP2700" s="209"/>
      <c r="BQ2700" s="209"/>
      <c r="BR2700" s="209"/>
      <c r="BS2700" s="209"/>
      <c r="BT2700" s="209"/>
      <c r="BU2700" s="209"/>
      <c r="BV2700" s="209"/>
      <c r="BW2700" s="209"/>
      <c r="BX2700" s="209"/>
      <c r="BY2700" s="209"/>
      <c r="BZ2700" s="209"/>
      <c r="CA2700" s="209"/>
      <c r="CB2700" s="209"/>
      <c r="CC2700" s="209"/>
      <c r="CD2700" s="209"/>
      <c r="CE2700" s="209"/>
      <c r="CF2700" s="209"/>
      <c r="CG2700" s="209"/>
      <c r="CH2700" s="209"/>
      <c r="CI2700" s="209"/>
      <c r="CJ2700" s="209"/>
      <c r="CK2700" s="209"/>
      <c r="CL2700" s="209"/>
      <c r="CM2700" s="209"/>
      <c r="CN2700" s="209"/>
      <c r="CO2700" s="209"/>
      <c r="CP2700" s="209"/>
      <c r="CQ2700" s="209"/>
      <c r="CR2700" s="209"/>
      <c r="CS2700" s="209"/>
      <c r="CT2700" s="209"/>
      <c r="CU2700" s="209"/>
      <c r="CV2700" s="209"/>
      <c r="CW2700" s="209"/>
      <c r="CX2700" s="209"/>
      <c r="CY2700" s="209"/>
      <c r="CZ2700" s="209"/>
      <c r="DA2700" s="209"/>
      <c r="DB2700" s="209"/>
      <c r="DC2700" s="209"/>
      <c r="DD2700" s="209"/>
      <c r="DE2700" s="209"/>
      <c r="DF2700" s="209"/>
      <c r="DG2700" s="209"/>
      <c r="DH2700" s="209"/>
      <c r="DI2700" s="209"/>
      <c r="DJ2700" s="209"/>
      <c r="DK2700" s="209"/>
      <c r="DL2700" s="209"/>
      <c r="DM2700" s="209"/>
      <c r="DN2700" s="209"/>
      <c r="DO2700" s="209"/>
      <c r="DP2700" s="209"/>
      <c r="DQ2700" s="209"/>
      <c r="DR2700" s="209"/>
      <c r="DS2700" s="209"/>
      <c r="DT2700" s="209"/>
      <c r="DU2700" s="209"/>
      <c r="DV2700" s="209"/>
      <c r="DW2700" s="209"/>
      <c r="DX2700" s="209"/>
      <c r="DY2700" s="209"/>
      <c r="DZ2700" s="209"/>
      <c r="EA2700" s="209"/>
      <c r="EB2700" s="209"/>
      <c r="EC2700" s="209"/>
      <c r="ED2700" s="209"/>
      <c r="EE2700" s="209"/>
      <c r="EF2700" s="209"/>
      <c r="EG2700" s="209"/>
      <c r="EH2700" s="209"/>
      <c r="EI2700" s="209"/>
      <c r="EJ2700" s="209"/>
      <c r="EK2700" s="209"/>
      <c r="EL2700" s="209"/>
      <c r="EM2700" s="209"/>
      <c r="EN2700" s="209"/>
      <c r="EO2700" s="209"/>
      <c r="EP2700" s="209"/>
      <c r="EQ2700" s="209"/>
      <c r="ER2700" s="209"/>
      <c r="ES2700" s="209"/>
      <c r="ET2700" s="209"/>
      <c r="EU2700" s="209"/>
      <c r="EV2700" s="209"/>
      <c r="EW2700" s="209"/>
      <c r="EX2700" s="209"/>
      <c r="EY2700" s="209"/>
      <c r="EZ2700" s="209"/>
      <c r="FA2700" s="209"/>
      <c r="FB2700" s="209"/>
      <c r="FC2700" s="209"/>
      <c r="FD2700" s="209"/>
      <c r="FE2700" s="209"/>
      <c r="FF2700" s="209"/>
      <c r="FG2700" s="209"/>
      <c r="FH2700" s="209"/>
      <c r="FI2700" s="209"/>
      <c r="FJ2700" s="209"/>
      <c r="FK2700" s="209"/>
      <c r="FL2700" s="209"/>
      <c r="FM2700" s="209"/>
      <c r="FN2700" s="209"/>
      <c r="FO2700" s="209"/>
      <c r="FP2700" s="209"/>
      <c r="FQ2700" s="209"/>
      <c r="FR2700" s="209"/>
      <c r="FS2700" s="209"/>
      <c r="FT2700" s="209"/>
      <c r="FU2700" s="209"/>
      <c r="FV2700" s="209"/>
      <c r="FW2700" s="209"/>
      <c r="FX2700" s="209"/>
      <c r="FY2700" s="209"/>
      <c r="FZ2700" s="209"/>
      <c r="GA2700" s="209"/>
      <c r="GB2700" s="209"/>
      <c r="GC2700" s="209"/>
      <c r="GD2700" s="209"/>
      <c r="GE2700" s="209"/>
      <c r="GF2700" s="209"/>
      <c r="GG2700" s="209"/>
      <c r="GH2700" s="209"/>
      <c r="GI2700" s="209"/>
    </row>
    <row r="2701" spans="1:191" ht="17.25" hidden="1" customHeight="1">
      <c r="D2701" s="132"/>
      <c r="E2701" s="133"/>
      <c r="F2701" s="133"/>
      <c r="G2701" s="133"/>
      <c r="H2701" s="133"/>
      <c r="I2701" s="136" t="e">
        <f>+I2604+I2381+#REF!+I1861+I1647+I1624+I1591+I1515+#REF!+I1300+I1160+I1132+I1103+I1096+I1070+I1034+I1028+I993+I976+I806+I780+I759+I699+I675+I650+I626+I581+I561+I536+I515+I495+I473+I448+I428+I406+I383+I348+I323+I296+I270+I253+I234+I213+I193+I167+I139</f>
        <v>#REF!</v>
      </c>
      <c r="J2701" s="136" t="e">
        <f>+J2604+J2381+#REF!+J1861+J1647+J1624+J1591+J1515+#REF!+J1300+J1160+J1132+J1103+J1096+J1070+J1034+J1028+J993+J976+J806+J780+J759+J699+J675+J650+J626+J581+J561+J536+J515+J495+J473+J448+J428+J406+J383+J348+J323+J296+J270+J253+J234+J213+J193+J167+J139</f>
        <v>#REF!</v>
      </c>
      <c r="K2701" s="136" t="e">
        <f>+K2604+K2381+#REF!+K1861+K1647+K1624+K1591+K1515+#REF!+K1300+K1160+K1132+K1103+K1096+K1070+K1034+K1028+K993+K976+K806+K780+K759+K699+K675+K650+K626+K581+K561+K536+K515+K495+K473+K448+K428+K406+K383+K348+K323+K296+K270+K253+K234+K213+K193+K167+K139</f>
        <v>#REF!</v>
      </c>
      <c r="L2701" s="141" t="e">
        <f>+L2604+L2381+#REF!+L1861+L1647+L1624+L1591+L1515+#REF!+L1300+L1160+L1132+L1103+L1096+L1070+L1034+L1028+L993+L976+L806+L780+L759+L699+L675+L650+L626+L581+L561+L536+L515+L495+L473+L448+L428+L406+L383+L348+L323+L296+L270+L253+L234+L213+L193+L167+L139</f>
        <v>#REF!</v>
      </c>
      <c r="M2701" s="15"/>
      <c r="N2701" s="15"/>
      <c r="O2701" s="15"/>
      <c r="P2701" s="15"/>
      <c r="Q2701" s="15"/>
      <c r="R2701" s="168"/>
      <c r="S2701" s="15"/>
      <c r="T2701" s="15"/>
      <c r="U2701" s="15"/>
    </row>
    <row r="2702" spans="1:191" ht="17.25" hidden="1" customHeight="1">
      <c r="A2702" s="43"/>
      <c r="B2702" s="43"/>
      <c r="C2702" s="43"/>
      <c r="D2702" s="132"/>
      <c r="E2702" s="133"/>
      <c r="F2702" s="133"/>
      <c r="G2702" s="133"/>
      <c r="H2702" s="133"/>
      <c r="I2702" s="135"/>
      <c r="J2702" s="135"/>
      <c r="K2702" s="135"/>
      <c r="L2702" s="141">
        <f>+'[2]21-22'!$E$105+'[2]21-22'!$E$114</f>
        <v>30745069.899999999</v>
      </c>
      <c r="M2702" s="15"/>
      <c r="N2702" s="15"/>
      <c r="O2702" s="15"/>
      <c r="P2702" s="15"/>
      <c r="Q2702" s="15"/>
      <c r="R2702" s="168"/>
      <c r="S2702" s="15"/>
      <c r="T2702" s="15"/>
      <c r="U2702" s="15"/>
      <c r="V2702" s="43"/>
    </row>
    <row r="2703" spans="1:191" ht="17.25" hidden="1" customHeight="1">
      <c r="A2703" s="43"/>
      <c r="B2703" s="43"/>
      <c r="C2703" s="43"/>
      <c r="D2703" s="132"/>
      <c r="E2703" s="133" t="s">
        <v>395</v>
      </c>
      <c r="F2703" s="133"/>
      <c r="G2703" s="133"/>
      <c r="H2703" s="133"/>
      <c r="I2703" s="144"/>
      <c r="J2703" s="144"/>
      <c r="K2703" s="144"/>
      <c r="L2703" s="152" t="e">
        <f>+'[3]2022'!$K$447</f>
        <v>#REF!</v>
      </c>
      <c r="M2703" s="15"/>
      <c r="N2703" s="15"/>
      <c r="O2703" s="15"/>
      <c r="P2703" s="15"/>
      <c r="Q2703" s="15"/>
      <c r="R2703" s="168"/>
      <c r="S2703" s="15"/>
      <c r="T2703" s="15"/>
      <c r="U2703" s="15"/>
      <c r="V2703" s="43"/>
    </row>
    <row r="2704" spans="1:191" ht="17.25" hidden="1" customHeight="1">
      <c r="A2704" s="43"/>
      <c r="B2704" s="43"/>
      <c r="C2704" s="43"/>
      <c r="D2704" s="132"/>
      <c r="E2704" s="133"/>
      <c r="F2704" s="133"/>
      <c r="G2704" s="133"/>
      <c r="H2704" s="133"/>
      <c r="I2704" s="135"/>
      <c r="J2704" s="135"/>
      <c r="K2704" s="135"/>
      <c r="L2704" s="135" t="e">
        <f>+L2701-L2702</f>
        <v>#REF!</v>
      </c>
      <c r="M2704" s="15"/>
      <c r="N2704" s="15"/>
      <c r="O2704" s="15"/>
      <c r="P2704" s="15"/>
      <c r="Q2704" s="15"/>
      <c r="R2704" s="168"/>
      <c r="S2704" s="15"/>
      <c r="T2704" s="15"/>
      <c r="U2704" s="15"/>
      <c r="V2704" s="43"/>
    </row>
    <row r="2705" spans="1:191" ht="17.25" hidden="1" customHeight="1">
      <c r="A2705" s="43"/>
      <c r="B2705" s="43"/>
      <c r="C2705" s="43"/>
      <c r="D2705" s="132"/>
      <c r="E2705" s="133"/>
      <c r="F2705" s="133"/>
      <c r="G2705" s="133"/>
      <c r="H2705" s="133"/>
      <c r="I2705" s="135"/>
      <c r="J2705" s="135"/>
      <c r="K2705" s="135"/>
      <c r="L2705" s="141" t="e">
        <f>+L2702-L2703</f>
        <v>#REF!</v>
      </c>
      <c r="M2705" s="15"/>
      <c r="N2705" s="15"/>
      <c r="O2705" s="15"/>
      <c r="P2705" s="15"/>
      <c r="Q2705" s="15"/>
      <c r="R2705" s="168"/>
      <c r="S2705" s="15"/>
      <c r="T2705" s="15"/>
      <c r="U2705" s="15"/>
      <c r="V2705" s="43"/>
    </row>
    <row r="2706" spans="1:191">
      <c r="A2706" s="209"/>
      <c r="B2706" s="209"/>
      <c r="C2706" s="209"/>
      <c r="D2706" s="268"/>
      <c r="E2706" s="269"/>
      <c r="F2706" s="133"/>
      <c r="G2706" s="133"/>
      <c r="H2706" s="133"/>
      <c r="I2706" s="273"/>
      <c r="J2706" s="273"/>
      <c r="K2706" s="273"/>
      <c r="L2706" s="274"/>
      <c r="M2706" s="15"/>
      <c r="N2706" s="15"/>
      <c r="O2706" s="15"/>
      <c r="P2706" s="15"/>
      <c r="Q2706" s="15"/>
      <c r="R2706" s="168"/>
      <c r="S2706" s="15"/>
      <c r="T2706" s="15"/>
      <c r="U2706" s="15"/>
      <c r="V2706" s="43"/>
      <c r="AA2706" s="209"/>
      <c r="AB2706" s="209"/>
      <c r="AC2706" s="209"/>
      <c r="AD2706" s="209"/>
      <c r="AE2706" s="209"/>
      <c r="AF2706" s="209"/>
      <c r="AG2706" s="209"/>
      <c r="AH2706" s="209"/>
      <c r="AI2706" s="209"/>
      <c r="AJ2706" s="209"/>
      <c r="AK2706" s="209"/>
      <c r="AL2706" s="209"/>
      <c r="AM2706" s="209"/>
      <c r="AN2706" s="209"/>
      <c r="AO2706" s="209"/>
      <c r="AP2706" s="209"/>
      <c r="AQ2706" s="209"/>
      <c r="AR2706" s="209"/>
      <c r="AS2706" s="209"/>
      <c r="AT2706" s="209"/>
      <c r="AU2706" s="209"/>
      <c r="AV2706" s="209"/>
      <c r="AW2706" s="209"/>
      <c r="AX2706" s="209"/>
      <c r="AY2706" s="209"/>
      <c r="AZ2706" s="209"/>
      <c r="BA2706" s="209"/>
      <c r="BB2706" s="209"/>
      <c r="BC2706" s="209"/>
      <c r="BD2706" s="209"/>
      <c r="BE2706" s="209"/>
      <c r="BF2706" s="209"/>
      <c r="BG2706" s="209"/>
      <c r="BH2706" s="209"/>
      <c r="BI2706" s="209"/>
      <c r="BJ2706" s="209"/>
      <c r="BK2706" s="209"/>
      <c r="BL2706" s="209"/>
      <c r="BM2706" s="209"/>
      <c r="BN2706" s="209"/>
      <c r="BO2706" s="209"/>
      <c r="BP2706" s="209"/>
      <c r="BQ2706" s="209"/>
      <c r="BR2706" s="209"/>
      <c r="BS2706" s="209"/>
      <c r="BT2706" s="209"/>
      <c r="BU2706" s="209"/>
      <c r="BV2706" s="209"/>
      <c r="BW2706" s="209"/>
      <c r="BX2706" s="209"/>
      <c r="BY2706" s="209"/>
      <c r="BZ2706" s="209"/>
      <c r="CA2706" s="209"/>
      <c r="CB2706" s="209"/>
      <c r="CC2706" s="209"/>
      <c r="CD2706" s="209"/>
      <c r="CE2706" s="209"/>
      <c r="CF2706" s="209"/>
      <c r="CG2706" s="209"/>
      <c r="CH2706" s="209"/>
      <c r="CI2706" s="209"/>
      <c r="CJ2706" s="209"/>
      <c r="CK2706" s="209"/>
      <c r="CL2706" s="209"/>
      <c r="CM2706" s="209"/>
      <c r="CN2706" s="209"/>
      <c r="CO2706" s="209"/>
      <c r="CP2706" s="209"/>
      <c r="CQ2706" s="209"/>
      <c r="CR2706" s="209"/>
      <c r="CS2706" s="209"/>
      <c r="CT2706" s="209"/>
      <c r="CU2706" s="209"/>
      <c r="CV2706" s="209"/>
      <c r="CW2706" s="209"/>
      <c r="CX2706" s="209"/>
      <c r="CY2706" s="209"/>
      <c r="CZ2706" s="209"/>
      <c r="DA2706" s="209"/>
      <c r="DB2706" s="209"/>
      <c r="DC2706" s="209"/>
      <c r="DD2706" s="209"/>
      <c r="DE2706" s="209"/>
      <c r="DF2706" s="209"/>
      <c r="DG2706" s="209"/>
      <c r="DH2706" s="209"/>
      <c r="DI2706" s="209"/>
      <c r="DJ2706" s="209"/>
      <c r="DK2706" s="209"/>
      <c r="DL2706" s="209"/>
      <c r="DM2706" s="209"/>
      <c r="DN2706" s="209"/>
      <c r="DO2706" s="209"/>
      <c r="DP2706" s="209"/>
      <c r="DQ2706" s="209"/>
      <c r="DR2706" s="209"/>
      <c r="DS2706" s="209"/>
      <c r="DT2706" s="209"/>
      <c r="DU2706" s="209"/>
      <c r="DV2706" s="209"/>
      <c r="DW2706" s="209"/>
      <c r="DX2706" s="209"/>
      <c r="DY2706" s="209"/>
      <c r="DZ2706" s="209"/>
      <c r="EA2706" s="209"/>
      <c r="EB2706" s="209"/>
      <c r="EC2706" s="209"/>
      <c r="ED2706" s="209"/>
      <c r="EE2706" s="209"/>
      <c r="EF2706" s="209"/>
      <c r="EG2706" s="209"/>
      <c r="EH2706" s="209"/>
      <c r="EI2706" s="209"/>
      <c r="EJ2706" s="209"/>
      <c r="EK2706" s="209"/>
      <c r="EL2706" s="209"/>
      <c r="EM2706" s="209"/>
      <c r="EN2706" s="209"/>
      <c r="EO2706" s="209"/>
      <c r="EP2706" s="209"/>
      <c r="EQ2706" s="209"/>
      <c r="ER2706" s="209"/>
      <c r="ES2706" s="209"/>
      <c r="ET2706" s="209"/>
      <c r="EU2706" s="209"/>
      <c r="EV2706" s="209"/>
      <c r="EW2706" s="209"/>
      <c r="EX2706" s="209"/>
      <c r="EY2706" s="209"/>
      <c r="EZ2706" s="209"/>
      <c r="FA2706" s="209"/>
      <c r="FB2706" s="209"/>
      <c r="FC2706" s="209"/>
      <c r="FD2706" s="209"/>
      <c r="FE2706" s="209"/>
      <c r="FF2706" s="209"/>
      <c r="FG2706" s="209"/>
      <c r="FH2706" s="209"/>
      <c r="FI2706" s="209"/>
      <c r="FJ2706" s="209"/>
      <c r="FK2706" s="209"/>
      <c r="FL2706" s="209"/>
      <c r="FM2706" s="209"/>
      <c r="FN2706" s="209"/>
      <c r="FO2706" s="209"/>
      <c r="FP2706" s="209"/>
      <c r="FQ2706" s="209"/>
      <c r="FR2706" s="209"/>
      <c r="FS2706" s="209"/>
      <c r="FT2706" s="209"/>
      <c r="FU2706" s="209"/>
      <c r="FV2706" s="209"/>
      <c r="FW2706" s="209"/>
      <c r="FX2706" s="209"/>
      <c r="FY2706" s="209"/>
      <c r="FZ2706" s="209"/>
      <c r="GA2706" s="209"/>
      <c r="GB2706" s="209"/>
      <c r="GC2706" s="209"/>
      <c r="GD2706" s="209"/>
      <c r="GE2706" s="209"/>
      <c r="GF2706" s="209"/>
      <c r="GG2706" s="209"/>
      <c r="GH2706" s="209"/>
      <c r="GI2706" s="209"/>
    </row>
    <row r="2707" spans="1:191">
      <c r="A2707" s="209"/>
      <c r="B2707" s="209"/>
      <c r="C2707" s="209"/>
      <c r="D2707" s="268"/>
      <c r="E2707" s="269"/>
      <c r="F2707" s="133"/>
      <c r="G2707" s="133"/>
      <c r="H2707" s="133"/>
      <c r="I2707" s="273"/>
      <c r="J2707" s="273"/>
      <c r="K2707" s="273"/>
      <c r="L2707" s="274"/>
      <c r="M2707" s="15"/>
      <c r="N2707" s="15"/>
      <c r="O2707" s="15"/>
      <c r="P2707" s="15"/>
      <c r="Q2707" s="15"/>
      <c r="R2707" s="168"/>
      <c r="S2707" s="15"/>
      <c r="T2707" s="15"/>
      <c r="U2707" s="15"/>
      <c r="V2707" s="43"/>
      <c r="AA2707" s="209"/>
      <c r="AB2707" s="209"/>
      <c r="AC2707" s="209"/>
      <c r="AD2707" s="209"/>
      <c r="AE2707" s="209"/>
      <c r="AF2707" s="209"/>
      <c r="AG2707" s="209"/>
      <c r="AH2707" s="209"/>
      <c r="AI2707" s="209"/>
      <c r="AJ2707" s="209"/>
      <c r="AK2707" s="209"/>
      <c r="AL2707" s="209"/>
      <c r="AM2707" s="209"/>
      <c r="AN2707" s="209"/>
      <c r="AO2707" s="209"/>
      <c r="AP2707" s="209"/>
      <c r="AQ2707" s="209"/>
      <c r="AR2707" s="209"/>
      <c r="AS2707" s="209"/>
      <c r="AT2707" s="209"/>
      <c r="AU2707" s="209"/>
      <c r="AV2707" s="209"/>
      <c r="AW2707" s="209"/>
      <c r="AX2707" s="209"/>
      <c r="AY2707" s="209"/>
      <c r="AZ2707" s="209"/>
      <c r="BA2707" s="209"/>
      <c r="BB2707" s="209"/>
      <c r="BC2707" s="209"/>
      <c r="BD2707" s="209"/>
      <c r="BE2707" s="209"/>
      <c r="BF2707" s="209"/>
      <c r="BG2707" s="209"/>
      <c r="BH2707" s="209"/>
      <c r="BI2707" s="209"/>
      <c r="BJ2707" s="209"/>
      <c r="BK2707" s="209"/>
      <c r="BL2707" s="209"/>
      <c r="BM2707" s="209"/>
      <c r="BN2707" s="209"/>
      <c r="BO2707" s="209"/>
      <c r="BP2707" s="209"/>
      <c r="BQ2707" s="209"/>
      <c r="BR2707" s="209"/>
      <c r="BS2707" s="209"/>
      <c r="BT2707" s="209"/>
      <c r="BU2707" s="209"/>
      <c r="BV2707" s="209"/>
      <c r="BW2707" s="209"/>
      <c r="BX2707" s="209"/>
      <c r="BY2707" s="209"/>
      <c r="BZ2707" s="209"/>
      <c r="CA2707" s="209"/>
      <c r="CB2707" s="209"/>
      <c r="CC2707" s="209"/>
      <c r="CD2707" s="209"/>
      <c r="CE2707" s="209"/>
      <c r="CF2707" s="209"/>
      <c r="CG2707" s="209"/>
      <c r="CH2707" s="209"/>
      <c r="CI2707" s="209"/>
      <c r="CJ2707" s="209"/>
      <c r="CK2707" s="209"/>
      <c r="CL2707" s="209"/>
      <c r="CM2707" s="209"/>
      <c r="CN2707" s="209"/>
      <c r="CO2707" s="209"/>
      <c r="CP2707" s="209"/>
      <c r="CQ2707" s="209"/>
      <c r="CR2707" s="209"/>
      <c r="CS2707" s="209"/>
      <c r="CT2707" s="209"/>
      <c r="CU2707" s="209"/>
      <c r="CV2707" s="209"/>
      <c r="CW2707" s="209"/>
      <c r="CX2707" s="209"/>
      <c r="CY2707" s="209"/>
      <c r="CZ2707" s="209"/>
      <c r="DA2707" s="209"/>
      <c r="DB2707" s="209"/>
      <c r="DC2707" s="209"/>
      <c r="DD2707" s="209"/>
      <c r="DE2707" s="209"/>
      <c r="DF2707" s="209"/>
      <c r="DG2707" s="209"/>
      <c r="DH2707" s="209"/>
      <c r="DI2707" s="209"/>
      <c r="DJ2707" s="209"/>
      <c r="DK2707" s="209"/>
      <c r="DL2707" s="209"/>
      <c r="DM2707" s="209"/>
      <c r="DN2707" s="209"/>
      <c r="DO2707" s="209"/>
      <c r="DP2707" s="209"/>
      <c r="DQ2707" s="209"/>
      <c r="DR2707" s="209"/>
      <c r="DS2707" s="209"/>
      <c r="DT2707" s="209"/>
      <c r="DU2707" s="209"/>
      <c r="DV2707" s="209"/>
      <c r="DW2707" s="209"/>
      <c r="DX2707" s="209"/>
      <c r="DY2707" s="209"/>
      <c r="DZ2707" s="209"/>
      <c r="EA2707" s="209"/>
      <c r="EB2707" s="209"/>
      <c r="EC2707" s="209"/>
      <c r="ED2707" s="209"/>
      <c r="EE2707" s="209"/>
      <c r="EF2707" s="209"/>
      <c r="EG2707" s="209"/>
      <c r="EH2707" s="209"/>
      <c r="EI2707" s="209"/>
      <c r="EJ2707" s="209"/>
      <c r="EK2707" s="209"/>
      <c r="EL2707" s="209"/>
      <c r="EM2707" s="209"/>
      <c r="EN2707" s="209"/>
      <c r="EO2707" s="209"/>
      <c r="EP2707" s="209"/>
      <c r="EQ2707" s="209"/>
      <c r="ER2707" s="209"/>
      <c r="ES2707" s="209"/>
      <c r="ET2707" s="209"/>
      <c r="EU2707" s="209"/>
      <c r="EV2707" s="209"/>
      <c r="EW2707" s="209"/>
      <c r="EX2707" s="209"/>
      <c r="EY2707" s="209"/>
      <c r="EZ2707" s="209"/>
      <c r="FA2707" s="209"/>
      <c r="FB2707" s="209"/>
      <c r="FC2707" s="209"/>
      <c r="FD2707" s="209"/>
      <c r="FE2707" s="209"/>
      <c r="FF2707" s="209"/>
      <c r="FG2707" s="209"/>
      <c r="FH2707" s="209"/>
      <c r="FI2707" s="209"/>
      <c r="FJ2707" s="209"/>
      <c r="FK2707" s="209"/>
      <c r="FL2707" s="209"/>
      <c r="FM2707" s="209"/>
      <c r="FN2707" s="209"/>
      <c r="FO2707" s="209"/>
      <c r="FP2707" s="209"/>
      <c r="FQ2707" s="209"/>
      <c r="FR2707" s="209"/>
      <c r="FS2707" s="209"/>
      <c r="FT2707" s="209"/>
      <c r="FU2707" s="209"/>
      <c r="FV2707" s="209"/>
      <c r="FW2707" s="209"/>
      <c r="FX2707" s="209"/>
      <c r="FY2707" s="209"/>
      <c r="FZ2707" s="209"/>
      <c r="GA2707" s="209"/>
      <c r="GB2707" s="209"/>
      <c r="GC2707" s="209"/>
      <c r="GD2707" s="209"/>
      <c r="GE2707" s="209"/>
      <c r="GF2707" s="209"/>
      <c r="GG2707" s="209"/>
      <c r="GH2707" s="209"/>
      <c r="GI2707" s="209"/>
    </row>
    <row r="2708" spans="1:191">
      <c r="A2708" s="209"/>
      <c r="B2708" s="209"/>
      <c r="C2708" s="209"/>
      <c r="D2708" s="268"/>
      <c r="E2708" s="269"/>
      <c r="F2708" s="133"/>
      <c r="G2708" s="133"/>
      <c r="H2708" s="133"/>
      <c r="I2708" s="273"/>
      <c r="J2708" s="273"/>
      <c r="K2708" s="273"/>
      <c r="L2708" s="274"/>
      <c r="M2708" s="15"/>
      <c r="N2708" s="15"/>
      <c r="O2708" s="15"/>
      <c r="P2708" s="15"/>
      <c r="Q2708" s="15"/>
      <c r="R2708" s="168"/>
      <c r="S2708" s="15"/>
      <c r="T2708" s="15"/>
      <c r="U2708" s="15"/>
      <c r="V2708" s="43"/>
      <c r="AA2708" s="209"/>
      <c r="AB2708" s="209"/>
      <c r="AC2708" s="209"/>
      <c r="AD2708" s="209"/>
      <c r="AE2708" s="209"/>
      <c r="AF2708" s="209"/>
      <c r="AG2708" s="209"/>
      <c r="AH2708" s="209"/>
      <c r="AI2708" s="209"/>
      <c r="AJ2708" s="209"/>
      <c r="AK2708" s="209"/>
      <c r="AL2708" s="209"/>
      <c r="AM2708" s="209"/>
      <c r="AN2708" s="209"/>
      <c r="AO2708" s="209"/>
      <c r="AP2708" s="209"/>
      <c r="AQ2708" s="209"/>
      <c r="AR2708" s="209"/>
      <c r="AS2708" s="209"/>
      <c r="AT2708" s="209"/>
      <c r="AU2708" s="209"/>
      <c r="AV2708" s="209"/>
      <c r="AW2708" s="209"/>
      <c r="AX2708" s="209"/>
      <c r="AY2708" s="209"/>
      <c r="AZ2708" s="209"/>
      <c r="BA2708" s="209"/>
      <c r="BB2708" s="209"/>
      <c r="BC2708" s="209"/>
      <c r="BD2708" s="209"/>
      <c r="BE2708" s="209"/>
      <c r="BF2708" s="209"/>
      <c r="BG2708" s="209"/>
      <c r="BH2708" s="209"/>
      <c r="BI2708" s="209"/>
      <c r="BJ2708" s="209"/>
      <c r="BK2708" s="209"/>
      <c r="BL2708" s="209"/>
      <c r="BM2708" s="209"/>
      <c r="BN2708" s="209"/>
      <c r="BO2708" s="209"/>
      <c r="BP2708" s="209"/>
      <c r="BQ2708" s="209"/>
      <c r="BR2708" s="209"/>
      <c r="BS2708" s="209"/>
      <c r="BT2708" s="209"/>
      <c r="BU2708" s="209"/>
      <c r="BV2708" s="209"/>
      <c r="BW2708" s="209"/>
      <c r="BX2708" s="209"/>
      <c r="BY2708" s="209"/>
      <c r="BZ2708" s="209"/>
      <c r="CA2708" s="209"/>
      <c r="CB2708" s="209"/>
      <c r="CC2708" s="209"/>
      <c r="CD2708" s="209"/>
      <c r="CE2708" s="209"/>
      <c r="CF2708" s="209"/>
      <c r="CG2708" s="209"/>
      <c r="CH2708" s="209"/>
      <c r="CI2708" s="209"/>
      <c r="CJ2708" s="209"/>
      <c r="CK2708" s="209"/>
      <c r="CL2708" s="209"/>
      <c r="CM2708" s="209"/>
      <c r="CN2708" s="209"/>
      <c r="CO2708" s="209"/>
      <c r="CP2708" s="209"/>
      <c r="CQ2708" s="209"/>
      <c r="CR2708" s="209"/>
      <c r="CS2708" s="209"/>
      <c r="CT2708" s="209"/>
      <c r="CU2708" s="209"/>
      <c r="CV2708" s="209"/>
      <c r="CW2708" s="209"/>
      <c r="CX2708" s="209"/>
      <c r="CY2708" s="209"/>
      <c r="CZ2708" s="209"/>
      <c r="DA2708" s="209"/>
      <c r="DB2708" s="209"/>
      <c r="DC2708" s="209"/>
      <c r="DD2708" s="209"/>
      <c r="DE2708" s="209"/>
      <c r="DF2708" s="209"/>
      <c r="DG2708" s="209"/>
      <c r="DH2708" s="209"/>
      <c r="DI2708" s="209"/>
      <c r="DJ2708" s="209"/>
      <c r="DK2708" s="209"/>
      <c r="DL2708" s="209"/>
      <c r="DM2708" s="209"/>
      <c r="DN2708" s="209"/>
      <c r="DO2708" s="209"/>
      <c r="DP2708" s="209"/>
      <c r="DQ2708" s="209"/>
      <c r="DR2708" s="209"/>
      <c r="DS2708" s="209"/>
      <c r="DT2708" s="209"/>
      <c r="DU2708" s="209"/>
      <c r="DV2708" s="209"/>
      <c r="DW2708" s="209"/>
      <c r="DX2708" s="209"/>
      <c r="DY2708" s="209"/>
      <c r="DZ2708" s="209"/>
      <c r="EA2708" s="209"/>
      <c r="EB2708" s="209"/>
      <c r="EC2708" s="209"/>
      <c r="ED2708" s="209"/>
      <c r="EE2708" s="209"/>
      <c r="EF2708" s="209"/>
      <c r="EG2708" s="209"/>
      <c r="EH2708" s="209"/>
      <c r="EI2708" s="209"/>
      <c r="EJ2708" s="209"/>
      <c r="EK2708" s="209"/>
      <c r="EL2708" s="209"/>
      <c r="EM2708" s="209"/>
      <c r="EN2708" s="209"/>
      <c r="EO2708" s="209"/>
      <c r="EP2708" s="209"/>
      <c r="EQ2708" s="209"/>
      <c r="ER2708" s="209"/>
      <c r="ES2708" s="209"/>
      <c r="ET2708" s="209"/>
      <c r="EU2708" s="209"/>
      <c r="EV2708" s="209"/>
      <c r="EW2708" s="209"/>
      <c r="EX2708" s="209"/>
      <c r="EY2708" s="209"/>
      <c r="EZ2708" s="209"/>
      <c r="FA2708" s="209"/>
      <c r="FB2708" s="209"/>
      <c r="FC2708" s="209"/>
      <c r="FD2708" s="209"/>
      <c r="FE2708" s="209"/>
      <c r="FF2708" s="209"/>
      <c r="FG2708" s="209"/>
      <c r="FH2708" s="209"/>
      <c r="FI2708" s="209"/>
      <c r="FJ2708" s="209"/>
      <c r="FK2708" s="209"/>
      <c r="FL2708" s="209"/>
      <c r="FM2708" s="209"/>
      <c r="FN2708" s="209"/>
      <c r="FO2708" s="209"/>
      <c r="FP2708" s="209"/>
      <c r="FQ2708" s="209"/>
      <c r="FR2708" s="209"/>
      <c r="FS2708" s="209"/>
      <c r="FT2708" s="209"/>
      <c r="FU2708" s="209"/>
      <c r="FV2708" s="209"/>
      <c r="FW2708" s="209"/>
      <c r="FX2708" s="209"/>
      <c r="FY2708" s="209"/>
      <c r="FZ2708" s="209"/>
      <c r="GA2708" s="209"/>
      <c r="GB2708" s="209"/>
      <c r="GC2708" s="209"/>
      <c r="GD2708" s="209"/>
      <c r="GE2708" s="209"/>
      <c r="GF2708" s="209"/>
      <c r="GG2708" s="209"/>
      <c r="GH2708" s="209"/>
      <c r="GI2708" s="209"/>
    </row>
    <row r="2709" spans="1:191">
      <c r="A2709" s="209"/>
      <c r="B2709" s="209"/>
      <c r="C2709" s="209"/>
      <c r="D2709" s="268"/>
      <c r="E2709" s="269"/>
      <c r="F2709" s="133"/>
      <c r="G2709" s="133"/>
      <c r="H2709" s="133"/>
      <c r="I2709" s="273"/>
      <c r="J2709" s="273"/>
      <c r="K2709" s="273"/>
      <c r="L2709" s="274"/>
      <c r="M2709" s="15"/>
      <c r="N2709" s="15"/>
      <c r="O2709" s="15"/>
      <c r="P2709" s="15"/>
      <c r="Q2709" s="15"/>
      <c r="R2709" s="168"/>
      <c r="S2709" s="15"/>
      <c r="T2709" s="15"/>
      <c r="U2709" s="15"/>
      <c r="V2709" s="43"/>
      <c r="AA2709" s="209"/>
      <c r="AB2709" s="209"/>
      <c r="AC2709" s="209"/>
      <c r="AD2709" s="209"/>
      <c r="AE2709" s="209"/>
      <c r="AF2709" s="209"/>
      <c r="AG2709" s="209"/>
      <c r="AH2709" s="209"/>
      <c r="AI2709" s="209"/>
      <c r="AJ2709" s="209"/>
      <c r="AK2709" s="209"/>
      <c r="AL2709" s="209"/>
      <c r="AM2709" s="209"/>
      <c r="AN2709" s="209"/>
      <c r="AO2709" s="209"/>
      <c r="AP2709" s="209"/>
      <c r="AQ2709" s="209"/>
      <c r="AR2709" s="209"/>
      <c r="AS2709" s="209"/>
      <c r="AT2709" s="209"/>
      <c r="AU2709" s="209"/>
      <c r="AV2709" s="209"/>
      <c r="AW2709" s="209"/>
      <c r="AX2709" s="209"/>
      <c r="AY2709" s="209"/>
      <c r="AZ2709" s="209"/>
      <c r="BA2709" s="209"/>
      <c r="BB2709" s="209"/>
      <c r="BC2709" s="209"/>
      <c r="BD2709" s="209"/>
      <c r="BE2709" s="209"/>
      <c r="BF2709" s="209"/>
      <c r="BG2709" s="209"/>
      <c r="BH2709" s="209"/>
      <c r="BI2709" s="209"/>
      <c r="BJ2709" s="209"/>
      <c r="BK2709" s="209"/>
      <c r="BL2709" s="209"/>
      <c r="BM2709" s="209"/>
      <c r="BN2709" s="209"/>
      <c r="BO2709" s="209"/>
      <c r="BP2709" s="209"/>
      <c r="BQ2709" s="209"/>
      <c r="BR2709" s="209"/>
      <c r="BS2709" s="209"/>
      <c r="BT2709" s="209"/>
      <c r="BU2709" s="209"/>
      <c r="BV2709" s="209"/>
      <c r="BW2709" s="209"/>
      <c r="BX2709" s="209"/>
      <c r="BY2709" s="209"/>
      <c r="BZ2709" s="209"/>
      <c r="CA2709" s="209"/>
      <c r="CB2709" s="209"/>
      <c r="CC2709" s="209"/>
      <c r="CD2709" s="209"/>
      <c r="CE2709" s="209"/>
      <c r="CF2709" s="209"/>
      <c r="CG2709" s="209"/>
      <c r="CH2709" s="209"/>
      <c r="CI2709" s="209"/>
      <c r="CJ2709" s="209"/>
      <c r="CK2709" s="209"/>
      <c r="CL2709" s="209"/>
      <c r="CM2709" s="209"/>
      <c r="CN2709" s="209"/>
      <c r="CO2709" s="209"/>
      <c r="CP2709" s="209"/>
      <c r="CQ2709" s="209"/>
      <c r="CR2709" s="209"/>
      <c r="CS2709" s="209"/>
      <c r="CT2709" s="209"/>
      <c r="CU2709" s="209"/>
      <c r="CV2709" s="209"/>
      <c r="CW2709" s="209"/>
      <c r="CX2709" s="209"/>
      <c r="CY2709" s="209"/>
      <c r="CZ2709" s="209"/>
      <c r="DA2709" s="209"/>
      <c r="DB2709" s="209"/>
      <c r="DC2709" s="209"/>
      <c r="DD2709" s="209"/>
      <c r="DE2709" s="209"/>
      <c r="DF2709" s="209"/>
      <c r="DG2709" s="209"/>
      <c r="DH2709" s="209"/>
      <c r="DI2709" s="209"/>
      <c r="DJ2709" s="209"/>
      <c r="DK2709" s="209"/>
      <c r="DL2709" s="209"/>
      <c r="DM2709" s="209"/>
      <c r="DN2709" s="209"/>
      <c r="DO2709" s="209"/>
      <c r="DP2709" s="209"/>
      <c r="DQ2709" s="209"/>
      <c r="DR2709" s="209"/>
      <c r="DS2709" s="209"/>
      <c r="DT2709" s="209"/>
      <c r="DU2709" s="209"/>
      <c r="DV2709" s="209"/>
      <c r="DW2709" s="209"/>
      <c r="DX2709" s="209"/>
      <c r="DY2709" s="209"/>
      <c r="DZ2709" s="209"/>
      <c r="EA2709" s="209"/>
      <c r="EB2709" s="209"/>
      <c r="EC2709" s="209"/>
      <c r="ED2709" s="209"/>
      <c r="EE2709" s="209"/>
      <c r="EF2709" s="209"/>
      <c r="EG2709" s="209"/>
      <c r="EH2709" s="209"/>
      <c r="EI2709" s="209"/>
      <c r="EJ2709" s="209"/>
      <c r="EK2709" s="209"/>
      <c r="EL2709" s="209"/>
      <c r="EM2709" s="209"/>
      <c r="EN2709" s="209"/>
      <c r="EO2709" s="209"/>
      <c r="EP2709" s="209"/>
      <c r="EQ2709" s="209"/>
      <c r="ER2709" s="209"/>
      <c r="ES2709" s="209"/>
      <c r="ET2709" s="209"/>
      <c r="EU2709" s="209"/>
      <c r="EV2709" s="209"/>
      <c r="EW2709" s="209"/>
      <c r="EX2709" s="209"/>
      <c r="EY2709" s="209"/>
      <c r="EZ2709" s="209"/>
      <c r="FA2709" s="209"/>
      <c r="FB2709" s="209"/>
      <c r="FC2709" s="209"/>
      <c r="FD2709" s="209"/>
      <c r="FE2709" s="209"/>
      <c r="FF2709" s="209"/>
      <c r="FG2709" s="209"/>
      <c r="FH2709" s="209"/>
      <c r="FI2709" s="209"/>
      <c r="FJ2709" s="209"/>
      <c r="FK2709" s="209"/>
      <c r="FL2709" s="209"/>
      <c r="FM2709" s="209"/>
      <c r="FN2709" s="209"/>
      <c r="FO2709" s="209"/>
      <c r="FP2709" s="209"/>
      <c r="FQ2709" s="209"/>
      <c r="FR2709" s="209"/>
      <c r="FS2709" s="209"/>
      <c r="FT2709" s="209"/>
      <c r="FU2709" s="209"/>
      <c r="FV2709" s="209"/>
      <c r="FW2709" s="209"/>
      <c r="FX2709" s="209"/>
      <c r="FY2709" s="209"/>
      <c r="FZ2709" s="209"/>
      <c r="GA2709" s="209"/>
      <c r="GB2709" s="209"/>
      <c r="GC2709" s="209"/>
      <c r="GD2709" s="209"/>
      <c r="GE2709" s="209"/>
      <c r="GF2709" s="209"/>
      <c r="GG2709" s="209"/>
      <c r="GH2709" s="209"/>
      <c r="GI2709" s="209"/>
    </row>
    <row r="2710" spans="1:191">
      <c r="A2710" s="209"/>
      <c r="B2710" s="209"/>
      <c r="C2710" s="209"/>
      <c r="D2710" s="268"/>
      <c r="E2710" s="269"/>
      <c r="F2710" s="133"/>
      <c r="G2710" s="133"/>
      <c r="H2710" s="133"/>
      <c r="I2710" s="273"/>
      <c r="J2710" s="273"/>
      <c r="K2710" s="273"/>
      <c r="L2710" s="274"/>
      <c r="M2710" s="15"/>
      <c r="N2710" s="15"/>
      <c r="O2710" s="15"/>
      <c r="P2710" s="15"/>
      <c r="Q2710" s="15"/>
      <c r="R2710" s="168"/>
      <c r="S2710" s="15"/>
      <c r="T2710" s="15"/>
      <c r="U2710" s="15"/>
      <c r="V2710" s="43"/>
      <c r="AA2710" s="209"/>
      <c r="AB2710" s="209"/>
      <c r="AC2710" s="209"/>
      <c r="AD2710" s="209"/>
      <c r="AE2710" s="209"/>
      <c r="AF2710" s="209"/>
      <c r="AG2710" s="209"/>
      <c r="AH2710" s="209"/>
      <c r="AI2710" s="209"/>
      <c r="AJ2710" s="209"/>
      <c r="AK2710" s="209"/>
      <c r="AL2710" s="209"/>
      <c r="AM2710" s="209"/>
      <c r="AN2710" s="209"/>
      <c r="AO2710" s="209"/>
      <c r="AP2710" s="209"/>
      <c r="AQ2710" s="209"/>
      <c r="AR2710" s="209"/>
      <c r="AS2710" s="209"/>
      <c r="AT2710" s="209"/>
      <c r="AU2710" s="209"/>
      <c r="AV2710" s="209"/>
      <c r="AW2710" s="209"/>
      <c r="AX2710" s="209"/>
      <c r="AY2710" s="209"/>
      <c r="AZ2710" s="209"/>
      <c r="BA2710" s="209"/>
      <c r="BB2710" s="209"/>
      <c r="BC2710" s="209"/>
      <c r="BD2710" s="209"/>
      <c r="BE2710" s="209"/>
      <c r="BF2710" s="209"/>
      <c r="BG2710" s="209"/>
      <c r="BH2710" s="209"/>
      <c r="BI2710" s="209"/>
      <c r="BJ2710" s="209"/>
      <c r="BK2710" s="209"/>
      <c r="BL2710" s="209"/>
      <c r="BM2710" s="209"/>
      <c r="BN2710" s="209"/>
      <c r="BO2710" s="209"/>
      <c r="BP2710" s="209"/>
      <c r="BQ2710" s="209"/>
      <c r="BR2710" s="209"/>
      <c r="BS2710" s="209"/>
      <c r="BT2710" s="209"/>
      <c r="BU2710" s="209"/>
      <c r="BV2710" s="209"/>
      <c r="BW2710" s="209"/>
      <c r="BX2710" s="209"/>
      <c r="BY2710" s="209"/>
      <c r="BZ2710" s="209"/>
      <c r="CA2710" s="209"/>
      <c r="CB2710" s="209"/>
      <c r="CC2710" s="209"/>
      <c r="CD2710" s="209"/>
      <c r="CE2710" s="209"/>
      <c r="CF2710" s="209"/>
      <c r="CG2710" s="209"/>
      <c r="CH2710" s="209"/>
      <c r="CI2710" s="209"/>
      <c r="CJ2710" s="209"/>
      <c r="CK2710" s="209"/>
      <c r="CL2710" s="209"/>
      <c r="CM2710" s="209"/>
      <c r="CN2710" s="209"/>
      <c r="CO2710" s="209"/>
      <c r="CP2710" s="209"/>
      <c r="CQ2710" s="209"/>
      <c r="CR2710" s="209"/>
      <c r="CS2710" s="209"/>
      <c r="CT2710" s="209"/>
      <c r="CU2710" s="209"/>
      <c r="CV2710" s="209"/>
      <c r="CW2710" s="209"/>
      <c r="CX2710" s="209"/>
      <c r="CY2710" s="209"/>
      <c r="CZ2710" s="209"/>
      <c r="DA2710" s="209"/>
      <c r="DB2710" s="209"/>
      <c r="DC2710" s="209"/>
      <c r="DD2710" s="209"/>
      <c r="DE2710" s="209"/>
      <c r="DF2710" s="209"/>
      <c r="DG2710" s="209"/>
      <c r="DH2710" s="209"/>
      <c r="DI2710" s="209"/>
      <c r="DJ2710" s="209"/>
      <c r="DK2710" s="209"/>
      <c r="DL2710" s="209"/>
      <c r="DM2710" s="209"/>
      <c r="DN2710" s="209"/>
      <c r="DO2710" s="209"/>
      <c r="DP2710" s="209"/>
      <c r="DQ2710" s="209"/>
      <c r="DR2710" s="209"/>
      <c r="DS2710" s="209"/>
      <c r="DT2710" s="209"/>
      <c r="DU2710" s="209"/>
      <c r="DV2710" s="209"/>
      <c r="DW2710" s="209"/>
      <c r="DX2710" s="209"/>
      <c r="DY2710" s="209"/>
      <c r="DZ2710" s="209"/>
      <c r="EA2710" s="209"/>
      <c r="EB2710" s="209"/>
      <c r="EC2710" s="209"/>
      <c r="ED2710" s="209"/>
      <c r="EE2710" s="209"/>
      <c r="EF2710" s="209"/>
      <c r="EG2710" s="209"/>
      <c r="EH2710" s="209"/>
      <c r="EI2710" s="209"/>
      <c r="EJ2710" s="209"/>
      <c r="EK2710" s="209"/>
      <c r="EL2710" s="209"/>
      <c r="EM2710" s="209"/>
      <c r="EN2710" s="209"/>
      <c r="EO2710" s="209"/>
      <c r="EP2710" s="209"/>
      <c r="EQ2710" s="209"/>
      <c r="ER2710" s="209"/>
      <c r="ES2710" s="209"/>
      <c r="ET2710" s="209"/>
      <c r="EU2710" s="209"/>
      <c r="EV2710" s="209"/>
      <c r="EW2710" s="209"/>
      <c r="EX2710" s="209"/>
      <c r="EY2710" s="209"/>
      <c r="EZ2710" s="209"/>
      <c r="FA2710" s="209"/>
      <c r="FB2710" s="209"/>
      <c r="FC2710" s="209"/>
      <c r="FD2710" s="209"/>
      <c r="FE2710" s="209"/>
      <c r="FF2710" s="209"/>
      <c r="FG2710" s="209"/>
      <c r="FH2710" s="209"/>
      <c r="FI2710" s="209"/>
      <c r="FJ2710" s="209"/>
      <c r="FK2710" s="209"/>
      <c r="FL2710" s="209"/>
      <c r="FM2710" s="209"/>
      <c r="FN2710" s="209"/>
      <c r="FO2710" s="209"/>
      <c r="FP2710" s="209"/>
      <c r="FQ2710" s="209"/>
      <c r="FR2710" s="209"/>
      <c r="FS2710" s="209"/>
      <c r="FT2710" s="209"/>
      <c r="FU2710" s="209"/>
      <c r="FV2710" s="209"/>
      <c r="FW2710" s="209"/>
      <c r="FX2710" s="209"/>
      <c r="FY2710" s="209"/>
      <c r="FZ2710" s="209"/>
      <c r="GA2710" s="209"/>
      <c r="GB2710" s="209"/>
      <c r="GC2710" s="209"/>
      <c r="GD2710" s="209"/>
      <c r="GE2710" s="209"/>
      <c r="GF2710" s="209"/>
      <c r="GG2710" s="209"/>
      <c r="GH2710" s="209"/>
      <c r="GI2710" s="209"/>
    </row>
    <row r="2711" spans="1:191">
      <c r="A2711" s="209"/>
      <c r="B2711" s="209"/>
      <c r="C2711" s="209"/>
      <c r="D2711" s="268"/>
      <c r="E2711" s="269"/>
      <c r="F2711" s="133"/>
      <c r="G2711" s="133"/>
      <c r="H2711" s="133"/>
      <c r="I2711" s="273"/>
      <c r="J2711" s="273"/>
      <c r="K2711" s="273"/>
      <c r="L2711" s="274"/>
      <c r="M2711" s="15"/>
      <c r="N2711" s="15"/>
      <c r="O2711" s="15"/>
      <c r="P2711" s="15"/>
      <c r="Q2711" s="15"/>
      <c r="R2711" s="168"/>
      <c r="S2711" s="15"/>
      <c r="T2711" s="15"/>
      <c r="U2711" s="15"/>
      <c r="V2711" s="43"/>
      <c r="AA2711" s="209"/>
      <c r="AB2711" s="209"/>
      <c r="AC2711" s="209"/>
      <c r="AD2711" s="209"/>
      <c r="AE2711" s="209"/>
      <c r="AF2711" s="209"/>
      <c r="AG2711" s="209"/>
      <c r="AH2711" s="209"/>
      <c r="AI2711" s="209"/>
      <c r="AJ2711" s="209"/>
      <c r="AK2711" s="209"/>
      <c r="AL2711" s="209"/>
      <c r="AM2711" s="209"/>
      <c r="AN2711" s="209"/>
      <c r="AO2711" s="209"/>
      <c r="AP2711" s="209"/>
      <c r="AQ2711" s="209"/>
      <c r="AR2711" s="209"/>
      <c r="AS2711" s="209"/>
      <c r="AT2711" s="209"/>
      <c r="AU2711" s="209"/>
      <c r="AV2711" s="209"/>
      <c r="AW2711" s="209"/>
      <c r="AX2711" s="209"/>
      <c r="AY2711" s="209"/>
      <c r="AZ2711" s="209"/>
      <c r="BA2711" s="209"/>
      <c r="BB2711" s="209"/>
      <c r="BC2711" s="209"/>
      <c r="BD2711" s="209"/>
      <c r="BE2711" s="209"/>
      <c r="BF2711" s="209"/>
      <c r="BG2711" s="209"/>
      <c r="BH2711" s="209"/>
      <c r="BI2711" s="209"/>
      <c r="BJ2711" s="209"/>
      <c r="BK2711" s="209"/>
      <c r="BL2711" s="209"/>
      <c r="BM2711" s="209"/>
      <c r="BN2711" s="209"/>
      <c r="BO2711" s="209"/>
      <c r="BP2711" s="209"/>
      <c r="BQ2711" s="209"/>
      <c r="BR2711" s="209"/>
      <c r="BS2711" s="209"/>
      <c r="BT2711" s="209"/>
      <c r="BU2711" s="209"/>
      <c r="BV2711" s="209"/>
      <c r="BW2711" s="209"/>
      <c r="BX2711" s="209"/>
      <c r="BY2711" s="209"/>
      <c r="BZ2711" s="209"/>
      <c r="CA2711" s="209"/>
      <c r="CB2711" s="209"/>
      <c r="CC2711" s="209"/>
      <c r="CD2711" s="209"/>
      <c r="CE2711" s="209"/>
      <c r="CF2711" s="209"/>
      <c r="CG2711" s="209"/>
      <c r="CH2711" s="209"/>
      <c r="CI2711" s="209"/>
      <c r="CJ2711" s="209"/>
      <c r="CK2711" s="209"/>
      <c r="CL2711" s="209"/>
      <c r="CM2711" s="209"/>
      <c r="CN2711" s="209"/>
      <c r="CO2711" s="209"/>
      <c r="CP2711" s="209"/>
      <c r="CQ2711" s="209"/>
      <c r="CR2711" s="209"/>
      <c r="CS2711" s="209"/>
      <c r="CT2711" s="209"/>
      <c r="CU2711" s="209"/>
      <c r="CV2711" s="209"/>
      <c r="CW2711" s="209"/>
      <c r="CX2711" s="209"/>
      <c r="CY2711" s="209"/>
      <c r="CZ2711" s="209"/>
      <c r="DA2711" s="209"/>
      <c r="DB2711" s="209"/>
      <c r="DC2711" s="209"/>
      <c r="DD2711" s="209"/>
      <c r="DE2711" s="209"/>
      <c r="DF2711" s="209"/>
      <c r="DG2711" s="209"/>
      <c r="DH2711" s="209"/>
      <c r="DI2711" s="209"/>
      <c r="DJ2711" s="209"/>
      <c r="DK2711" s="209"/>
      <c r="DL2711" s="209"/>
      <c r="DM2711" s="209"/>
      <c r="DN2711" s="209"/>
      <c r="DO2711" s="209"/>
      <c r="DP2711" s="209"/>
      <c r="DQ2711" s="209"/>
      <c r="DR2711" s="209"/>
      <c r="DS2711" s="209"/>
      <c r="DT2711" s="209"/>
      <c r="DU2711" s="209"/>
      <c r="DV2711" s="209"/>
      <c r="DW2711" s="209"/>
      <c r="DX2711" s="209"/>
      <c r="DY2711" s="209"/>
      <c r="DZ2711" s="209"/>
      <c r="EA2711" s="209"/>
      <c r="EB2711" s="209"/>
      <c r="EC2711" s="209"/>
      <c r="ED2711" s="209"/>
      <c r="EE2711" s="209"/>
      <c r="EF2711" s="209"/>
      <c r="EG2711" s="209"/>
      <c r="EH2711" s="209"/>
      <c r="EI2711" s="209"/>
      <c r="EJ2711" s="209"/>
      <c r="EK2711" s="209"/>
      <c r="EL2711" s="209"/>
      <c r="EM2711" s="209"/>
      <c r="EN2711" s="209"/>
      <c r="EO2711" s="209"/>
      <c r="EP2711" s="209"/>
      <c r="EQ2711" s="209"/>
      <c r="ER2711" s="209"/>
      <c r="ES2711" s="209"/>
      <c r="ET2711" s="209"/>
      <c r="EU2711" s="209"/>
      <c r="EV2711" s="209"/>
      <c r="EW2711" s="209"/>
      <c r="EX2711" s="209"/>
      <c r="EY2711" s="209"/>
      <c r="EZ2711" s="209"/>
      <c r="FA2711" s="209"/>
      <c r="FB2711" s="209"/>
      <c r="FC2711" s="209"/>
      <c r="FD2711" s="209"/>
      <c r="FE2711" s="209"/>
      <c r="FF2711" s="209"/>
      <c r="FG2711" s="209"/>
      <c r="FH2711" s="209"/>
      <c r="FI2711" s="209"/>
      <c r="FJ2711" s="209"/>
      <c r="FK2711" s="209"/>
      <c r="FL2711" s="209"/>
      <c r="FM2711" s="209"/>
      <c r="FN2711" s="209"/>
      <c r="FO2711" s="209"/>
      <c r="FP2711" s="209"/>
      <c r="FQ2711" s="209"/>
      <c r="FR2711" s="209"/>
      <c r="FS2711" s="209"/>
      <c r="FT2711" s="209"/>
      <c r="FU2711" s="209"/>
      <c r="FV2711" s="209"/>
      <c r="FW2711" s="209"/>
      <c r="FX2711" s="209"/>
      <c r="FY2711" s="209"/>
      <c r="FZ2711" s="209"/>
      <c r="GA2711" s="209"/>
      <c r="GB2711" s="209"/>
      <c r="GC2711" s="209"/>
      <c r="GD2711" s="209"/>
      <c r="GE2711" s="209"/>
      <c r="GF2711" s="209"/>
      <c r="GG2711" s="209"/>
      <c r="GH2711" s="209"/>
      <c r="GI2711" s="209"/>
    </row>
    <row r="2712" spans="1:191">
      <c r="A2712" s="209"/>
      <c r="B2712" s="209"/>
      <c r="C2712" s="209"/>
      <c r="D2712" s="277"/>
      <c r="E2712" s="278"/>
      <c r="I2712" s="279"/>
      <c r="J2712" s="279"/>
      <c r="K2712" s="279"/>
      <c r="L2712" s="217"/>
      <c r="M2712" s="14"/>
      <c r="N2712" s="14"/>
      <c r="O2712" s="14"/>
      <c r="P2712" s="14"/>
      <c r="Q2712" s="14"/>
      <c r="R2712" s="168"/>
      <c r="S2712" s="14"/>
      <c r="T2712" s="14"/>
      <c r="U2712" s="14"/>
      <c r="V2712" s="43"/>
      <c r="AA2712" s="209"/>
      <c r="AB2712" s="209"/>
      <c r="AC2712" s="209"/>
      <c r="AD2712" s="209"/>
      <c r="AE2712" s="209"/>
      <c r="AF2712" s="209"/>
      <c r="AG2712" s="209"/>
      <c r="AH2712" s="209"/>
      <c r="AI2712" s="209"/>
      <c r="AJ2712" s="209"/>
      <c r="AK2712" s="209"/>
      <c r="AL2712" s="209"/>
      <c r="AM2712" s="209"/>
      <c r="AN2712" s="209"/>
      <c r="AO2712" s="209"/>
      <c r="AP2712" s="209"/>
      <c r="AQ2712" s="209"/>
      <c r="AR2712" s="209"/>
      <c r="AS2712" s="209"/>
      <c r="AT2712" s="209"/>
      <c r="AU2712" s="209"/>
      <c r="AV2712" s="209"/>
      <c r="AW2712" s="209"/>
      <c r="AX2712" s="209"/>
      <c r="AY2712" s="209"/>
      <c r="AZ2712" s="209"/>
      <c r="BA2712" s="209"/>
      <c r="BB2712" s="209"/>
      <c r="BC2712" s="209"/>
      <c r="BD2712" s="209"/>
      <c r="BE2712" s="209"/>
      <c r="BF2712" s="209"/>
      <c r="BG2712" s="209"/>
      <c r="BH2712" s="209"/>
      <c r="BI2712" s="209"/>
      <c r="BJ2712" s="209"/>
      <c r="BK2712" s="209"/>
      <c r="BL2712" s="209"/>
      <c r="BM2712" s="209"/>
      <c r="BN2712" s="209"/>
      <c r="BO2712" s="209"/>
      <c r="BP2712" s="209"/>
      <c r="BQ2712" s="209"/>
      <c r="BR2712" s="209"/>
      <c r="BS2712" s="209"/>
      <c r="BT2712" s="209"/>
      <c r="BU2712" s="209"/>
      <c r="BV2712" s="209"/>
      <c r="BW2712" s="209"/>
      <c r="BX2712" s="209"/>
      <c r="BY2712" s="209"/>
      <c r="BZ2712" s="209"/>
      <c r="CA2712" s="209"/>
      <c r="CB2712" s="209"/>
      <c r="CC2712" s="209"/>
      <c r="CD2712" s="209"/>
      <c r="CE2712" s="209"/>
      <c r="CF2712" s="209"/>
      <c r="CG2712" s="209"/>
      <c r="CH2712" s="209"/>
      <c r="CI2712" s="209"/>
      <c r="CJ2712" s="209"/>
      <c r="CK2712" s="209"/>
      <c r="CL2712" s="209"/>
      <c r="CM2712" s="209"/>
      <c r="CN2712" s="209"/>
      <c r="CO2712" s="209"/>
      <c r="CP2712" s="209"/>
      <c r="CQ2712" s="209"/>
      <c r="CR2712" s="209"/>
      <c r="CS2712" s="209"/>
      <c r="CT2712" s="209"/>
      <c r="CU2712" s="209"/>
      <c r="CV2712" s="209"/>
      <c r="CW2712" s="209"/>
      <c r="CX2712" s="209"/>
      <c r="CY2712" s="209"/>
      <c r="CZ2712" s="209"/>
      <c r="DA2712" s="209"/>
      <c r="DB2712" s="209"/>
      <c r="DC2712" s="209"/>
      <c r="DD2712" s="209"/>
      <c r="DE2712" s="209"/>
      <c r="DF2712" s="209"/>
      <c r="DG2712" s="209"/>
      <c r="DH2712" s="209"/>
      <c r="DI2712" s="209"/>
      <c r="DJ2712" s="209"/>
      <c r="DK2712" s="209"/>
      <c r="DL2712" s="209"/>
      <c r="DM2712" s="209"/>
      <c r="DN2712" s="209"/>
      <c r="DO2712" s="209"/>
      <c r="DP2712" s="209"/>
      <c r="DQ2712" s="209"/>
      <c r="DR2712" s="209"/>
      <c r="DS2712" s="209"/>
      <c r="DT2712" s="209"/>
      <c r="DU2712" s="209"/>
      <c r="DV2712" s="209"/>
      <c r="DW2712" s="209"/>
      <c r="DX2712" s="209"/>
      <c r="DY2712" s="209"/>
      <c r="DZ2712" s="209"/>
      <c r="EA2712" s="209"/>
      <c r="EB2712" s="209"/>
      <c r="EC2712" s="209"/>
      <c r="ED2712" s="209"/>
      <c r="EE2712" s="209"/>
      <c r="EF2712" s="209"/>
      <c r="EG2712" s="209"/>
      <c r="EH2712" s="209"/>
      <c r="EI2712" s="209"/>
      <c r="EJ2712" s="209"/>
      <c r="EK2712" s="209"/>
      <c r="EL2712" s="209"/>
      <c r="EM2712" s="209"/>
      <c r="EN2712" s="209"/>
      <c r="EO2712" s="209"/>
      <c r="EP2712" s="209"/>
      <c r="EQ2712" s="209"/>
      <c r="ER2712" s="209"/>
      <c r="ES2712" s="209"/>
      <c r="ET2712" s="209"/>
      <c r="EU2712" s="209"/>
      <c r="EV2712" s="209"/>
      <c r="EW2712" s="209"/>
      <c r="EX2712" s="209"/>
      <c r="EY2712" s="209"/>
      <c r="EZ2712" s="209"/>
      <c r="FA2712" s="209"/>
      <c r="FB2712" s="209"/>
      <c r="FC2712" s="209"/>
      <c r="FD2712" s="209"/>
      <c r="FE2712" s="209"/>
      <c r="FF2712" s="209"/>
      <c r="FG2712" s="209"/>
      <c r="FH2712" s="209"/>
      <c r="FI2712" s="209"/>
      <c r="FJ2712" s="209"/>
      <c r="FK2712" s="209"/>
      <c r="FL2712" s="209"/>
      <c r="FM2712" s="209"/>
      <c r="FN2712" s="209"/>
      <c r="FO2712" s="209"/>
      <c r="FP2712" s="209"/>
      <c r="FQ2712" s="209"/>
      <c r="FR2712" s="209"/>
      <c r="FS2712" s="209"/>
      <c r="FT2712" s="209"/>
      <c r="FU2712" s="209"/>
      <c r="FV2712" s="209"/>
      <c r="FW2712" s="209"/>
      <c r="FX2712" s="209"/>
      <c r="FY2712" s="209"/>
      <c r="FZ2712" s="209"/>
      <c r="GA2712" s="209"/>
      <c r="GB2712" s="209"/>
      <c r="GC2712" s="209"/>
      <c r="GD2712" s="209"/>
      <c r="GE2712" s="209"/>
      <c r="GF2712" s="209"/>
      <c r="GG2712" s="209"/>
      <c r="GH2712" s="209"/>
      <c r="GI2712" s="209"/>
    </row>
    <row r="2713" spans="1:191">
      <c r="A2713" s="209"/>
      <c r="B2713" s="209"/>
      <c r="C2713" s="209"/>
      <c r="D2713" s="277"/>
      <c r="E2713" s="278"/>
      <c r="I2713" s="279"/>
      <c r="J2713" s="279"/>
      <c r="K2713" s="279"/>
      <c r="L2713" s="217"/>
      <c r="M2713" s="14"/>
      <c r="N2713" s="14"/>
      <c r="O2713" s="14"/>
      <c r="P2713" s="14"/>
      <c r="Q2713" s="14"/>
      <c r="R2713" s="168"/>
      <c r="S2713" s="14"/>
      <c r="T2713" s="14"/>
      <c r="U2713" s="14"/>
      <c r="V2713" s="43"/>
      <c r="AA2713" s="209"/>
      <c r="AB2713" s="209"/>
      <c r="AC2713" s="209"/>
      <c r="AD2713" s="209"/>
      <c r="AE2713" s="209"/>
      <c r="AF2713" s="209"/>
      <c r="AG2713" s="209"/>
      <c r="AH2713" s="209"/>
      <c r="AI2713" s="209"/>
      <c r="AJ2713" s="209"/>
      <c r="AK2713" s="209"/>
      <c r="AL2713" s="209"/>
      <c r="AM2713" s="209"/>
      <c r="AN2713" s="209"/>
      <c r="AO2713" s="209"/>
      <c r="AP2713" s="209"/>
      <c r="AQ2713" s="209"/>
      <c r="AR2713" s="209"/>
      <c r="AS2713" s="209"/>
      <c r="AT2713" s="209"/>
      <c r="AU2713" s="209"/>
      <c r="AV2713" s="209"/>
      <c r="AW2713" s="209"/>
      <c r="AX2713" s="209"/>
      <c r="AY2713" s="209"/>
      <c r="AZ2713" s="209"/>
      <c r="BA2713" s="209"/>
      <c r="BB2713" s="209"/>
      <c r="BC2713" s="209"/>
      <c r="BD2713" s="209"/>
      <c r="BE2713" s="209"/>
      <c r="BF2713" s="209"/>
      <c r="BG2713" s="209"/>
      <c r="BH2713" s="209"/>
      <c r="BI2713" s="209"/>
      <c r="BJ2713" s="209"/>
      <c r="BK2713" s="209"/>
      <c r="BL2713" s="209"/>
      <c r="BM2713" s="209"/>
      <c r="BN2713" s="209"/>
      <c r="BO2713" s="209"/>
      <c r="BP2713" s="209"/>
      <c r="BQ2713" s="209"/>
      <c r="BR2713" s="209"/>
      <c r="BS2713" s="209"/>
      <c r="BT2713" s="209"/>
      <c r="BU2713" s="209"/>
      <c r="BV2713" s="209"/>
      <c r="BW2713" s="209"/>
      <c r="BX2713" s="209"/>
      <c r="BY2713" s="209"/>
      <c r="BZ2713" s="209"/>
      <c r="CA2713" s="209"/>
      <c r="CB2713" s="209"/>
      <c r="CC2713" s="209"/>
      <c r="CD2713" s="209"/>
      <c r="CE2713" s="209"/>
      <c r="CF2713" s="209"/>
      <c r="CG2713" s="209"/>
      <c r="CH2713" s="209"/>
      <c r="CI2713" s="209"/>
      <c r="CJ2713" s="209"/>
      <c r="CK2713" s="209"/>
      <c r="CL2713" s="209"/>
      <c r="CM2713" s="209"/>
      <c r="CN2713" s="209"/>
      <c r="CO2713" s="209"/>
      <c r="CP2713" s="209"/>
      <c r="CQ2713" s="209"/>
      <c r="CR2713" s="209"/>
      <c r="CS2713" s="209"/>
      <c r="CT2713" s="209"/>
      <c r="CU2713" s="209"/>
      <c r="CV2713" s="209"/>
      <c r="CW2713" s="209"/>
      <c r="CX2713" s="209"/>
      <c r="CY2713" s="209"/>
      <c r="CZ2713" s="209"/>
      <c r="DA2713" s="209"/>
      <c r="DB2713" s="209"/>
      <c r="DC2713" s="209"/>
      <c r="DD2713" s="209"/>
      <c r="DE2713" s="209"/>
      <c r="DF2713" s="209"/>
      <c r="DG2713" s="209"/>
      <c r="DH2713" s="209"/>
      <c r="DI2713" s="209"/>
      <c r="DJ2713" s="209"/>
      <c r="DK2713" s="209"/>
      <c r="DL2713" s="209"/>
      <c r="DM2713" s="209"/>
      <c r="DN2713" s="209"/>
      <c r="DO2713" s="209"/>
      <c r="DP2713" s="209"/>
      <c r="DQ2713" s="209"/>
      <c r="DR2713" s="209"/>
      <c r="DS2713" s="209"/>
      <c r="DT2713" s="209"/>
      <c r="DU2713" s="209"/>
      <c r="DV2713" s="209"/>
      <c r="DW2713" s="209"/>
      <c r="DX2713" s="209"/>
      <c r="DY2713" s="209"/>
      <c r="DZ2713" s="209"/>
      <c r="EA2713" s="209"/>
      <c r="EB2713" s="209"/>
      <c r="EC2713" s="209"/>
      <c r="ED2713" s="209"/>
      <c r="EE2713" s="209"/>
      <c r="EF2713" s="209"/>
      <c r="EG2713" s="209"/>
      <c r="EH2713" s="209"/>
      <c r="EI2713" s="209"/>
      <c r="EJ2713" s="209"/>
      <c r="EK2713" s="209"/>
      <c r="EL2713" s="209"/>
      <c r="EM2713" s="209"/>
      <c r="EN2713" s="209"/>
      <c r="EO2713" s="209"/>
      <c r="EP2713" s="209"/>
      <c r="EQ2713" s="209"/>
      <c r="ER2713" s="209"/>
      <c r="ES2713" s="209"/>
      <c r="ET2713" s="209"/>
      <c r="EU2713" s="209"/>
      <c r="EV2713" s="209"/>
      <c r="EW2713" s="209"/>
      <c r="EX2713" s="209"/>
      <c r="EY2713" s="209"/>
      <c r="EZ2713" s="209"/>
      <c r="FA2713" s="209"/>
      <c r="FB2713" s="209"/>
      <c r="FC2713" s="209"/>
      <c r="FD2713" s="209"/>
      <c r="FE2713" s="209"/>
      <c r="FF2713" s="209"/>
      <c r="FG2713" s="209"/>
      <c r="FH2713" s="209"/>
      <c r="FI2713" s="209"/>
      <c r="FJ2713" s="209"/>
      <c r="FK2713" s="209"/>
      <c r="FL2713" s="209"/>
      <c r="FM2713" s="209"/>
      <c r="FN2713" s="209"/>
      <c r="FO2713" s="209"/>
      <c r="FP2713" s="209"/>
      <c r="FQ2713" s="209"/>
      <c r="FR2713" s="209"/>
      <c r="FS2713" s="209"/>
      <c r="FT2713" s="209"/>
      <c r="FU2713" s="209"/>
      <c r="FV2713" s="209"/>
      <c r="FW2713" s="209"/>
      <c r="FX2713" s="209"/>
      <c r="FY2713" s="209"/>
      <c r="FZ2713" s="209"/>
      <c r="GA2713" s="209"/>
      <c r="GB2713" s="209"/>
      <c r="GC2713" s="209"/>
      <c r="GD2713" s="209"/>
      <c r="GE2713" s="209"/>
      <c r="GF2713" s="209"/>
      <c r="GG2713" s="209"/>
      <c r="GH2713" s="209"/>
      <c r="GI2713" s="209"/>
    </row>
    <row r="2714" spans="1:191">
      <c r="A2714" s="209"/>
      <c r="B2714" s="209"/>
      <c r="C2714" s="209"/>
      <c r="D2714" s="277"/>
      <c r="E2714" s="278"/>
      <c r="I2714" s="279"/>
      <c r="J2714" s="279"/>
      <c r="K2714" s="279"/>
      <c r="L2714" s="217"/>
      <c r="M2714" s="14"/>
      <c r="N2714" s="14"/>
      <c r="O2714" s="14"/>
      <c r="P2714" s="14"/>
      <c r="Q2714" s="14"/>
      <c r="R2714" s="168"/>
      <c r="S2714" s="14"/>
      <c r="T2714" s="14"/>
      <c r="U2714" s="14"/>
      <c r="V2714" s="43"/>
      <c r="AA2714" s="209"/>
      <c r="AB2714" s="209"/>
      <c r="AC2714" s="209"/>
      <c r="AD2714" s="209"/>
      <c r="AE2714" s="209"/>
      <c r="AF2714" s="209"/>
      <c r="AG2714" s="209"/>
      <c r="AH2714" s="209"/>
      <c r="AI2714" s="209"/>
      <c r="AJ2714" s="209"/>
      <c r="AK2714" s="209"/>
      <c r="AL2714" s="209"/>
      <c r="AM2714" s="209"/>
      <c r="AN2714" s="209"/>
      <c r="AO2714" s="209"/>
      <c r="AP2714" s="209"/>
      <c r="AQ2714" s="209"/>
      <c r="AR2714" s="209"/>
      <c r="AS2714" s="209"/>
      <c r="AT2714" s="209"/>
      <c r="AU2714" s="209"/>
      <c r="AV2714" s="209"/>
      <c r="AW2714" s="209"/>
      <c r="AX2714" s="209"/>
      <c r="AY2714" s="209"/>
      <c r="AZ2714" s="209"/>
      <c r="BA2714" s="209"/>
      <c r="BB2714" s="209"/>
      <c r="BC2714" s="209"/>
      <c r="BD2714" s="209"/>
      <c r="BE2714" s="209"/>
      <c r="BF2714" s="209"/>
      <c r="BG2714" s="209"/>
      <c r="BH2714" s="209"/>
      <c r="BI2714" s="209"/>
      <c r="BJ2714" s="209"/>
      <c r="BK2714" s="209"/>
      <c r="BL2714" s="209"/>
      <c r="BM2714" s="209"/>
      <c r="BN2714" s="209"/>
      <c r="BO2714" s="209"/>
      <c r="BP2714" s="209"/>
      <c r="BQ2714" s="209"/>
      <c r="BR2714" s="209"/>
      <c r="BS2714" s="209"/>
      <c r="BT2714" s="209"/>
      <c r="BU2714" s="209"/>
      <c r="BV2714" s="209"/>
      <c r="BW2714" s="209"/>
      <c r="BX2714" s="209"/>
      <c r="BY2714" s="209"/>
      <c r="BZ2714" s="209"/>
      <c r="CA2714" s="209"/>
      <c r="CB2714" s="209"/>
      <c r="CC2714" s="209"/>
      <c r="CD2714" s="209"/>
      <c r="CE2714" s="209"/>
      <c r="CF2714" s="209"/>
      <c r="CG2714" s="209"/>
      <c r="CH2714" s="209"/>
      <c r="CI2714" s="209"/>
      <c r="CJ2714" s="209"/>
      <c r="CK2714" s="209"/>
      <c r="CL2714" s="209"/>
      <c r="CM2714" s="209"/>
      <c r="CN2714" s="209"/>
      <c r="CO2714" s="209"/>
      <c r="CP2714" s="209"/>
      <c r="CQ2714" s="209"/>
      <c r="CR2714" s="209"/>
      <c r="CS2714" s="209"/>
      <c r="CT2714" s="209"/>
      <c r="CU2714" s="209"/>
      <c r="CV2714" s="209"/>
      <c r="CW2714" s="209"/>
      <c r="CX2714" s="209"/>
      <c r="CY2714" s="209"/>
      <c r="CZ2714" s="209"/>
      <c r="DA2714" s="209"/>
      <c r="DB2714" s="209"/>
      <c r="DC2714" s="209"/>
      <c r="DD2714" s="209"/>
      <c r="DE2714" s="209"/>
      <c r="DF2714" s="209"/>
      <c r="DG2714" s="209"/>
      <c r="DH2714" s="209"/>
      <c r="DI2714" s="209"/>
      <c r="DJ2714" s="209"/>
      <c r="DK2714" s="209"/>
      <c r="DL2714" s="209"/>
      <c r="DM2714" s="209"/>
      <c r="DN2714" s="209"/>
      <c r="DO2714" s="209"/>
      <c r="DP2714" s="209"/>
      <c r="DQ2714" s="209"/>
      <c r="DR2714" s="209"/>
      <c r="DS2714" s="209"/>
      <c r="DT2714" s="209"/>
      <c r="DU2714" s="209"/>
      <c r="DV2714" s="209"/>
      <c r="DW2714" s="209"/>
      <c r="DX2714" s="209"/>
      <c r="DY2714" s="209"/>
      <c r="DZ2714" s="209"/>
      <c r="EA2714" s="209"/>
      <c r="EB2714" s="209"/>
      <c r="EC2714" s="209"/>
      <c r="ED2714" s="209"/>
      <c r="EE2714" s="209"/>
      <c r="EF2714" s="209"/>
      <c r="EG2714" s="209"/>
      <c r="EH2714" s="209"/>
      <c r="EI2714" s="209"/>
      <c r="EJ2714" s="209"/>
      <c r="EK2714" s="209"/>
      <c r="EL2714" s="209"/>
      <c r="EM2714" s="209"/>
      <c r="EN2714" s="209"/>
      <c r="EO2714" s="209"/>
      <c r="EP2714" s="209"/>
      <c r="EQ2714" s="209"/>
      <c r="ER2714" s="209"/>
      <c r="ES2714" s="209"/>
      <c r="ET2714" s="209"/>
      <c r="EU2714" s="209"/>
      <c r="EV2714" s="209"/>
      <c r="EW2714" s="209"/>
      <c r="EX2714" s="209"/>
      <c r="EY2714" s="209"/>
      <c r="EZ2714" s="209"/>
      <c r="FA2714" s="209"/>
      <c r="FB2714" s="209"/>
      <c r="FC2714" s="209"/>
      <c r="FD2714" s="209"/>
      <c r="FE2714" s="209"/>
      <c r="FF2714" s="209"/>
      <c r="FG2714" s="209"/>
      <c r="FH2714" s="209"/>
      <c r="FI2714" s="209"/>
      <c r="FJ2714" s="209"/>
      <c r="FK2714" s="209"/>
      <c r="FL2714" s="209"/>
      <c r="FM2714" s="209"/>
      <c r="FN2714" s="209"/>
      <c r="FO2714" s="209"/>
      <c r="FP2714" s="209"/>
      <c r="FQ2714" s="209"/>
      <c r="FR2714" s="209"/>
      <c r="FS2714" s="209"/>
      <c r="FT2714" s="209"/>
      <c r="FU2714" s="209"/>
      <c r="FV2714" s="209"/>
      <c r="FW2714" s="209"/>
      <c r="FX2714" s="209"/>
      <c r="FY2714" s="209"/>
      <c r="FZ2714" s="209"/>
      <c r="GA2714" s="209"/>
      <c r="GB2714" s="209"/>
      <c r="GC2714" s="209"/>
      <c r="GD2714" s="209"/>
      <c r="GE2714" s="209"/>
      <c r="GF2714" s="209"/>
      <c r="GG2714" s="209"/>
      <c r="GH2714" s="209"/>
      <c r="GI2714" s="209"/>
    </row>
    <row r="2715" spans="1:191">
      <c r="A2715" s="209"/>
      <c r="B2715" s="209"/>
      <c r="C2715" s="209"/>
      <c r="D2715" s="277"/>
      <c r="E2715" s="278"/>
      <c r="I2715" s="279"/>
      <c r="J2715" s="279"/>
      <c r="K2715" s="279"/>
      <c r="L2715" s="217"/>
      <c r="M2715" s="14"/>
      <c r="N2715" s="14"/>
      <c r="O2715" s="14"/>
      <c r="P2715" s="14"/>
      <c r="Q2715" s="14"/>
      <c r="R2715" s="168"/>
      <c r="S2715" s="14"/>
      <c r="T2715" s="14"/>
      <c r="U2715" s="14"/>
      <c r="V2715" s="43"/>
      <c r="AA2715" s="209"/>
      <c r="AB2715" s="209"/>
      <c r="AC2715" s="209"/>
      <c r="AD2715" s="209"/>
      <c r="AE2715" s="209"/>
      <c r="AF2715" s="209"/>
      <c r="AG2715" s="209"/>
      <c r="AH2715" s="209"/>
      <c r="AI2715" s="209"/>
      <c r="AJ2715" s="209"/>
      <c r="AK2715" s="209"/>
      <c r="AL2715" s="209"/>
      <c r="AM2715" s="209"/>
      <c r="AN2715" s="209"/>
      <c r="AO2715" s="209"/>
      <c r="AP2715" s="209"/>
      <c r="AQ2715" s="209"/>
      <c r="AR2715" s="209"/>
      <c r="AS2715" s="209"/>
      <c r="AT2715" s="209"/>
      <c r="AU2715" s="209"/>
      <c r="AV2715" s="209"/>
      <c r="AW2715" s="209"/>
      <c r="AX2715" s="209"/>
      <c r="AY2715" s="209"/>
      <c r="AZ2715" s="209"/>
      <c r="BA2715" s="209"/>
      <c r="BB2715" s="209"/>
      <c r="BC2715" s="209"/>
      <c r="BD2715" s="209"/>
      <c r="BE2715" s="209"/>
      <c r="BF2715" s="209"/>
      <c r="BG2715" s="209"/>
      <c r="BH2715" s="209"/>
      <c r="BI2715" s="209"/>
      <c r="BJ2715" s="209"/>
      <c r="BK2715" s="209"/>
      <c r="BL2715" s="209"/>
      <c r="BM2715" s="209"/>
      <c r="BN2715" s="209"/>
      <c r="BO2715" s="209"/>
      <c r="BP2715" s="209"/>
      <c r="BQ2715" s="209"/>
      <c r="BR2715" s="209"/>
      <c r="BS2715" s="209"/>
      <c r="BT2715" s="209"/>
      <c r="BU2715" s="209"/>
      <c r="BV2715" s="209"/>
      <c r="BW2715" s="209"/>
      <c r="BX2715" s="209"/>
      <c r="BY2715" s="209"/>
      <c r="BZ2715" s="209"/>
      <c r="CA2715" s="209"/>
      <c r="CB2715" s="209"/>
      <c r="CC2715" s="209"/>
      <c r="CD2715" s="209"/>
      <c r="CE2715" s="209"/>
      <c r="CF2715" s="209"/>
      <c r="CG2715" s="209"/>
      <c r="CH2715" s="209"/>
      <c r="CI2715" s="209"/>
      <c r="CJ2715" s="209"/>
      <c r="CK2715" s="209"/>
      <c r="CL2715" s="209"/>
      <c r="CM2715" s="209"/>
      <c r="CN2715" s="209"/>
      <c r="CO2715" s="209"/>
      <c r="CP2715" s="209"/>
      <c r="CQ2715" s="209"/>
      <c r="CR2715" s="209"/>
      <c r="CS2715" s="209"/>
      <c r="CT2715" s="209"/>
      <c r="CU2715" s="209"/>
      <c r="CV2715" s="209"/>
      <c r="CW2715" s="209"/>
      <c r="CX2715" s="209"/>
      <c r="CY2715" s="209"/>
      <c r="CZ2715" s="209"/>
      <c r="DA2715" s="209"/>
      <c r="DB2715" s="209"/>
      <c r="DC2715" s="209"/>
      <c r="DD2715" s="209"/>
      <c r="DE2715" s="209"/>
      <c r="DF2715" s="209"/>
      <c r="DG2715" s="209"/>
      <c r="DH2715" s="209"/>
      <c r="DI2715" s="209"/>
      <c r="DJ2715" s="209"/>
      <c r="DK2715" s="209"/>
      <c r="DL2715" s="209"/>
      <c r="DM2715" s="209"/>
      <c r="DN2715" s="209"/>
      <c r="DO2715" s="209"/>
      <c r="DP2715" s="209"/>
      <c r="DQ2715" s="209"/>
      <c r="DR2715" s="209"/>
      <c r="DS2715" s="209"/>
      <c r="DT2715" s="209"/>
      <c r="DU2715" s="209"/>
      <c r="DV2715" s="209"/>
      <c r="DW2715" s="209"/>
      <c r="DX2715" s="209"/>
      <c r="DY2715" s="209"/>
      <c r="DZ2715" s="209"/>
      <c r="EA2715" s="209"/>
      <c r="EB2715" s="209"/>
      <c r="EC2715" s="209"/>
      <c r="ED2715" s="209"/>
      <c r="EE2715" s="209"/>
      <c r="EF2715" s="209"/>
      <c r="EG2715" s="209"/>
      <c r="EH2715" s="209"/>
      <c r="EI2715" s="209"/>
      <c r="EJ2715" s="209"/>
      <c r="EK2715" s="209"/>
      <c r="EL2715" s="209"/>
      <c r="EM2715" s="209"/>
      <c r="EN2715" s="209"/>
      <c r="EO2715" s="209"/>
      <c r="EP2715" s="209"/>
      <c r="EQ2715" s="209"/>
      <c r="ER2715" s="209"/>
      <c r="ES2715" s="209"/>
      <c r="ET2715" s="209"/>
      <c r="EU2715" s="209"/>
      <c r="EV2715" s="209"/>
      <c r="EW2715" s="209"/>
      <c r="EX2715" s="209"/>
      <c r="EY2715" s="209"/>
      <c r="EZ2715" s="209"/>
      <c r="FA2715" s="209"/>
      <c r="FB2715" s="209"/>
      <c r="FC2715" s="209"/>
      <c r="FD2715" s="209"/>
      <c r="FE2715" s="209"/>
      <c r="FF2715" s="209"/>
      <c r="FG2715" s="209"/>
      <c r="FH2715" s="209"/>
      <c r="FI2715" s="209"/>
      <c r="FJ2715" s="209"/>
      <c r="FK2715" s="209"/>
      <c r="FL2715" s="209"/>
      <c r="FM2715" s="209"/>
      <c r="FN2715" s="209"/>
      <c r="FO2715" s="209"/>
      <c r="FP2715" s="209"/>
      <c r="FQ2715" s="209"/>
      <c r="FR2715" s="209"/>
      <c r="FS2715" s="209"/>
      <c r="FT2715" s="209"/>
      <c r="FU2715" s="209"/>
      <c r="FV2715" s="209"/>
      <c r="FW2715" s="209"/>
      <c r="FX2715" s="209"/>
      <c r="FY2715" s="209"/>
      <c r="FZ2715" s="209"/>
      <c r="GA2715" s="209"/>
      <c r="GB2715" s="209"/>
      <c r="GC2715" s="209"/>
      <c r="GD2715" s="209"/>
      <c r="GE2715" s="209"/>
      <c r="GF2715" s="209"/>
      <c r="GG2715" s="209"/>
      <c r="GH2715" s="209"/>
      <c r="GI2715" s="209"/>
    </row>
    <row r="2716" spans="1:191">
      <c r="A2716" s="209"/>
      <c r="B2716" s="209"/>
      <c r="C2716" s="209"/>
      <c r="D2716" s="277"/>
      <c r="E2716" s="278"/>
      <c r="I2716" s="279"/>
      <c r="J2716" s="279"/>
      <c r="K2716" s="279"/>
      <c r="L2716" s="217"/>
      <c r="M2716" s="14"/>
      <c r="N2716" s="14"/>
      <c r="O2716" s="14"/>
      <c r="P2716" s="14"/>
      <c r="Q2716" s="14"/>
      <c r="R2716" s="168"/>
      <c r="S2716" s="14"/>
      <c r="T2716" s="14"/>
      <c r="U2716" s="14"/>
      <c r="V2716" s="43"/>
      <c r="AA2716" s="209"/>
      <c r="AB2716" s="209"/>
      <c r="AC2716" s="209"/>
      <c r="AD2716" s="209"/>
      <c r="AE2716" s="209"/>
      <c r="AF2716" s="209"/>
      <c r="AG2716" s="209"/>
      <c r="AH2716" s="209"/>
      <c r="AI2716" s="209"/>
      <c r="AJ2716" s="209"/>
      <c r="AK2716" s="209"/>
      <c r="AL2716" s="209"/>
      <c r="AM2716" s="209"/>
      <c r="AN2716" s="209"/>
      <c r="AO2716" s="209"/>
      <c r="AP2716" s="209"/>
      <c r="AQ2716" s="209"/>
      <c r="AR2716" s="209"/>
      <c r="AS2716" s="209"/>
      <c r="AT2716" s="209"/>
      <c r="AU2716" s="209"/>
      <c r="AV2716" s="209"/>
      <c r="AW2716" s="209"/>
      <c r="AX2716" s="209"/>
      <c r="AY2716" s="209"/>
      <c r="AZ2716" s="209"/>
      <c r="BA2716" s="209"/>
      <c r="BB2716" s="209"/>
      <c r="BC2716" s="209"/>
      <c r="BD2716" s="209"/>
      <c r="BE2716" s="209"/>
      <c r="BF2716" s="209"/>
      <c r="BG2716" s="209"/>
      <c r="BH2716" s="209"/>
      <c r="BI2716" s="209"/>
      <c r="BJ2716" s="209"/>
      <c r="BK2716" s="209"/>
      <c r="BL2716" s="209"/>
      <c r="BM2716" s="209"/>
      <c r="BN2716" s="209"/>
      <c r="BO2716" s="209"/>
      <c r="BP2716" s="209"/>
      <c r="BQ2716" s="209"/>
      <c r="BR2716" s="209"/>
      <c r="BS2716" s="209"/>
      <c r="BT2716" s="209"/>
      <c r="BU2716" s="209"/>
      <c r="BV2716" s="209"/>
      <c r="BW2716" s="209"/>
      <c r="BX2716" s="209"/>
      <c r="BY2716" s="209"/>
      <c r="BZ2716" s="209"/>
      <c r="CA2716" s="209"/>
      <c r="CB2716" s="209"/>
      <c r="CC2716" s="209"/>
      <c r="CD2716" s="209"/>
      <c r="CE2716" s="209"/>
      <c r="CF2716" s="209"/>
      <c r="CG2716" s="209"/>
      <c r="CH2716" s="209"/>
      <c r="CI2716" s="209"/>
      <c r="CJ2716" s="209"/>
      <c r="CK2716" s="209"/>
      <c r="CL2716" s="209"/>
      <c r="CM2716" s="209"/>
      <c r="CN2716" s="209"/>
      <c r="CO2716" s="209"/>
      <c r="CP2716" s="209"/>
      <c r="CQ2716" s="209"/>
      <c r="CR2716" s="209"/>
      <c r="CS2716" s="209"/>
      <c r="CT2716" s="209"/>
      <c r="CU2716" s="209"/>
      <c r="CV2716" s="209"/>
      <c r="CW2716" s="209"/>
      <c r="CX2716" s="209"/>
      <c r="CY2716" s="209"/>
      <c r="CZ2716" s="209"/>
      <c r="DA2716" s="209"/>
      <c r="DB2716" s="209"/>
      <c r="DC2716" s="209"/>
      <c r="DD2716" s="209"/>
      <c r="DE2716" s="209"/>
      <c r="DF2716" s="209"/>
      <c r="DG2716" s="209"/>
      <c r="DH2716" s="209"/>
      <c r="DI2716" s="209"/>
      <c r="DJ2716" s="209"/>
      <c r="DK2716" s="209"/>
      <c r="DL2716" s="209"/>
      <c r="DM2716" s="209"/>
      <c r="DN2716" s="209"/>
      <c r="DO2716" s="209"/>
      <c r="DP2716" s="209"/>
      <c r="DQ2716" s="209"/>
      <c r="DR2716" s="209"/>
      <c r="DS2716" s="209"/>
      <c r="DT2716" s="209"/>
      <c r="DU2716" s="209"/>
      <c r="DV2716" s="209"/>
      <c r="DW2716" s="209"/>
      <c r="DX2716" s="209"/>
      <c r="DY2716" s="209"/>
      <c r="DZ2716" s="209"/>
      <c r="EA2716" s="209"/>
      <c r="EB2716" s="209"/>
      <c r="EC2716" s="209"/>
      <c r="ED2716" s="209"/>
      <c r="EE2716" s="209"/>
      <c r="EF2716" s="209"/>
      <c r="EG2716" s="209"/>
      <c r="EH2716" s="209"/>
      <c r="EI2716" s="209"/>
      <c r="EJ2716" s="209"/>
      <c r="EK2716" s="209"/>
      <c r="EL2716" s="209"/>
      <c r="EM2716" s="209"/>
      <c r="EN2716" s="209"/>
      <c r="EO2716" s="209"/>
      <c r="EP2716" s="209"/>
      <c r="EQ2716" s="209"/>
      <c r="ER2716" s="209"/>
      <c r="ES2716" s="209"/>
      <c r="ET2716" s="209"/>
      <c r="EU2716" s="209"/>
      <c r="EV2716" s="209"/>
      <c r="EW2716" s="209"/>
      <c r="EX2716" s="209"/>
      <c r="EY2716" s="209"/>
      <c r="EZ2716" s="209"/>
      <c r="FA2716" s="209"/>
      <c r="FB2716" s="209"/>
      <c r="FC2716" s="209"/>
      <c r="FD2716" s="209"/>
      <c r="FE2716" s="209"/>
      <c r="FF2716" s="209"/>
      <c r="FG2716" s="209"/>
      <c r="FH2716" s="209"/>
      <c r="FI2716" s="209"/>
      <c r="FJ2716" s="209"/>
      <c r="FK2716" s="209"/>
      <c r="FL2716" s="209"/>
      <c r="FM2716" s="209"/>
      <c r="FN2716" s="209"/>
      <c r="FO2716" s="209"/>
      <c r="FP2716" s="209"/>
      <c r="FQ2716" s="209"/>
      <c r="FR2716" s="209"/>
      <c r="FS2716" s="209"/>
      <c r="FT2716" s="209"/>
      <c r="FU2716" s="209"/>
      <c r="FV2716" s="209"/>
      <c r="FW2716" s="209"/>
      <c r="FX2716" s="209"/>
      <c r="FY2716" s="209"/>
      <c r="FZ2716" s="209"/>
      <c r="GA2716" s="209"/>
      <c r="GB2716" s="209"/>
      <c r="GC2716" s="209"/>
      <c r="GD2716" s="209"/>
      <c r="GE2716" s="209"/>
      <c r="GF2716" s="209"/>
      <c r="GG2716" s="209"/>
      <c r="GH2716" s="209"/>
      <c r="GI2716" s="209"/>
    </row>
    <row r="2717" spans="1:191">
      <c r="A2717" s="209"/>
      <c r="B2717" s="209"/>
      <c r="C2717" s="209"/>
      <c r="D2717" s="277"/>
      <c r="E2717" s="278"/>
      <c r="I2717" s="279"/>
      <c r="J2717" s="279"/>
      <c r="K2717" s="279"/>
      <c r="L2717" s="217"/>
      <c r="M2717" s="14"/>
      <c r="N2717" s="14"/>
      <c r="O2717" s="14"/>
      <c r="P2717" s="14"/>
      <c r="Q2717" s="14"/>
      <c r="R2717" s="168"/>
      <c r="S2717" s="14"/>
      <c r="T2717" s="14"/>
      <c r="U2717" s="14"/>
      <c r="V2717" s="43"/>
      <c r="AA2717" s="209"/>
      <c r="AB2717" s="209"/>
      <c r="AC2717" s="209"/>
      <c r="AD2717" s="209"/>
      <c r="AE2717" s="209"/>
      <c r="AF2717" s="209"/>
      <c r="AG2717" s="209"/>
      <c r="AH2717" s="209"/>
      <c r="AI2717" s="209"/>
      <c r="AJ2717" s="209"/>
      <c r="AK2717" s="209"/>
      <c r="AL2717" s="209"/>
      <c r="AM2717" s="209"/>
      <c r="AN2717" s="209"/>
      <c r="AO2717" s="209"/>
      <c r="AP2717" s="209"/>
      <c r="AQ2717" s="209"/>
      <c r="AR2717" s="209"/>
      <c r="AS2717" s="209"/>
      <c r="AT2717" s="209"/>
      <c r="AU2717" s="209"/>
      <c r="AV2717" s="209"/>
      <c r="AW2717" s="209"/>
      <c r="AX2717" s="209"/>
      <c r="AY2717" s="209"/>
      <c r="AZ2717" s="209"/>
      <c r="BA2717" s="209"/>
      <c r="BB2717" s="209"/>
      <c r="BC2717" s="209"/>
      <c r="BD2717" s="209"/>
      <c r="BE2717" s="209"/>
      <c r="BF2717" s="209"/>
      <c r="BG2717" s="209"/>
      <c r="BH2717" s="209"/>
      <c r="BI2717" s="209"/>
      <c r="BJ2717" s="209"/>
      <c r="BK2717" s="209"/>
      <c r="BL2717" s="209"/>
      <c r="BM2717" s="209"/>
      <c r="BN2717" s="209"/>
      <c r="BO2717" s="209"/>
      <c r="BP2717" s="209"/>
      <c r="BQ2717" s="209"/>
      <c r="BR2717" s="209"/>
      <c r="BS2717" s="209"/>
      <c r="BT2717" s="209"/>
      <c r="BU2717" s="209"/>
      <c r="BV2717" s="209"/>
      <c r="BW2717" s="209"/>
      <c r="BX2717" s="209"/>
      <c r="BY2717" s="209"/>
      <c r="BZ2717" s="209"/>
      <c r="CA2717" s="209"/>
      <c r="CB2717" s="209"/>
      <c r="CC2717" s="209"/>
      <c r="CD2717" s="209"/>
      <c r="CE2717" s="209"/>
      <c r="CF2717" s="209"/>
      <c r="CG2717" s="209"/>
      <c r="CH2717" s="209"/>
      <c r="CI2717" s="209"/>
      <c r="CJ2717" s="209"/>
      <c r="CK2717" s="209"/>
      <c r="CL2717" s="209"/>
      <c r="CM2717" s="209"/>
      <c r="CN2717" s="209"/>
      <c r="CO2717" s="209"/>
      <c r="CP2717" s="209"/>
      <c r="CQ2717" s="209"/>
      <c r="CR2717" s="209"/>
      <c r="CS2717" s="209"/>
      <c r="CT2717" s="209"/>
      <c r="CU2717" s="209"/>
      <c r="CV2717" s="209"/>
      <c r="CW2717" s="209"/>
      <c r="CX2717" s="209"/>
      <c r="CY2717" s="209"/>
      <c r="CZ2717" s="209"/>
      <c r="DA2717" s="209"/>
      <c r="DB2717" s="209"/>
      <c r="DC2717" s="209"/>
      <c r="DD2717" s="209"/>
      <c r="DE2717" s="209"/>
      <c r="DF2717" s="209"/>
      <c r="DG2717" s="209"/>
      <c r="DH2717" s="209"/>
      <c r="DI2717" s="209"/>
      <c r="DJ2717" s="209"/>
      <c r="DK2717" s="209"/>
      <c r="DL2717" s="209"/>
      <c r="DM2717" s="209"/>
      <c r="DN2717" s="209"/>
      <c r="DO2717" s="209"/>
      <c r="DP2717" s="209"/>
      <c r="DQ2717" s="209"/>
      <c r="DR2717" s="209"/>
      <c r="DS2717" s="209"/>
      <c r="DT2717" s="209"/>
      <c r="DU2717" s="209"/>
      <c r="DV2717" s="209"/>
      <c r="DW2717" s="209"/>
      <c r="DX2717" s="209"/>
      <c r="DY2717" s="209"/>
      <c r="DZ2717" s="209"/>
      <c r="EA2717" s="209"/>
      <c r="EB2717" s="209"/>
      <c r="EC2717" s="209"/>
      <c r="ED2717" s="209"/>
      <c r="EE2717" s="209"/>
      <c r="EF2717" s="209"/>
      <c r="EG2717" s="209"/>
      <c r="EH2717" s="209"/>
      <c r="EI2717" s="209"/>
      <c r="EJ2717" s="209"/>
      <c r="EK2717" s="209"/>
      <c r="EL2717" s="209"/>
      <c r="EM2717" s="209"/>
      <c r="EN2717" s="209"/>
      <c r="EO2717" s="209"/>
      <c r="EP2717" s="209"/>
      <c r="EQ2717" s="209"/>
      <c r="ER2717" s="209"/>
      <c r="ES2717" s="209"/>
      <c r="ET2717" s="209"/>
      <c r="EU2717" s="209"/>
      <c r="EV2717" s="209"/>
      <c r="EW2717" s="209"/>
      <c r="EX2717" s="209"/>
      <c r="EY2717" s="209"/>
      <c r="EZ2717" s="209"/>
      <c r="FA2717" s="209"/>
      <c r="FB2717" s="209"/>
      <c r="FC2717" s="209"/>
      <c r="FD2717" s="209"/>
      <c r="FE2717" s="209"/>
      <c r="FF2717" s="209"/>
      <c r="FG2717" s="209"/>
      <c r="FH2717" s="209"/>
      <c r="FI2717" s="209"/>
      <c r="FJ2717" s="209"/>
      <c r="FK2717" s="209"/>
      <c r="FL2717" s="209"/>
      <c r="FM2717" s="209"/>
      <c r="FN2717" s="209"/>
      <c r="FO2717" s="209"/>
      <c r="FP2717" s="209"/>
      <c r="FQ2717" s="209"/>
      <c r="FR2717" s="209"/>
      <c r="FS2717" s="209"/>
      <c r="FT2717" s="209"/>
      <c r="FU2717" s="209"/>
      <c r="FV2717" s="209"/>
      <c r="FW2717" s="209"/>
      <c r="FX2717" s="209"/>
      <c r="FY2717" s="209"/>
      <c r="FZ2717" s="209"/>
      <c r="GA2717" s="209"/>
      <c r="GB2717" s="209"/>
      <c r="GC2717" s="209"/>
      <c r="GD2717" s="209"/>
      <c r="GE2717" s="209"/>
      <c r="GF2717" s="209"/>
      <c r="GG2717" s="209"/>
      <c r="GH2717" s="209"/>
      <c r="GI2717" s="209"/>
    </row>
    <row r="2718" spans="1:191">
      <c r="A2718" s="209"/>
      <c r="B2718" s="209"/>
      <c r="C2718" s="209"/>
      <c r="D2718" s="209"/>
      <c r="E2718" s="278"/>
      <c r="I2718" s="279"/>
      <c r="J2718" s="279"/>
      <c r="K2718" s="279"/>
      <c r="L2718" s="217"/>
      <c r="M2718" s="14"/>
      <c r="N2718" s="14"/>
      <c r="O2718" s="14"/>
      <c r="P2718" s="14"/>
      <c r="Q2718" s="14"/>
      <c r="R2718" s="168"/>
      <c r="S2718" s="14"/>
      <c r="T2718" s="14"/>
      <c r="U2718" s="14"/>
      <c r="V2718" s="43"/>
      <c r="AA2718" s="209"/>
      <c r="AB2718" s="209"/>
      <c r="AC2718" s="209"/>
      <c r="AD2718" s="209"/>
      <c r="AE2718" s="209"/>
      <c r="AF2718" s="209"/>
      <c r="AG2718" s="209"/>
      <c r="AH2718" s="209"/>
      <c r="AI2718" s="209"/>
      <c r="AJ2718" s="209"/>
      <c r="AK2718" s="209"/>
      <c r="AL2718" s="209"/>
      <c r="AM2718" s="209"/>
      <c r="AN2718" s="209"/>
      <c r="AO2718" s="209"/>
      <c r="AP2718" s="209"/>
      <c r="AQ2718" s="209"/>
      <c r="AR2718" s="209"/>
      <c r="AS2718" s="209"/>
      <c r="AT2718" s="209"/>
      <c r="AU2718" s="209"/>
      <c r="AV2718" s="209"/>
      <c r="AW2718" s="209"/>
      <c r="AX2718" s="209"/>
      <c r="AY2718" s="209"/>
      <c r="AZ2718" s="209"/>
      <c r="BA2718" s="209"/>
      <c r="BB2718" s="209"/>
      <c r="BC2718" s="209"/>
      <c r="BD2718" s="209"/>
      <c r="BE2718" s="209"/>
      <c r="BF2718" s="209"/>
      <c r="BG2718" s="209"/>
      <c r="BH2718" s="209"/>
      <c r="BI2718" s="209"/>
      <c r="BJ2718" s="209"/>
      <c r="BK2718" s="209"/>
      <c r="BL2718" s="209"/>
      <c r="BM2718" s="209"/>
      <c r="BN2718" s="209"/>
      <c r="BO2718" s="209"/>
      <c r="BP2718" s="209"/>
      <c r="BQ2718" s="209"/>
      <c r="BR2718" s="209"/>
      <c r="BS2718" s="209"/>
      <c r="BT2718" s="209"/>
      <c r="BU2718" s="209"/>
      <c r="BV2718" s="209"/>
      <c r="BW2718" s="209"/>
      <c r="BX2718" s="209"/>
      <c r="BY2718" s="209"/>
      <c r="BZ2718" s="209"/>
      <c r="CA2718" s="209"/>
      <c r="CB2718" s="209"/>
      <c r="CC2718" s="209"/>
      <c r="CD2718" s="209"/>
      <c r="CE2718" s="209"/>
      <c r="CF2718" s="209"/>
      <c r="CG2718" s="209"/>
      <c r="CH2718" s="209"/>
      <c r="CI2718" s="209"/>
      <c r="CJ2718" s="209"/>
      <c r="CK2718" s="209"/>
      <c r="CL2718" s="209"/>
      <c r="CM2718" s="209"/>
      <c r="CN2718" s="209"/>
      <c r="CO2718" s="209"/>
      <c r="CP2718" s="209"/>
      <c r="CQ2718" s="209"/>
      <c r="CR2718" s="209"/>
      <c r="CS2718" s="209"/>
      <c r="CT2718" s="209"/>
      <c r="CU2718" s="209"/>
      <c r="CV2718" s="209"/>
      <c r="CW2718" s="209"/>
      <c r="CX2718" s="209"/>
      <c r="CY2718" s="209"/>
      <c r="CZ2718" s="209"/>
      <c r="DA2718" s="209"/>
      <c r="DB2718" s="209"/>
      <c r="DC2718" s="209"/>
      <c r="DD2718" s="209"/>
      <c r="DE2718" s="209"/>
      <c r="DF2718" s="209"/>
      <c r="DG2718" s="209"/>
      <c r="DH2718" s="209"/>
      <c r="DI2718" s="209"/>
      <c r="DJ2718" s="209"/>
      <c r="DK2718" s="209"/>
      <c r="DL2718" s="209"/>
      <c r="DM2718" s="209"/>
      <c r="DN2718" s="209"/>
      <c r="DO2718" s="209"/>
      <c r="DP2718" s="209"/>
      <c r="DQ2718" s="209"/>
      <c r="DR2718" s="209"/>
      <c r="DS2718" s="209"/>
      <c r="DT2718" s="209"/>
      <c r="DU2718" s="209"/>
      <c r="DV2718" s="209"/>
      <c r="DW2718" s="209"/>
      <c r="DX2718" s="209"/>
      <c r="DY2718" s="209"/>
      <c r="DZ2718" s="209"/>
      <c r="EA2718" s="209"/>
      <c r="EB2718" s="209"/>
      <c r="EC2718" s="209"/>
      <c r="ED2718" s="209"/>
      <c r="EE2718" s="209"/>
      <c r="EF2718" s="209"/>
      <c r="EG2718" s="209"/>
      <c r="EH2718" s="209"/>
      <c r="EI2718" s="209"/>
      <c r="EJ2718" s="209"/>
      <c r="EK2718" s="209"/>
      <c r="EL2718" s="209"/>
      <c r="EM2718" s="209"/>
      <c r="EN2718" s="209"/>
      <c r="EO2718" s="209"/>
      <c r="EP2718" s="209"/>
      <c r="EQ2718" s="209"/>
      <c r="ER2718" s="209"/>
      <c r="ES2718" s="209"/>
      <c r="ET2718" s="209"/>
      <c r="EU2718" s="209"/>
      <c r="EV2718" s="209"/>
      <c r="EW2718" s="209"/>
      <c r="EX2718" s="209"/>
      <c r="EY2718" s="209"/>
      <c r="EZ2718" s="209"/>
      <c r="FA2718" s="209"/>
      <c r="FB2718" s="209"/>
      <c r="FC2718" s="209"/>
      <c r="FD2718" s="209"/>
      <c r="FE2718" s="209"/>
      <c r="FF2718" s="209"/>
      <c r="FG2718" s="209"/>
      <c r="FH2718" s="209"/>
      <c r="FI2718" s="209"/>
      <c r="FJ2718" s="209"/>
      <c r="FK2718" s="209"/>
      <c r="FL2718" s="209"/>
      <c r="FM2718" s="209"/>
      <c r="FN2718" s="209"/>
      <c r="FO2718" s="209"/>
      <c r="FP2718" s="209"/>
      <c r="FQ2718" s="209"/>
      <c r="FR2718" s="209"/>
      <c r="FS2718" s="209"/>
      <c r="FT2718" s="209"/>
      <c r="FU2718" s="209"/>
      <c r="FV2718" s="209"/>
      <c r="FW2718" s="209"/>
      <c r="FX2718" s="209"/>
      <c r="FY2718" s="209"/>
      <c r="FZ2718" s="209"/>
      <c r="GA2718" s="209"/>
      <c r="GB2718" s="209"/>
      <c r="GC2718" s="209"/>
      <c r="GD2718" s="209"/>
      <c r="GE2718" s="209"/>
      <c r="GF2718" s="209"/>
      <c r="GG2718" s="209"/>
      <c r="GH2718" s="209"/>
      <c r="GI2718" s="209"/>
    </row>
    <row r="2719" spans="1:191">
      <c r="A2719" s="209"/>
      <c r="B2719" s="209"/>
      <c r="C2719" s="209"/>
      <c r="D2719" s="209"/>
      <c r="E2719" s="278"/>
      <c r="I2719" s="279"/>
      <c r="J2719" s="279"/>
      <c r="K2719" s="279"/>
      <c r="L2719" s="217"/>
      <c r="M2719" s="14"/>
      <c r="N2719" s="14"/>
      <c r="O2719" s="14"/>
      <c r="P2719" s="14"/>
      <c r="Q2719" s="14"/>
      <c r="R2719" s="168"/>
      <c r="S2719" s="14"/>
      <c r="T2719" s="14"/>
      <c r="U2719" s="14"/>
      <c r="V2719" s="43"/>
      <c r="AA2719" s="209"/>
      <c r="AB2719" s="209"/>
      <c r="AC2719" s="209"/>
      <c r="AD2719" s="209"/>
      <c r="AE2719" s="209"/>
      <c r="AF2719" s="209"/>
      <c r="AG2719" s="209"/>
      <c r="AH2719" s="209"/>
      <c r="AI2719" s="209"/>
      <c r="AJ2719" s="209"/>
      <c r="AK2719" s="209"/>
      <c r="AL2719" s="209"/>
      <c r="AM2719" s="209"/>
      <c r="AN2719" s="209"/>
      <c r="AO2719" s="209"/>
      <c r="AP2719" s="209"/>
      <c r="AQ2719" s="209"/>
      <c r="AR2719" s="209"/>
      <c r="AS2719" s="209"/>
      <c r="AT2719" s="209"/>
      <c r="AU2719" s="209"/>
      <c r="AV2719" s="209"/>
      <c r="AW2719" s="209"/>
      <c r="AX2719" s="209"/>
      <c r="AY2719" s="209"/>
      <c r="AZ2719" s="209"/>
      <c r="BA2719" s="209"/>
      <c r="BB2719" s="209"/>
      <c r="BC2719" s="209"/>
      <c r="BD2719" s="209"/>
      <c r="BE2719" s="209"/>
      <c r="BF2719" s="209"/>
      <c r="BG2719" s="209"/>
      <c r="BH2719" s="209"/>
      <c r="BI2719" s="209"/>
      <c r="BJ2719" s="209"/>
      <c r="BK2719" s="209"/>
      <c r="BL2719" s="209"/>
      <c r="BM2719" s="209"/>
      <c r="BN2719" s="209"/>
      <c r="BO2719" s="209"/>
      <c r="BP2719" s="209"/>
      <c r="BQ2719" s="209"/>
      <c r="BR2719" s="209"/>
      <c r="BS2719" s="209"/>
      <c r="BT2719" s="209"/>
      <c r="BU2719" s="209"/>
      <c r="BV2719" s="209"/>
      <c r="BW2719" s="209"/>
      <c r="BX2719" s="209"/>
      <c r="BY2719" s="209"/>
      <c r="BZ2719" s="209"/>
      <c r="CA2719" s="209"/>
      <c r="CB2719" s="209"/>
      <c r="CC2719" s="209"/>
      <c r="CD2719" s="209"/>
      <c r="CE2719" s="209"/>
      <c r="CF2719" s="209"/>
      <c r="CG2719" s="209"/>
      <c r="CH2719" s="209"/>
      <c r="CI2719" s="209"/>
      <c r="CJ2719" s="209"/>
      <c r="CK2719" s="209"/>
      <c r="CL2719" s="209"/>
      <c r="CM2719" s="209"/>
      <c r="CN2719" s="209"/>
      <c r="CO2719" s="209"/>
      <c r="CP2719" s="209"/>
      <c r="CQ2719" s="209"/>
      <c r="CR2719" s="209"/>
      <c r="CS2719" s="209"/>
      <c r="CT2719" s="209"/>
      <c r="CU2719" s="209"/>
      <c r="CV2719" s="209"/>
      <c r="CW2719" s="209"/>
      <c r="CX2719" s="209"/>
      <c r="CY2719" s="209"/>
      <c r="CZ2719" s="209"/>
      <c r="DA2719" s="209"/>
      <c r="DB2719" s="209"/>
      <c r="DC2719" s="209"/>
      <c r="DD2719" s="209"/>
      <c r="DE2719" s="209"/>
      <c r="DF2719" s="209"/>
      <c r="DG2719" s="209"/>
      <c r="DH2719" s="209"/>
      <c r="DI2719" s="209"/>
      <c r="DJ2719" s="209"/>
      <c r="DK2719" s="209"/>
      <c r="DL2719" s="209"/>
      <c r="DM2719" s="209"/>
      <c r="DN2719" s="209"/>
      <c r="DO2719" s="209"/>
      <c r="DP2719" s="209"/>
      <c r="DQ2719" s="209"/>
      <c r="DR2719" s="209"/>
      <c r="DS2719" s="209"/>
      <c r="DT2719" s="209"/>
      <c r="DU2719" s="209"/>
      <c r="DV2719" s="209"/>
      <c r="DW2719" s="209"/>
      <c r="DX2719" s="209"/>
      <c r="DY2719" s="209"/>
      <c r="DZ2719" s="209"/>
      <c r="EA2719" s="209"/>
      <c r="EB2719" s="209"/>
      <c r="EC2719" s="209"/>
      <c r="ED2719" s="209"/>
      <c r="EE2719" s="209"/>
      <c r="EF2719" s="209"/>
      <c r="EG2719" s="209"/>
      <c r="EH2719" s="209"/>
      <c r="EI2719" s="209"/>
      <c r="EJ2719" s="209"/>
      <c r="EK2719" s="209"/>
      <c r="EL2719" s="209"/>
      <c r="EM2719" s="209"/>
      <c r="EN2719" s="209"/>
      <c r="EO2719" s="209"/>
      <c r="EP2719" s="209"/>
      <c r="EQ2719" s="209"/>
      <c r="ER2719" s="209"/>
      <c r="ES2719" s="209"/>
      <c r="ET2719" s="209"/>
      <c r="EU2719" s="209"/>
      <c r="EV2719" s="209"/>
      <c r="EW2719" s="209"/>
      <c r="EX2719" s="209"/>
      <c r="EY2719" s="209"/>
      <c r="EZ2719" s="209"/>
      <c r="FA2719" s="209"/>
      <c r="FB2719" s="209"/>
      <c r="FC2719" s="209"/>
      <c r="FD2719" s="209"/>
      <c r="FE2719" s="209"/>
      <c r="FF2719" s="209"/>
      <c r="FG2719" s="209"/>
      <c r="FH2719" s="209"/>
      <c r="FI2719" s="209"/>
      <c r="FJ2719" s="209"/>
      <c r="FK2719" s="209"/>
      <c r="FL2719" s="209"/>
      <c r="FM2719" s="209"/>
      <c r="FN2719" s="209"/>
      <c r="FO2719" s="209"/>
      <c r="FP2719" s="209"/>
      <c r="FQ2719" s="209"/>
      <c r="FR2719" s="209"/>
      <c r="FS2719" s="209"/>
      <c r="FT2719" s="209"/>
      <c r="FU2719" s="209"/>
      <c r="FV2719" s="209"/>
      <c r="FW2719" s="209"/>
      <c r="FX2719" s="209"/>
      <c r="FY2719" s="209"/>
      <c r="FZ2719" s="209"/>
      <c r="GA2719" s="209"/>
      <c r="GB2719" s="209"/>
      <c r="GC2719" s="209"/>
      <c r="GD2719" s="209"/>
      <c r="GE2719" s="209"/>
      <c r="GF2719" s="209"/>
      <c r="GG2719" s="209"/>
      <c r="GH2719" s="209"/>
      <c r="GI2719" s="209"/>
    </row>
    <row r="2720" spans="1:191">
      <c r="A2720" s="209"/>
      <c r="B2720" s="209"/>
      <c r="C2720" s="209"/>
      <c r="D2720" s="209"/>
      <c r="E2720" s="278"/>
      <c r="I2720" s="279"/>
      <c r="J2720" s="279"/>
      <c r="K2720" s="279"/>
      <c r="L2720" s="217"/>
      <c r="M2720" s="14"/>
      <c r="N2720" s="14"/>
      <c r="O2720" s="14"/>
      <c r="P2720" s="14"/>
      <c r="Q2720" s="14"/>
      <c r="R2720" s="168"/>
      <c r="S2720" s="14"/>
      <c r="T2720" s="14"/>
      <c r="U2720" s="14"/>
      <c r="V2720" s="43"/>
      <c r="AA2720" s="209"/>
      <c r="AB2720" s="209"/>
      <c r="AC2720" s="209"/>
      <c r="AD2720" s="209"/>
      <c r="AE2720" s="209"/>
      <c r="AF2720" s="209"/>
      <c r="AG2720" s="209"/>
      <c r="AH2720" s="209"/>
      <c r="AI2720" s="209"/>
      <c r="AJ2720" s="209"/>
      <c r="AK2720" s="209"/>
      <c r="AL2720" s="209"/>
      <c r="AM2720" s="209"/>
      <c r="AN2720" s="209"/>
      <c r="AO2720" s="209"/>
      <c r="AP2720" s="209"/>
      <c r="AQ2720" s="209"/>
      <c r="AR2720" s="209"/>
      <c r="AS2720" s="209"/>
      <c r="AT2720" s="209"/>
      <c r="AU2720" s="209"/>
      <c r="AV2720" s="209"/>
      <c r="AW2720" s="209"/>
      <c r="AX2720" s="209"/>
      <c r="AY2720" s="209"/>
      <c r="AZ2720" s="209"/>
      <c r="BA2720" s="209"/>
      <c r="BB2720" s="209"/>
      <c r="BC2720" s="209"/>
      <c r="BD2720" s="209"/>
      <c r="BE2720" s="209"/>
      <c r="BF2720" s="209"/>
      <c r="BG2720" s="209"/>
      <c r="BH2720" s="209"/>
      <c r="BI2720" s="209"/>
      <c r="BJ2720" s="209"/>
      <c r="BK2720" s="209"/>
      <c r="BL2720" s="209"/>
      <c r="BM2720" s="209"/>
      <c r="BN2720" s="209"/>
      <c r="BO2720" s="209"/>
      <c r="BP2720" s="209"/>
      <c r="BQ2720" s="209"/>
      <c r="BR2720" s="209"/>
      <c r="BS2720" s="209"/>
      <c r="BT2720" s="209"/>
      <c r="BU2720" s="209"/>
      <c r="BV2720" s="209"/>
      <c r="BW2720" s="209"/>
      <c r="BX2720" s="209"/>
      <c r="BY2720" s="209"/>
      <c r="BZ2720" s="209"/>
      <c r="CA2720" s="209"/>
      <c r="CB2720" s="209"/>
      <c r="CC2720" s="209"/>
      <c r="CD2720" s="209"/>
      <c r="CE2720" s="209"/>
      <c r="CF2720" s="209"/>
      <c r="CG2720" s="209"/>
      <c r="CH2720" s="209"/>
      <c r="CI2720" s="209"/>
      <c r="CJ2720" s="209"/>
      <c r="CK2720" s="209"/>
      <c r="CL2720" s="209"/>
      <c r="CM2720" s="209"/>
      <c r="CN2720" s="209"/>
      <c r="CO2720" s="209"/>
      <c r="CP2720" s="209"/>
      <c r="CQ2720" s="209"/>
      <c r="CR2720" s="209"/>
      <c r="CS2720" s="209"/>
      <c r="CT2720" s="209"/>
      <c r="CU2720" s="209"/>
      <c r="CV2720" s="209"/>
      <c r="CW2720" s="209"/>
      <c r="CX2720" s="209"/>
      <c r="CY2720" s="209"/>
      <c r="CZ2720" s="209"/>
      <c r="DA2720" s="209"/>
      <c r="DB2720" s="209"/>
      <c r="DC2720" s="209"/>
      <c r="DD2720" s="209"/>
      <c r="DE2720" s="209"/>
      <c r="DF2720" s="209"/>
      <c r="DG2720" s="209"/>
      <c r="DH2720" s="209"/>
      <c r="DI2720" s="209"/>
      <c r="DJ2720" s="209"/>
      <c r="DK2720" s="209"/>
      <c r="DL2720" s="209"/>
      <c r="DM2720" s="209"/>
      <c r="DN2720" s="209"/>
      <c r="DO2720" s="209"/>
      <c r="DP2720" s="209"/>
      <c r="DQ2720" s="209"/>
      <c r="DR2720" s="209"/>
      <c r="DS2720" s="209"/>
      <c r="DT2720" s="209"/>
      <c r="DU2720" s="209"/>
      <c r="DV2720" s="209"/>
      <c r="DW2720" s="209"/>
      <c r="DX2720" s="209"/>
      <c r="DY2720" s="209"/>
      <c r="DZ2720" s="209"/>
      <c r="EA2720" s="209"/>
      <c r="EB2720" s="209"/>
      <c r="EC2720" s="209"/>
      <c r="ED2720" s="209"/>
      <c r="EE2720" s="209"/>
      <c r="EF2720" s="209"/>
      <c r="EG2720" s="209"/>
      <c r="EH2720" s="209"/>
      <c r="EI2720" s="209"/>
      <c r="EJ2720" s="209"/>
      <c r="EK2720" s="209"/>
      <c r="EL2720" s="209"/>
      <c r="EM2720" s="209"/>
      <c r="EN2720" s="209"/>
      <c r="EO2720" s="209"/>
      <c r="EP2720" s="209"/>
      <c r="EQ2720" s="209"/>
      <c r="ER2720" s="209"/>
      <c r="ES2720" s="209"/>
      <c r="ET2720" s="209"/>
      <c r="EU2720" s="209"/>
      <c r="EV2720" s="209"/>
      <c r="EW2720" s="209"/>
      <c r="EX2720" s="209"/>
      <c r="EY2720" s="209"/>
      <c r="EZ2720" s="209"/>
      <c r="FA2720" s="209"/>
      <c r="FB2720" s="209"/>
      <c r="FC2720" s="209"/>
      <c r="FD2720" s="209"/>
      <c r="FE2720" s="209"/>
      <c r="FF2720" s="209"/>
      <c r="FG2720" s="209"/>
      <c r="FH2720" s="209"/>
      <c r="FI2720" s="209"/>
      <c r="FJ2720" s="209"/>
      <c r="FK2720" s="209"/>
      <c r="FL2720" s="209"/>
      <c r="FM2720" s="209"/>
      <c r="FN2720" s="209"/>
      <c r="FO2720" s="209"/>
      <c r="FP2720" s="209"/>
      <c r="FQ2720" s="209"/>
      <c r="FR2720" s="209"/>
      <c r="FS2720" s="209"/>
      <c r="FT2720" s="209"/>
      <c r="FU2720" s="209"/>
      <c r="FV2720" s="209"/>
      <c r="FW2720" s="209"/>
      <c r="FX2720" s="209"/>
      <c r="FY2720" s="209"/>
      <c r="FZ2720" s="209"/>
      <c r="GA2720" s="209"/>
      <c r="GB2720" s="209"/>
      <c r="GC2720" s="209"/>
      <c r="GD2720" s="209"/>
      <c r="GE2720" s="209"/>
      <c r="GF2720" s="209"/>
      <c r="GG2720" s="209"/>
      <c r="GH2720" s="209"/>
      <c r="GI2720" s="209"/>
    </row>
    <row r="2721" spans="1:191">
      <c r="A2721" s="209"/>
      <c r="B2721" s="209"/>
      <c r="C2721" s="209"/>
      <c r="D2721" s="209"/>
      <c r="E2721" s="278"/>
      <c r="I2721" s="279"/>
      <c r="J2721" s="279"/>
      <c r="K2721" s="279"/>
      <c r="L2721" s="217"/>
      <c r="M2721" s="14"/>
      <c r="N2721" s="14"/>
      <c r="O2721" s="14"/>
      <c r="P2721" s="14"/>
      <c r="Q2721" s="14"/>
      <c r="R2721" s="168"/>
      <c r="S2721" s="14"/>
      <c r="T2721" s="14"/>
      <c r="U2721" s="14"/>
      <c r="V2721" s="43"/>
      <c r="AA2721" s="209"/>
      <c r="AB2721" s="209"/>
      <c r="AC2721" s="209"/>
      <c r="AD2721" s="209"/>
      <c r="AE2721" s="209"/>
      <c r="AF2721" s="209"/>
      <c r="AG2721" s="209"/>
      <c r="AH2721" s="209"/>
      <c r="AI2721" s="209"/>
      <c r="AJ2721" s="209"/>
      <c r="AK2721" s="209"/>
      <c r="AL2721" s="209"/>
      <c r="AM2721" s="209"/>
      <c r="AN2721" s="209"/>
      <c r="AO2721" s="209"/>
      <c r="AP2721" s="209"/>
      <c r="AQ2721" s="209"/>
      <c r="AR2721" s="209"/>
      <c r="AS2721" s="209"/>
      <c r="AT2721" s="209"/>
      <c r="AU2721" s="209"/>
      <c r="AV2721" s="209"/>
      <c r="AW2721" s="209"/>
      <c r="AX2721" s="209"/>
      <c r="AY2721" s="209"/>
      <c r="AZ2721" s="209"/>
      <c r="BA2721" s="209"/>
      <c r="BB2721" s="209"/>
      <c r="BC2721" s="209"/>
      <c r="BD2721" s="209"/>
      <c r="BE2721" s="209"/>
      <c r="BF2721" s="209"/>
      <c r="BG2721" s="209"/>
      <c r="BH2721" s="209"/>
      <c r="BI2721" s="209"/>
      <c r="BJ2721" s="209"/>
      <c r="BK2721" s="209"/>
      <c r="BL2721" s="209"/>
      <c r="BM2721" s="209"/>
      <c r="BN2721" s="209"/>
      <c r="BO2721" s="209"/>
      <c r="BP2721" s="209"/>
      <c r="BQ2721" s="209"/>
      <c r="BR2721" s="209"/>
      <c r="BS2721" s="209"/>
      <c r="BT2721" s="209"/>
      <c r="BU2721" s="209"/>
      <c r="BV2721" s="209"/>
      <c r="BW2721" s="209"/>
      <c r="BX2721" s="209"/>
      <c r="BY2721" s="209"/>
      <c r="BZ2721" s="209"/>
      <c r="CA2721" s="209"/>
      <c r="CB2721" s="209"/>
      <c r="CC2721" s="209"/>
      <c r="CD2721" s="209"/>
      <c r="CE2721" s="209"/>
      <c r="CF2721" s="209"/>
      <c r="CG2721" s="209"/>
      <c r="CH2721" s="209"/>
      <c r="CI2721" s="209"/>
      <c r="CJ2721" s="209"/>
      <c r="CK2721" s="209"/>
      <c r="CL2721" s="209"/>
      <c r="CM2721" s="209"/>
      <c r="CN2721" s="209"/>
      <c r="CO2721" s="209"/>
      <c r="CP2721" s="209"/>
      <c r="CQ2721" s="209"/>
      <c r="CR2721" s="209"/>
      <c r="CS2721" s="209"/>
      <c r="CT2721" s="209"/>
      <c r="CU2721" s="209"/>
      <c r="CV2721" s="209"/>
      <c r="CW2721" s="209"/>
      <c r="CX2721" s="209"/>
      <c r="CY2721" s="209"/>
      <c r="CZ2721" s="209"/>
      <c r="DA2721" s="209"/>
      <c r="DB2721" s="209"/>
      <c r="DC2721" s="209"/>
      <c r="DD2721" s="209"/>
      <c r="DE2721" s="209"/>
      <c r="DF2721" s="209"/>
      <c r="DG2721" s="209"/>
      <c r="DH2721" s="209"/>
      <c r="DI2721" s="209"/>
      <c r="DJ2721" s="209"/>
      <c r="DK2721" s="209"/>
      <c r="DL2721" s="209"/>
      <c r="DM2721" s="209"/>
      <c r="DN2721" s="209"/>
      <c r="DO2721" s="209"/>
      <c r="DP2721" s="209"/>
      <c r="DQ2721" s="209"/>
      <c r="DR2721" s="209"/>
      <c r="DS2721" s="209"/>
      <c r="DT2721" s="209"/>
      <c r="DU2721" s="209"/>
      <c r="DV2721" s="209"/>
      <c r="DW2721" s="209"/>
      <c r="DX2721" s="209"/>
      <c r="DY2721" s="209"/>
      <c r="DZ2721" s="209"/>
      <c r="EA2721" s="209"/>
      <c r="EB2721" s="209"/>
      <c r="EC2721" s="209"/>
      <c r="ED2721" s="209"/>
      <c r="EE2721" s="209"/>
      <c r="EF2721" s="209"/>
      <c r="EG2721" s="209"/>
      <c r="EH2721" s="209"/>
      <c r="EI2721" s="209"/>
      <c r="EJ2721" s="209"/>
      <c r="EK2721" s="209"/>
      <c r="EL2721" s="209"/>
      <c r="EM2721" s="209"/>
      <c r="EN2721" s="209"/>
      <c r="EO2721" s="209"/>
      <c r="EP2721" s="209"/>
      <c r="EQ2721" s="209"/>
      <c r="ER2721" s="209"/>
      <c r="ES2721" s="209"/>
      <c r="ET2721" s="209"/>
      <c r="EU2721" s="209"/>
      <c r="EV2721" s="209"/>
      <c r="EW2721" s="209"/>
      <c r="EX2721" s="209"/>
      <c r="EY2721" s="209"/>
      <c r="EZ2721" s="209"/>
      <c r="FA2721" s="209"/>
      <c r="FB2721" s="209"/>
      <c r="FC2721" s="209"/>
      <c r="FD2721" s="209"/>
      <c r="FE2721" s="209"/>
      <c r="FF2721" s="209"/>
      <c r="FG2721" s="209"/>
      <c r="FH2721" s="209"/>
      <c r="FI2721" s="209"/>
      <c r="FJ2721" s="209"/>
      <c r="FK2721" s="209"/>
      <c r="FL2721" s="209"/>
      <c r="FM2721" s="209"/>
      <c r="FN2721" s="209"/>
      <c r="FO2721" s="209"/>
      <c r="FP2721" s="209"/>
      <c r="FQ2721" s="209"/>
      <c r="FR2721" s="209"/>
      <c r="FS2721" s="209"/>
      <c r="FT2721" s="209"/>
      <c r="FU2721" s="209"/>
      <c r="FV2721" s="209"/>
      <c r="FW2721" s="209"/>
      <c r="FX2721" s="209"/>
      <c r="FY2721" s="209"/>
      <c r="FZ2721" s="209"/>
      <c r="GA2721" s="209"/>
      <c r="GB2721" s="209"/>
      <c r="GC2721" s="209"/>
      <c r="GD2721" s="209"/>
      <c r="GE2721" s="209"/>
      <c r="GF2721" s="209"/>
      <c r="GG2721" s="209"/>
      <c r="GH2721" s="209"/>
      <c r="GI2721" s="209"/>
    </row>
    <row r="2722" spans="1:191">
      <c r="A2722" s="209"/>
      <c r="B2722" s="209"/>
      <c r="C2722" s="209"/>
      <c r="D2722" s="209"/>
      <c r="E2722" s="278"/>
      <c r="I2722" s="279"/>
      <c r="J2722" s="279"/>
      <c r="K2722" s="279"/>
      <c r="L2722" s="217"/>
      <c r="M2722" s="14"/>
      <c r="N2722" s="14"/>
      <c r="O2722" s="14"/>
      <c r="P2722" s="14"/>
      <c r="Q2722" s="14"/>
      <c r="R2722" s="168"/>
      <c r="S2722" s="14"/>
      <c r="T2722" s="14"/>
      <c r="U2722" s="14"/>
      <c r="V2722" s="43"/>
      <c r="AA2722" s="209"/>
      <c r="AB2722" s="209"/>
      <c r="AC2722" s="209"/>
      <c r="AD2722" s="209"/>
      <c r="AE2722" s="209"/>
      <c r="AF2722" s="209"/>
      <c r="AG2722" s="209"/>
      <c r="AH2722" s="209"/>
      <c r="AI2722" s="209"/>
      <c r="AJ2722" s="209"/>
      <c r="AK2722" s="209"/>
      <c r="AL2722" s="209"/>
      <c r="AM2722" s="209"/>
      <c r="AN2722" s="209"/>
      <c r="AO2722" s="209"/>
      <c r="AP2722" s="209"/>
      <c r="AQ2722" s="209"/>
      <c r="AR2722" s="209"/>
      <c r="AS2722" s="209"/>
      <c r="AT2722" s="209"/>
      <c r="AU2722" s="209"/>
      <c r="AV2722" s="209"/>
      <c r="AW2722" s="209"/>
      <c r="AX2722" s="209"/>
      <c r="AY2722" s="209"/>
      <c r="AZ2722" s="209"/>
      <c r="BA2722" s="209"/>
      <c r="BB2722" s="209"/>
      <c r="BC2722" s="209"/>
      <c r="BD2722" s="209"/>
      <c r="BE2722" s="209"/>
      <c r="BF2722" s="209"/>
      <c r="BG2722" s="209"/>
      <c r="BH2722" s="209"/>
      <c r="BI2722" s="209"/>
      <c r="BJ2722" s="209"/>
      <c r="BK2722" s="209"/>
      <c r="BL2722" s="209"/>
      <c r="BM2722" s="209"/>
      <c r="BN2722" s="209"/>
      <c r="BO2722" s="209"/>
      <c r="BP2722" s="209"/>
      <c r="BQ2722" s="209"/>
      <c r="BR2722" s="209"/>
      <c r="BS2722" s="209"/>
      <c r="BT2722" s="209"/>
      <c r="BU2722" s="209"/>
      <c r="BV2722" s="209"/>
      <c r="BW2722" s="209"/>
      <c r="BX2722" s="209"/>
      <c r="BY2722" s="209"/>
      <c r="BZ2722" s="209"/>
      <c r="CA2722" s="209"/>
      <c r="CB2722" s="209"/>
      <c r="CC2722" s="209"/>
      <c r="CD2722" s="209"/>
      <c r="CE2722" s="209"/>
      <c r="CF2722" s="209"/>
      <c r="CG2722" s="209"/>
      <c r="CH2722" s="209"/>
      <c r="CI2722" s="209"/>
      <c r="CJ2722" s="209"/>
      <c r="CK2722" s="209"/>
      <c r="CL2722" s="209"/>
      <c r="CM2722" s="209"/>
      <c r="CN2722" s="209"/>
      <c r="CO2722" s="209"/>
      <c r="CP2722" s="209"/>
      <c r="CQ2722" s="209"/>
      <c r="CR2722" s="209"/>
      <c r="CS2722" s="209"/>
      <c r="CT2722" s="209"/>
      <c r="CU2722" s="209"/>
      <c r="CV2722" s="209"/>
      <c r="CW2722" s="209"/>
      <c r="CX2722" s="209"/>
      <c r="CY2722" s="209"/>
      <c r="CZ2722" s="209"/>
      <c r="DA2722" s="209"/>
      <c r="DB2722" s="209"/>
      <c r="DC2722" s="209"/>
      <c r="DD2722" s="209"/>
      <c r="DE2722" s="209"/>
      <c r="DF2722" s="209"/>
      <c r="DG2722" s="209"/>
      <c r="DH2722" s="209"/>
      <c r="DI2722" s="209"/>
      <c r="DJ2722" s="209"/>
      <c r="DK2722" s="209"/>
      <c r="DL2722" s="209"/>
      <c r="DM2722" s="209"/>
      <c r="DN2722" s="209"/>
      <c r="DO2722" s="209"/>
      <c r="DP2722" s="209"/>
      <c r="DQ2722" s="209"/>
      <c r="DR2722" s="209"/>
      <c r="DS2722" s="209"/>
      <c r="DT2722" s="209"/>
      <c r="DU2722" s="209"/>
      <c r="DV2722" s="209"/>
      <c r="DW2722" s="209"/>
      <c r="DX2722" s="209"/>
      <c r="DY2722" s="209"/>
      <c r="DZ2722" s="209"/>
      <c r="EA2722" s="209"/>
      <c r="EB2722" s="209"/>
      <c r="EC2722" s="209"/>
      <c r="ED2722" s="209"/>
      <c r="EE2722" s="209"/>
      <c r="EF2722" s="209"/>
      <c r="EG2722" s="209"/>
      <c r="EH2722" s="209"/>
      <c r="EI2722" s="209"/>
      <c r="EJ2722" s="209"/>
      <c r="EK2722" s="209"/>
      <c r="EL2722" s="209"/>
      <c r="EM2722" s="209"/>
      <c r="EN2722" s="209"/>
      <c r="EO2722" s="209"/>
      <c r="EP2722" s="209"/>
      <c r="EQ2722" s="209"/>
      <c r="ER2722" s="209"/>
      <c r="ES2722" s="209"/>
      <c r="ET2722" s="209"/>
      <c r="EU2722" s="209"/>
      <c r="EV2722" s="209"/>
      <c r="EW2722" s="209"/>
      <c r="EX2722" s="209"/>
      <c r="EY2722" s="209"/>
      <c r="EZ2722" s="209"/>
      <c r="FA2722" s="209"/>
      <c r="FB2722" s="209"/>
      <c r="FC2722" s="209"/>
      <c r="FD2722" s="209"/>
      <c r="FE2722" s="209"/>
      <c r="FF2722" s="209"/>
      <c r="FG2722" s="209"/>
      <c r="FH2722" s="209"/>
      <c r="FI2722" s="209"/>
      <c r="FJ2722" s="209"/>
      <c r="FK2722" s="209"/>
      <c r="FL2722" s="209"/>
      <c r="FM2722" s="209"/>
      <c r="FN2722" s="209"/>
      <c r="FO2722" s="209"/>
      <c r="FP2722" s="209"/>
      <c r="FQ2722" s="209"/>
      <c r="FR2722" s="209"/>
      <c r="FS2722" s="209"/>
      <c r="FT2722" s="209"/>
      <c r="FU2722" s="209"/>
      <c r="FV2722" s="209"/>
      <c r="FW2722" s="209"/>
      <c r="FX2722" s="209"/>
      <c r="FY2722" s="209"/>
      <c r="FZ2722" s="209"/>
      <c r="GA2722" s="209"/>
      <c r="GB2722" s="209"/>
      <c r="GC2722" s="209"/>
      <c r="GD2722" s="209"/>
      <c r="GE2722" s="209"/>
      <c r="GF2722" s="209"/>
      <c r="GG2722" s="209"/>
      <c r="GH2722" s="209"/>
      <c r="GI2722" s="209"/>
    </row>
    <row r="2723" spans="1:191">
      <c r="A2723" s="209"/>
      <c r="B2723" s="209"/>
      <c r="C2723" s="209"/>
      <c r="D2723" s="209"/>
      <c r="E2723" s="278"/>
      <c r="I2723" s="279"/>
      <c r="J2723" s="279"/>
      <c r="K2723" s="279"/>
      <c r="L2723" s="217"/>
      <c r="M2723" s="14"/>
      <c r="N2723" s="14"/>
      <c r="O2723" s="14"/>
      <c r="P2723" s="14"/>
      <c r="Q2723" s="14"/>
      <c r="R2723" s="168"/>
      <c r="S2723" s="14"/>
      <c r="T2723" s="14"/>
      <c r="U2723" s="14"/>
      <c r="V2723" s="43"/>
      <c r="AA2723" s="209"/>
      <c r="AB2723" s="209"/>
      <c r="AC2723" s="209"/>
      <c r="AD2723" s="209"/>
      <c r="AE2723" s="209"/>
      <c r="AF2723" s="209"/>
      <c r="AG2723" s="209"/>
      <c r="AH2723" s="209"/>
      <c r="AI2723" s="209"/>
      <c r="AJ2723" s="209"/>
      <c r="AK2723" s="209"/>
      <c r="AL2723" s="209"/>
      <c r="AM2723" s="209"/>
      <c r="AN2723" s="209"/>
      <c r="AO2723" s="209"/>
      <c r="AP2723" s="209"/>
      <c r="AQ2723" s="209"/>
      <c r="AR2723" s="209"/>
      <c r="AS2723" s="209"/>
      <c r="AT2723" s="209"/>
      <c r="AU2723" s="209"/>
      <c r="AV2723" s="209"/>
      <c r="AW2723" s="209"/>
      <c r="AX2723" s="209"/>
      <c r="AY2723" s="209"/>
      <c r="AZ2723" s="209"/>
      <c r="BA2723" s="209"/>
      <c r="BB2723" s="209"/>
      <c r="BC2723" s="209"/>
      <c r="BD2723" s="209"/>
      <c r="BE2723" s="209"/>
      <c r="BF2723" s="209"/>
      <c r="BG2723" s="209"/>
      <c r="BH2723" s="209"/>
      <c r="BI2723" s="209"/>
      <c r="BJ2723" s="209"/>
      <c r="BK2723" s="209"/>
      <c r="BL2723" s="209"/>
      <c r="BM2723" s="209"/>
      <c r="BN2723" s="209"/>
      <c r="BO2723" s="209"/>
      <c r="BP2723" s="209"/>
      <c r="BQ2723" s="209"/>
      <c r="BR2723" s="209"/>
      <c r="BS2723" s="209"/>
      <c r="BT2723" s="209"/>
      <c r="BU2723" s="209"/>
      <c r="BV2723" s="209"/>
      <c r="BW2723" s="209"/>
      <c r="BX2723" s="209"/>
      <c r="BY2723" s="209"/>
      <c r="BZ2723" s="209"/>
      <c r="CA2723" s="209"/>
      <c r="CB2723" s="209"/>
      <c r="CC2723" s="209"/>
      <c r="CD2723" s="209"/>
      <c r="CE2723" s="209"/>
      <c r="CF2723" s="209"/>
      <c r="CG2723" s="209"/>
      <c r="CH2723" s="209"/>
      <c r="CI2723" s="209"/>
      <c r="CJ2723" s="209"/>
      <c r="CK2723" s="209"/>
      <c r="CL2723" s="209"/>
      <c r="CM2723" s="209"/>
      <c r="CN2723" s="209"/>
      <c r="CO2723" s="209"/>
      <c r="CP2723" s="209"/>
      <c r="CQ2723" s="209"/>
      <c r="CR2723" s="209"/>
      <c r="CS2723" s="209"/>
      <c r="CT2723" s="209"/>
      <c r="CU2723" s="209"/>
      <c r="CV2723" s="209"/>
      <c r="CW2723" s="209"/>
      <c r="CX2723" s="209"/>
      <c r="CY2723" s="209"/>
      <c r="CZ2723" s="209"/>
      <c r="DA2723" s="209"/>
      <c r="DB2723" s="209"/>
      <c r="DC2723" s="209"/>
      <c r="DD2723" s="209"/>
      <c r="DE2723" s="209"/>
      <c r="DF2723" s="209"/>
      <c r="DG2723" s="209"/>
      <c r="DH2723" s="209"/>
      <c r="DI2723" s="209"/>
      <c r="DJ2723" s="209"/>
      <c r="DK2723" s="209"/>
      <c r="DL2723" s="209"/>
      <c r="DM2723" s="209"/>
      <c r="DN2723" s="209"/>
      <c r="DO2723" s="209"/>
      <c r="DP2723" s="209"/>
      <c r="DQ2723" s="209"/>
      <c r="DR2723" s="209"/>
      <c r="DS2723" s="209"/>
      <c r="DT2723" s="209"/>
      <c r="DU2723" s="209"/>
      <c r="DV2723" s="209"/>
      <c r="DW2723" s="209"/>
      <c r="DX2723" s="209"/>
      <c r="DY2723" s="209"/>
      <c r="DZ2723" s="209"/>
      <c r="EA2723" s="209"/>
      <c r="EB2723" s="209"/>
      <c r="EC2723" s="209"/>
      <c r="ED2723" s="209"/>
      <c r="EE2723" s="209"/>
      <c r="EF2723" s="209"/>
      <c r="EG2723" s="209"/>
      <c r="EH2723" s="209"/>
      <c r="EI2723" s="209"/>
      <c r="EJ2723" s="209"/>
      <c r="EK2723" s="209"/>
      <c r="EL2723" s="209"/>
      <c r="EM2723" s="209"/>
      <c r="EN2723" s="209"/>
      <c r="EO2723" s="209"/>
      <c r="EP2723" s="209"/>
      <c r="EQ2723" s="209"/>
      <c r="ER2723" s="209"/>
      <c r="ES2723" s="209"/>
      <c r="ET2723" s="209"/>
      <c r="EU2723" s="209"/>
      <c r="EV2723" s="209"/>
      <c r="EW2723" s="209"/>
      <c r="EX2723" s="209"/>
      <c r="EY2723" s="209"/>
      <c r="EZ2723" s="209"/>
      <c r="FA2723" s="209"/>
      <c r="FB2723" s="209"/>
      <c r="FC2723" s="209"/>
      <c r="FD2723" s="209"/>
      <c r="FE2723" s="209"/>
      <c r="FF2723" s="209"/>
      <c r="FG2723" s="209"/>
      <c r="FH2723" s="209"/>
      <c r="FI2723" s="209"/>
      <c r="FJ2723" s="209"/>
      <c r="FK2723" s="209"/>
      <c r="FL2723" s="209"/>
      <c r="FM2723" s="209"/>
      <c r="FN2723" s="209"/>
      <c r="FO2723" s="209"/>
      <c r="FP2723" s="209"/>
      <c r="FQ2723" s="209"/>
      <c r="FR2723" s="209"/>
      <c r="FS2723" s="209"/>
      <c r="FT2723" s="209"/>
      <c r="FU2723" s="209"/>
      <c r="FV2723" s="209"/>
      <c r="FW2723" s="209"/>
      <c r="FX2723" s="209"/>
      <c r="FY2723" s="209"/>
      <c r="FZ2723" s="209"/>
      <c r="GA2723" s="209"/>
      <c r="GB2723" s="209"/>
      <c r="GC2723" s="209"/>
      <c r="GD2723" s="209"/>
      <c r="GE2723" s="209"/>
      <c r="GF2723" s="209"/>
      <c r="GG2723" s="209"/>
      <c r="GH2723" s="209"/>
      <c r="GI2723" s="209"/>
    </row>
    <row r="2724" spans="1:191">
      <c r="A2724" s="209"/>
      <c r="B2724" s="209"/>
      <c r="C2724" s="209"/>
      <c r="D2724" s="209"/>
      <c r="E2724" s="278"/>
      <c r="I2724" s="279"/>
      <c r="J2724" s="279"/>
      <c r="K2724" s="279"/>
      <c r="L2724" s="217"/>
      <c r="M2724" s="14"/>
      <c r="N2724" s="14"/>
      <c r="O2724" s="14"/>
      <c r="P2724" s="14"/>
      <c r="Q2724" s="14"/>
      <c r="R2724" s="168"/>
      <c r="S2724" s="14"/>
      <c r="T2724" s="14"/>
      <c r="U2724" s="14"/>
      <c r="V2724" s="43"/>
      <c r="AA2724" s="209"/>
      <c r="AB2724" s="209"/>
      <c r="AC2724" s="209"/>
      <c r="AD2724" s="209"/>
      <c r="AE2724" s="209"/>
      <c r="AF2724" s="209"/>
      <c r="AG2724" s="209"/>
      <c r="AH2724" s="209"/>
      <c r="AI2724" s="209"/>
      <c r="AJ2724" s="209"/>
      <c r="AK2724" s="209"/>
      <c r="AL2724" s="209"/>
      <c r="AM2724" s="209"/>
      <c r="AN2724" s="209"/>
      <c r="AO2724" s="209"/>
      <c r="AP2724" s="209"/>
      <c r="AQ2724" s="209"/>
      <c r="AR2724" s="209"/>
      <c r="AS2724" s="209"/>
      <c r="AT2724" s="209"/>
      <c r="AU2724" s="209"/>
      <c r="AV2724" s="209"/>
      <c r="AW2724" s="209"/>
      <c r="AX2724" s="209"/>
      <c r="AY2724" s="209"/>
      <c r="AZ2724" s="209"/>
      <c r="BA2724" s="209"/>
      <c r="BB2724" s="209"/>
      <c r="BC2724" s="209"/>
      <c r="BD2724" s="209"/>
      <c r="BE2724" s="209"/>
      <c r="BF2724" s="209"/>
      <c r="BG2724" s="209"/>
      <c r="BH2724" s="209"/>
      <c r="BI2724" s="209"/>
      <c r="BJ2724" s="209"/>
      <c r="BK2724" s="209"/>
      <c r="BL2724" s="209"/>
      <c r="BM2724" s="209"/>
      <c r="BN2724" s="209"/>
      <c r="BO2724" s="209"/>
      <c r="BP2724" s="209"/>
      <c r="BQ2724" s="209"/>
      <c r="BR2724" s="209"/>
      <c r="BS2724" s="209"/>
      <c r="BT2724" s="209"/>
      <c r="BU2724" s="209"/>
      <c r="BV2724" s="209"/>
      <c r="BW2724" s="209"/>
      <c r="BX2724" s="209"/>
      <c r="BY2724" s="209"/>
      <c r="BZ2724" s="209"/>
      <c r="CA2724" s="209"/>
      <c r="CB2724" s="209"/>
      <c r="CC2724" s="209"/>
      <c r="CD2724" s="209"/>
      <c r="CE2724" s="209"/>
      <c r="CF2724" s="209"/>
      <c r="CG2724" s="209"/>
      <c r="CH2724" s="209"/>
      <c r="CI2724" s="209"/>
      <c r="CJ2724" s="209"/>
      <c r="CK2724" s="209"/>
      <c r="CL2724" s="209"/>
      <c r="CM2724" s="209"/>
      <c r="CN2724" s="209"/>
      <c r="CO2724" s="209"/>
      <c r="CP2724" s="209"/>
      <c r="CQ2724" s="209"/>
      <c r="CR2724" s="209"/>
      <c r="CS2724" s="209"/>
      <c r="CT2724" s="209"/>
      <c r="CU2724" s="209"/>
      <c r="CV2724" s="209"/>
      <c r="CW2724" s="209"/>
      <c r="CX2724" s="209"/>
      <c r="CY2724" s="209"/>
      <c r="CZ2724" s="209"/>
      <c r="DA2724" s="209"/>
      <c r="DB2724" s="209"/>
      <c r="DC2724" s="209"/>
      <c r="DD2724" s="209"/>
      <c r="DE2724" s="209"/>
      <c r="DF2724" s="209"/>
      <c r="DG2724" s="209"/>
      <c r="DH2724" s="209"/>
      <c r="DI2724" s="209"/>
      <c r="DJ2724" s="209"/>
      <c r="DK2724" s="209"/>
      <c r="DL2724" s="209"/>
      <c r="DM2724" s="209"/>
      <c r="DN2724" s="209"/>
      <c r="DO2724" s="209"/>
      <c r="DP2724" s="209"/>
      <c r="DQ2724" s="209"/>
      <c r="DR2724" s="209"/>
      <c r="DS2724" s="209"/>
      <c r="DT2724" s="209"/>
      <c r="DU2724" s="209"/>
      <c r="DV2724" s="209"/>
      <c r="DW2724" s="209"/>
      <c r="DX2724" s="209"/>
      <c r="DY2724" s="209"/>
      <c r="DZ2724" s="209"/>
      <c r="EA2724" s="209"/>
      <c r="EB2724" s="209"/>
      <c r="EC2724" s="209"/>
      <c r="ED2724" s="209"/>
      <c r="EE2724" s="209"/>
      <c r="EF2724" s="209"/>
      <c r="EG2724" s="209"/>
      <c r="EH2724" s="209"/>
      <c r="EI2724" s="209"/>
      <c r="EJ2724" s="209"/>
      <c r="EK2724" s="209"/>
      <c r="EL2724" s="209"/>
      <c r="EM2724" s="209"/>
      <c r="EN2724" s="209"/>
      <c r="EO2724" s="209"/>
      <c r="EP2724" s="209"/>
      <c r="EQ2724" s="209"/>
      <c r="ER2724" s="209"/>
      <c r="ES2724" s="209"/>
      <c r="ET2724" s="209"/>
      <c r="EU2724" s="209"/>
      <c r="EV2724" s="209"/>
      <c r="EW2724" s="209"/>
      <c r="EX2724" s="209"/>
      <c r="EY2724" s="209"/>
      <c r="EZ2724" s="209"/>
      <c r="FA2724" s="209"/>
      <c r="FB2724" s="209"/>
      <c r="FC2724" s="209"/>
      <c r="FD2724" s="209"/>
      <c r="FE2724" s="209"/>
      <c r="FF2724" s="209"/>
      <c r="FG2724" s="209"/>
      <c r="FH2724" s="209"/>
      <c r="FI2724" s="209"/>
      <c r="FJ2724" s="209"/>
      <c r="FK2724" s="209"/>
      <c r="FL2724" s="209"/>
      <c r="FM2724" s="209"/>
      <c r="FN2724" s="209"/>
      <c r="FO2724" s="209"/>
      <c r="FP2724" s="209"/>
      <c r="FQ2724" s="209"/>
      <c r="FR2724" s="209"/>
      <c r="FS2724" s="209"/>
      <c r="FT2724" s="209"/>
      <c r="FU2724" s="209"/>
      <c r="FV2724" s="209"/>
      <c r="FW2724" s="209"/>
      <c r="FX2724" s="209"/>
      <c r="FY2724" s="209"/>
      <c r="FZ2724" s="209"/>
      <c r="GA2724" s="209"/>
      <c r="GB2724" s="209"/>
      <c r="GC2724" s="209"/>
      <c r="GD2724" s="209"/>
      <c r="GE2724" s="209"/>
      <c r="GF2724" s="209"/>
      <c r="GG2724" s="209"/>
      <c r="GH2724" s="209"/>
      <c r="GI2724" s="209"/>
    </row>
    <row r="2725" spans="1:191">
      <c r="A2725" s="209"/>
      <c r="B2725" s="209"/>
      <c r="C2725" s="209"/>
      <c r="D2725" s="209"/>
      <c r="E2725" s="278"/>
      <c r="I2725" s="279"/>
      <c r="J2725" s="279"/>
      <c r="K2725" s="279"/>
      <c r="L2725" s="217"/>
      <c r="M2725" s="14"/>
      <c r="N2725" s="14"/>
      <c r="O2725" s="14"/>
      <c r="P2725" s="14"/>
      <c r="Q2725" s="14"/>
      <c r="R2725" s="168"/>
      <c r="S2725" s="14"/>
      <c r="T2725" s="14"/>
      <c r="U2725" s="14"/>
      <c r="V2725" s="43"/>
      <c r="AA2725" s="209"/>
      <c r="AB2725" s="209"/>
      <c r="AC2725" s="209"/>
      <c r="AD2725" s="209"/>
      <c r="AE2725" s="209"/>
      <c r="AF2725" s="209"/>
      <c r="AG2725" s="209"/>
      <c r="AH2725" s="209"/>
      <c r="AI2725" s="209"/>
      <c r="AJ2725" s="209"/>
      <c r="AK2725" s="209"/>
      <c r="AL2725" s="209"/>
      <c r="AM2725" s="209"/>
      <c r="AN2725" s="209"/>
      <c r="AO2725" s="209"/>
      <c r="AP2725" s="209"/>
      <c r="AQ2725" s="209"/>
      <c r="AR2725" s="209"/>
      <c r="AS2725" s="209"/>
      <c r="AT2725" s="209"/>
      <c r="AU2725" s="209"/>
      <c r="AV2725" s="209"/>
      <c r="AW2725" s="209"/>
      <c r="AX2725" s="209"/>
      <c r="AY2725" s="209"/>
      <c r="AZ2725" s="209"/>
      <c r="BA2725" s="209"/>
      <c r="BB2725" s="209"/>
      <c r="BC2725" s="209"/>
      <c r="BD2725" s="209"/>
      <c r="BE2725" s="209"/>
      <c r="BF2725" s="209"/>
      <c r="BG2725" s="209"/>
      <c r="BH2725" s="209"/>
      <c r="BI2725" s="209"/>
      <c r="BJ2725" s="209"/>
      <c r="BK2725" s="209"/>
      <c r="BL2725" s="209"/>
      <c r="BM2725" s="209"/>
      <c r="BN2725" s="209"/>
      <c r="BO2725" s="209"/>
      <c r="BP2725" s="209"/>
      <c r="BQ2725" s="209"/>
      <c r="BR2725" s="209"/>
      <c r="BS2725" s="209"/>
      <c r="BT2725" s="209"/>
      <c r="BU2725" s="209"/>
      <c r="BV2725" s="209"/>
      <c r="BW2725" s="209"/>
      <c r="BX2725" s="209"/>
      <c r="BY2725" s="209"/>
      <c r="BZ2725" s="209"/>
      <c r="CA2725" s="209"/>
      <c r="CB2725" s="209"/>
      <c r="CC2725" s="209"/>
      <c r="CD2725" s="209"/>
      <c r="CE2725" s="209"/>
      <c r="CF2725" s="209"/>
      <c r="CG2725" s="209"/>
      <c r="CH2725" s="209"/>
      <c r="CI2725" s="209"/>
      <c r="CJ2725" s="209"/>
      <c r="CK2725" s="209"/>
      <c r="CL2725" s="209"/>
      <c r="CM2725" s="209"/>
      <c r="CN2725" s="209"/>
      <c r="CO2725" s="209"/>
      <c r="CP2725" s="209"/>
      <c r="CQ2725" s="209"/>
      <c r="CR2725" s="209"/>
      <c r="CS2725" s="209"/>
      <c r="CT2725" s="209"/>
      <c r="CU2725" s="209"/>
      <c r="CV2725" s="209"/>
      <c r="CW2725" s="209"/>
      <c r="CX2725" s="209"/>
      <c r="CY2725" s="209"/>
      <c r="CZ2725" s="209"/>
      <c r="DA2725" s="209"/>
      <c r="DB2725" s="209"/>
      <c r="DC2725" s="209"/>
      <c r="DD2725" s="209"/>
      <c r="DE2725" s="209"/>
      <c r="DF2725" s="209"/>
      <c r="DG2725" s="209"/>
      <c r="DH2725" s="209"/>
      <c r="DI2725" s="209"/>
      <c r="DJ2725" s="209"/>
      <c r="DK2725" s="209"/>
      <c r="DL2725" s="209"/>
      <c r="DM2725" s="209"/>
      <c r="DN2725" s="209"/>
      <c r="DO2725" s="209"/>
      <c r="DP2725" s="209"/>
      <c r="DQ2725" s="209"/>
      <c r="DR2725" s="209"/>
      <c r="DS2725" s="209"/>
      <c r="DT2725" s="209"/>
      <c r="DU2725" s="209"/>
      <c r="DV2725" s="209"/>
      <c r="DW2725" s="209"/>
      <c r="DX2725" s="209"/>
      <c r="DY2725" s="209"/>
      <c r="DZ2725" s="209"/>
      <c r="EA2725" s="209"/>
      <c r="EB2725" s="209"/>
      <c r="EC2725" s="209"/>
      <c r="ED2725" s="209"/>
      <c r="EE2725" s="209"/>
      <c r="EF2725" s="209"/>
      <c r="EG2725" s="209"/>
      <c r="EH2725" s="209"/>
      <c r="EI2725" s="209"/>
      <c r="EJ2725" s="209"/>
      <c r="EK2725" s="209"/>
      <c r="EL2725" s="209"/>
      <c r="EM2725" s="209"/>
      <c r="EN2725" s="209"/>
      <c r="EO2725" s="209"/>
      <c r="EP2725" s="209"/>
      <c r="EQ2725" s="209"/>
      <c r="ER2725" s="209"/>
      <c r="ES2725" s="209"/>
      <c r="ET2725" s="209"/>
      <c r="EU2725" s="209"/>
      <c r="EV2725" s="209"/>
      <c r="EW2725" s="209"/>
      <c r="EX2725" s="209"/>
      <c r="EY2725" s="209"/>
      <c r="EZ2725" s="209"/>
      <c r="FA2725" s="209"/>
      <c r="FB2725" s="209"/>
      <c r="FC2725" s="209"/>
      <c r="FD2725" s="209"/>
      <c r="FE2725" s="209"/>
      <c r="FF2725" s="209"/>
      <c r="FG2725" s="209"/>
      <c r="FH2725" s="209"/>
      <c r="FI2725" s="209"/>
      <c r="FJ2725" s="209"/>
      <c r="FK2725" s="209"/>
      <c r="FL2725" s="209"/>
      <c r="FM2725" s="209"/>
      <c r="FN2725" s="209"/>
      <c r="FO2725" s="209"/>
      <c r="FP2725" s="209"/>
      <c r="FQ2725" s="209"/>
      <c r="FR2725" s="209"/>
      <c r="FS2725" s="209"/>
      <c r="FT2725" s="209"/>
      <c r="FU2725" s="209"/>
      <c r="FV2725" s="209"/>
      <c r="FW2725" s="209"/>
      <c r="FX2725" s="209"/>
      <c r="FY2725" s="209"/>
      <c r="FZ2725" s="209"/>
      <c r="GA2725" s="209"/>
      <c r="GB2725" s="209"/>
      <c r="GC2725" s="209"/>
      <c r="GD2725" s="209"/>
      <c r="GE2725" s="209"/>
      <c r="GF2725" s="209"/>
      <c r="GG2725" s="209"/>
      <c r="GH2725" s="209"/>
      <c r="GI2725" s="209"/>
    </row>
    <row r="2726" spans="1:191">
      <c r="A2726" s="209"/>
      <c r="B2726" s="209"/>
      <c r="C2726" s="209"/>
      <c r="D2726" s="209"/>
      <c r="E2726" s="278"/>
      <c r="I2726" s="279"/>
      <c r="J2726" s="279"/>
      <c r="K2726" s="279"/>
      <c r="L2726" s="217"/>
      <c r="M2726" s="14"/>
      <c r="N2726" s="14"/>
      <c r="O2726" s="14"/>
      <c r="P2726" s="14"/>
      <c r="Q2726" s="14"/>
      <c r="R2726" s="168"/>
      <c r="S2726" s="14"/>
      <c r="T2726" s="14"/>
      <c r="U2726" s="14"/>
      <c r="V2726" s="43"/>
      <c r="AA2726" s="209"/>
      <c r="AB2726" s="209"/>
      <c r="AC2726" s="209"/>
      <c r="AD2726" s="209"/>
      <c r="AE2726" s="209"/>
      <c r="AF2726" s="209"/>
      <c r="AG2726" s="209"/>
      <c r="AH2726" s="209"/>
      <c r="AI2726" s="209"/>
      <c r="AJ2726" s="209"/>
      <c r="AK2726" s="209"/>
      <c r="AL2726" s="209"/>
      <c r="AM2726" s="209"/>
      <c r="AN2726" s="209"/>
      <c r="AO2726" s="209"/>
      <c r="AP2726" s="209"/>
      <c r="AQ2726" s="209"/>
      <c r="AR2726" s="209"/>
      <c r="AS2726" s="209"/>
      <c r="AT2726" s="209"/>
      <c r="AU2726" s="209"/>
      <c r="AV2726" s="209"/>
      <c r="AW2726" s="209"/>
      <c r="AX2726" s="209"/>
      <c r="AY2726" s="209"/>
      <c r="AZ2726" s="209"/>
      <c r="BA2726" s="209"/>
      <c r="BB2726" s="209"/>
      <c r="BC2726" s="209"/>
      <c r="BD2726" s="209"/>
      <c r="BE2726" s="209"/>
      <c r="BF2726" s="209"/>
      <c r="BG2726" s="209"/>
      <c r="BH2726" s="209"/>
      <c r="BI2726" s="209"/>
      <c r="BJ2726" s="209"/>
      <c r="BK2726" s="209"/>
      <c r="BL2726" s="209"/>
      <c r="BM2726" s="209"/>
      <c r="BN2726" s="209"/>
      <c r="BO2726" s="209"/>
      <c r="BP2726" s="209"/>
      <c r="BQ2726" s="209"/>
      <c r="BR2726" s="209"/>
      <c r="BS2726" s="209"/>
      <c r="BT2726" s="209"/>
      <c r="BU2726" s="209"/>
      <c r="BV2726" s="209"/>
      <c r="BW2726" s="209"/>
      <c r="BX2726" s="209"/>
      <c r="BY2726" s="209"/>
      <c r="BZ2726" s="209"/>
      <c r="CA2726" s="209"/>
      <c r="CB2726" s="209"/>
      <c r="CC2726" s="209"/>
      <c r="CD2726" s="209"/>
      <c r="CE2726" s="209"/>
      <c r="CF2726" s="209"/>
      <c r="CG2726" s="209"/>
      <c r="CH2726" s="209"/>
      <c r="CI2726" s="209"/>
      <c r="CJ2726" s="209"/>
      <c r="CK2726" s="209"/>
      <c r="CL2726" s="209"/>
      <c r="CM2726" s="209"/>
      <c r="CN2726" s="209"/>
      <c r="CO2726" s="209"/>
      <c r="CP2726" s="209"/>
      <c r="CQ2726" s="209"/>
      <c r="CR2726" s="209"/>
      <c r="CS2726" s="209"/>
      <c r="CT2726" s="209"/>
      <c r="CU2726" s="209"/>
      <c r="CV2726" s="209"/>
      <c r="CW2726" s="209"/>
      <c r="CX2726" s="209"/>
      <c r="CY2726" s="209"/>
      <c r="CZ2726" s="209"/>
      <c r="DA2726" s="209"/>
      <c r="DB2726" s="209"/>
      <c r="DC2726" s="209"/>
      <c r="DD2726" s="209"/>
      <c r="DE2726" s="209"/>
      <c r="DF2726" s="209"/>
      <c r="DG2726" s="209"/>
      <c r="DH2726" s="209"/>
      <c r="DI2726" s="209"/>
      <c r="DJ2726" s="209"/>
      <c r="DK2726" s="209"/>
      <c r="DL2726" s="209"/>
      <c r="DM2726" s="209"/>
      <c r="DN2726" s="209"/>
      <c r="DO2726" s="209"/>
      <c r="DP2726" s="209"/>
      <c r="DQ2726" s="209"/>
      <c r="DR2726" s="209"/>
      <c r="DS2726" s="209"/>
      <c r="DT2726" s="209"/>
      <c r="DU2726" s="209"/>
      <c r="DV2726" s="209"/>
      <c r="DW2726" s="209"/>
      <c r="DX2726" s="209"/>
      <c r="DY2726" s="209"/>
      <c r="DZ2726" s="209"/>
      <c r="EA2726" s="209"/>
      <c r="EB2726" s="209"/>
      <c r="EC2726" s="209"/>
      <c r="ED2726" s="209"/>
      <c r="EE2726" s="209"/>
      <c r="EF2726" s="209"/>
      <c r="EG2726" s="209"/>
      <c r="EH2726" s="209"/>
      <c r="EI2726" s="209"/>
      <c r="EJ2726" s="209"/>
      <c r="EK2726" s="209"/>
      <c r="EL2726" s="209"/>
      <c r="EM2726" s="209"/>
      <c r="EN2726" s="209"/>
      <c r="EO2726" s="209"/>
      <c r="EP2726" s="209"/>
      <c r="EQ2726" s="209"/>
      <c r="ER2726" s="209"/>
      <c r="ES2726" s="209"/>
      <c r="ET2726" s="209"/>
      <c r="EU2726" s="209"/>
      <c r="EV2726" s="209"/>
      <c r="EW2726" s="209"/>
      <c r="EX2726" s="209"/>
      <c r="EY2726" s="209"/>
      <c r="EZ2726" s="209"/>
      <c r="FA2726" s="209"/>
      <c r="FB2726" s="209"/>
      <c r="FC2726" s="209"/>
      <c r="FD2726" s="209"/>
      <c r="FE2726" s="209"/>
      <c r="FF2726" s="209"/>
      <c r="FG2726" s="209"/>
      <c r="FH2726" s="209"/>
      <c r="FI2726" s="209"/>
      <c r="FJ2726" s="209"/>
      <c r="FK2726" s="209"/>
      <c r="FL2726" s="209"/>
      <c r="FM2726" s="209"/>
      <c r="FN2726" s="209"/>
      <c r="FO2726" s="209"/>
      <c r="FP2726" s="209"/>
      <c r="FQ2726" s="209"/>
      <c r="FR2726" s="209"/>
      <c r="FS2726" s="209"/>
      <c r="FT2726" s="209"/>
      <c r="FU2726" s="209"/>
      <c r="FV2726" s="209"/>
      <c r="FW2726" s="209"/>
      <c r="FX2726" s="209"/>
      <c r="FY2726" s="209"/>
      <c r="FZ2726" s="209"/>
      <c r="GA2726" s="209"/>
      <c r="GB2726" s="209"/>
      <c r="GC2726" s="209"/>
      <c r="GD2726" s="209"/>
      <c r="GE2726" s="209"/>
      <c r="GF2726" s="209"/>
      <c r="GG2726" s="209"/>
      <c r="GH2726" s="209"/>
      <c r="GI2726" s="209"/>
    </row>
    <row r="2727" spans="1:191">
      <c r="A2727" s="209"/>
      <c r="B2727" s="209"/>
      <c r="C2727" s="209"/>
      <c r="D2727" s="209"/>
      <c r="E2727" s="278"/>
      <c r="I2727" s="279"/>
      <c r="J2727" s="279"/>
      <c r="K2727" s="279"/>
      <c r="L2727" s="217"/>
      <c r="M2727" s="14"/>
      <c r="N2727" s="14"/>
      <c r="O2727" s="14"/>
      <c r="P2727" s="14"/>
      <c r="Q2727" s="14"/>
      <c r="R2727" s="168"/>
      <c r="S2727" s="14"/>
      <c r="T2727" s="14"/>
      <c r="U2727" s="14"/>
      <c r="V2727" s="43"/>
      <c r="AA2727" s="209"/>
      <c r="AB2727" s="209"/>
      <c r="AC2727" s="209"/>
      <c r="AD2727" s="209"/>
      <c r="AE2727" s="209"/>
      <c r="AF2727" s="209"/>
      <c r="AG2727" s="209"/>
      <c r="AH2727" s="209"/>
      <c r="AI2727" s="209"/>
      <c r="AJ2727" s="209"/>
      <c r="AK2727" s="209"/>
      <c r="AL2727" s="209"/>
      <c r="AM2727" s="209"/>
      <c r="AN2727" s="209"/>
      <c r="AO2727" s="209"/>
      <c r="AP2727" s="209"/>
      <c r="AQ2727" s="209"/>
      <c r="AR2727" s="209"/>
      <c r="AS2727" s="209"/>
      <c r="AT2727" s="209"/>
      <c r="AU2727" s="209"/>
      <c r="AV2727" s="209"/>
      <c r="AW2727" s="209"/>
      <c r="AX2727" s="209"/>
      <c r="AY2727" s="209"/>
      <c r="AZ2727" s="209"/>
      <c r="BA2727" s="209"/>
      <c r="BB2727" s="209"/>
      <c r="BC2727" s="209"/>
      <c r="BD2727" s="209"/>
      <c r="BE2727" s="209"/>
      <c r="BF2727" s="209"/>
      <c r="BG2727" s="209"/>
      <c r="BH2727" s="209"/>
      <c r="BI2727" s="209"/>
      <c r="BJ2727" s="209"/>
      <c r="BK2727" s="209"/>
      <c r="BL2727" s="209"/>
      <c r="BM2727" s="209"/>
      <c r="BN2727" s="209"/>
      <c r="BO2727" s="209"/>
      <c r="BP2727" s="209"/>
      <c r="BQ2727" s="209"/>
      <c r="BR2727" s="209"/>
      <c r="BS2727" s="209"/>
      <c r="BT2727" s="209"/>
      <c r="BU2727" s="209"/>
      <c r="BV2727" s="209"/>
      <c r="BW2727" s="209"/>
      <c r="BX2727" s="209"/>
      <c r="BY2727" s="209"/>
      <c r="BZ2727" s="209"/>
      <c r="CA2727" s="209"/>
      <c r="CB2727" s="209"/>
      <c r="CC2727" s="209"/>
      <c r="CD2727" s="209"/>
      <c r="CE2727" s="209"/>
      <c r="CF2727" s="209"/>
      <c r="CG2727" s="209"/>
      <c r="CH2727" s="209"/>
      <c r="CI2727" s="209"/>
      <c r="CJ2727" s="209"/>
      <c r="CK2727" s="209"/>
      <c r="CL2727" s="209"/>
      <c r="CM2727" s="209"/>
      <c r="CN2727" s="209"/>
      <c r="CO2727" s="209"/>
      <c r="CP2727" s="209"/>
      <c r="CQ2727" s="209"/>
      <c r="CR2727" s="209"/>
      <c r="CS2727" s="209"/>
      <c r="CT2727" s="209"/>
      <c r="CU2727" s="209"/>
      <c r="CV2727" s="209"/>
      <c r="CW2727" s="209"/>
      <c r="CX2727" s="209"/>
      <c r="CY2727" s="209"/>
      <c r="CZ2727" s="209"/>
      <c r="DA2727" s="209"/>
      <c r="DB2727" s="209"/>
      <c r="DC2727" s="209"/>
      <c r="DD2727" s="209"/>
      <c r="DE2727" s="209"/>
      <c r="DF2727" s="209"/>
      <c r="DG2727" s="209"/>
      <c r="DH2727" s="209"/>
      <c r="DI2727" s="209"/>
      <c r="DJ2727" s="209"/>
      <c r="DK2727" s="209"/>
      <c r="DL2727" s="209"/>
      <c r="DM2727" s="209"/>
      <c r="DN2727" s="209"/>
      <c r="DO2727" s="209"/>
      <c r="DP2727" s="209"/>
      <c r="DQ2727" s="209"/>
      <c r="DR2727" s="209"/>
      <c r="DS2727" s="209"/>
      <c r="DT2727" s="209"/>
      <c r="DU2727" s="209"/>
      <c r="DV2727" s="209"/>
      <c r="DW2727" s="209"/>
      <c r="DX2727" s="209"/>
      <c r="DY2727" s="209"/>
      <c r="DZ2727" s="209"/>
      <c r="EA2727" s="209"/>
      <c r="EB2727" s="209"/>
      <c r="EC2727" s="209"/>
      <c r="ED2727" s="209"/>
      <c r="EE2727" s="209"/>
      <c r="EF2727" s="209"/>
      <c r="EG2727" s="209"/>
      <c r="EH2727" s="209"/>
      <c r="EI2727" s="209"/>
      <c r="EJ2727" s="209"/>
      <c r="EK2727" s="209"/>
      <c r="EL2727" s="209"/>
      <c r="EM2727" s="209"/>
      <c r="EN2727" s="209"/>
      <c r="EO2727" s="209"/>
      <c r="EP2727" s="209"/>
      <c r="EQ2727" s="209"/>
      <c r="ER2727" s="209"/>
      <c r="ES2727" s="209"/>
      <c r="ET2727" s="209"/>
      <c r="EU2727" s="209"/>
      <c r="EV2727" s="209"/>
      <c r="EW2727" s="209"/>
      <c r="EX2727" s="209"/>
      <c r="EY2727" s="209"/>
      <c r="EZ2727" s="209"/>
      <c r="FA2727" s="209"/>
      <c r="FB2727" s="209"/>
      <c r="FC2727" s="209"/>
      <c r="FD2727" s="209"/>
      <c r="FE2727" s="209"/>
      <c r="FF2727" s="209"/>
      <c r="FG2727" s="209"/>
      <c r="FH2727" s="209"/>
      <c r="FI2727" s="209"/>
      <c r="FJ2727" s="209"/>
      <c r="FK2727" s="209"/>
      <c r="FL2727" s="209"/>
      <c r="FM2727" s="209"/>
      <c r="FN2727" s="209"/>
      <c r="FO2727" s="209"/>
      <c r="FP2727" s="209"/>
      <c r="FQ2727" s="209"/>
      <c r="FR2727" s="209"/>
      <c r="FS2727" s="209"/>
      <c r="FT2727" s="209"/>
      <c r="FU2727" s="209"/>
      <c r="FV2727" s="209"/>
      <c r="FW2727" s="209"/>
      <c r="FX2727" s="209"/>
      <c r="FY2727" s="209"/>
      <c r="FZ2727" s="209"/>
      <c r="GA2727" s="209"/>
      <c r="GB2727" s="209"/>
      <c r="GC2727" s="209"/>
      <c r="GD2727" s="209"/>
      <c r="GE2727" s="209"/>
      <c r="GF2727" s="209"/>
      <c r="GG2727" s="209"/>
      <c r="GH2727" s="209"/>
      <c r="GI2727" s="209"/>
    </row>
    <row r="2728" spans="1:191">
      <c r="A2728" s="209"/>
      <c r="B2728" s="209"/>
      <c r="C2728" s="209"/>
      <c r="D2728" s="209"/>
      <c r="E2728" s="278"/>
      <c r="I2728" s="279"/>
      <c r="J2728" s="279"/>
      <c r="K2728" s="279"/>
      <c r="L2728" s="217"/>
      <c r="M2728" s="14"/>
      <c r="N2728" s="14"/>
      <c r="O2728" s="14"/>
      <c r="P2728" s="14"/>
      <c r="Q2728" s="14"/>
      <c r="R2728" s="168"/>
      <c r="S2728" s="14"/>
      <c r="T2728" s="14"/>
      <c r="U2728" s="14"/>
      <c r="V2728" s="43"/>
      <c r="AA2728" s="209"/>
      <c r="AB2728" s="209"/>
      <c r="AC2728" s="209"/>
      <c r="AD2728" s="209"/>
      <c r="AE2728" s="209"/>
      <c r="AF2728" s="209"/>
      <c r="AG2728" s="209"/>
      <c r="AH2728" s="209"/>
      <c r="AI2728" s="209"/>
      <c r="AJ2728" s="209"/>
      <c r="AK2728" s="209"/>
      <c r="AL2728" s="209"/>
      <c r="AM2728" s="209"/>
      <c r="AN2728" s="209"/>
      <c r="AO2728" s="209"/>
      <c r="AP2728" s="209"/>
      <c r="AQ2728" s="209"/>
      <c r="AR2728" s="209"/>
      <c r="AS2728" s="209"/>
      <c r="AT2728" s="209"/>
      <c r="AU2728" s="209"/>
      <c r="AV2728" s="209"/>
      <c r="AW2728" s="209"/>
      <c r="AX2728" s="209"/>
      <c r="AY2728" s="209"/>
      <c r="AZ2728" s="209"/>
      <c r="BA2728" s="209"/>
      <c r="BB2728" s="209"/>
      <c r="BC2728" s="209"/>
      <c r="BD2728" s="209"/>
      <c r="BE2728" s="209"/>
      <c r="BF2728" s="209"/>
      <c r="BG2728" s="209"/>
      <c r="BH2728" s="209"/>
      <c r="BI2728" s="209"/>
      <c r="BJ2728" s="209"/>
      <c r="BK2728" s="209"/>
      <c r="BL2728" s="209"/>
      <c r="BM2728" s="209"/>
      <c r="BN2728" s="209"/>
      <c r="BO2728" s="209"/>
      <c r="BP2728" s="209"/>
      <c r="BQ2728" s="209"/>
      <c r="BR2728" s="209"/>
      <c r="BS2728" s="209"/>
      <c r="BT2728" s="209"/>
      <c r="BU2728" s="209"/>
      <c r="BV2728" s="209"/>
      <c r="BW2728" s="209"/>
      <c r="BX2728" s="209"/>
      <c r="BY2728" s="209"/>
      <c r="BZ2728" s="209"/>
      <c r="CA2728" s="209"/>
      <c r="CB2728" s="209"/>
      <c r="CC2728" s="209"/>
      <c r="CD2728" s="209"/>
      <c r="CE2728" s="209"/>
      <c r="CF2728" s="209"/>
      <c r="CG2728" s="209"/>
      <c r="CH2728" s="209"/>
      <c r="CI2728" s="209"/>
      <c r="CJ2728" s="209"/>
      <c r="CK2728" s="209"/>
      <c r="CL2728" s="209"/>
      <c r="CM2728" s="209"/>
      <c r="CN2728" s="209"/>
      <c r="CO2728" s="209"/>
      <c r="CP2728" s="209"/>
      <c r="CQ2728" s="209"/>
      <c r="CR2728" s="209"/>
      <c r="CS2728" s="209"/>
      <c r="CT2728" s="209"/>
      <c r="CU2728" s="209"/>
      <c r="CV2728" s="209"/>
      <c r="CW2728" s="209"/>
      <c r="CX2728" s="209"/>
      <c r="CY2728" s="209"/>
      <c r="CZ2728" s="209"/>
      <c r="DA2728" s="209"/>
      <c r="DB2728" s="209"/>
      <c r="DC2728" s="209"/>
      <c r="DD2728" s="209"/>
      <c r="DE2728" s="209"/>
      <c r="DF2728" s="209"/>
      <c r="DG2728" s="209"/>
      <c r="DH2728" s="209"/>
      <c r="DI2728" s="209"/>
      <c r="DJ2728" s="209"/>
      <c r="DK2728" s="209"/>
      <c r="DL2728" s="209"/>
      <c r="DM2728" s="209"/>
      <c r="DN2728" s="209"/>
      <c r="DO2728" s="209"/>
      <c r="DP2728" s="209"/>
      <c r="DQ2728" s="209"/>
      <c r="DR2728" s="209"/>
      <c r="DS2728" s="209"/>
      <c r="DT2728" s="209"/>
      <c r="DU2728" s="209"/>
      <c r="DV2728" s="209"/>
      <c r="DW2728" s="209"/>
      <c r="DX2728" s="209"/>
      <c r="DY2728" s="209"/>
      <c r="DZ2728" s="209"/>
      <c r="EA2728" s="209"/>
      <c r="EB2728" s="209"/>
      <c r="EC2728" s="209"/>
      <c r="ED2728" s="209"/>
      <c r="EE2728" s="209"/>
      <c r="EF2728" s="209"/>
      <c r="EG2728" s="209"/>
      <c r="EH2728" s="209"/>
      <c r="EI2728" s="209"/>
      <c r="EJ2728" s="209"/>
      <c r="EK2728" s="209"/>
      <c r="EL2728" s="209"/>
      <c r="EM2728" s="209"/>
      <c r="EN2728" s="209"/>
      <c r="EO2728" s="209"/>
      <c r="EP2728" s="209"/>
      <c r="EQ2728" s="209"/>
      <c r="ER2728" s="209"/>
      <c r="ES2728" s="209"/>
      <c r="ET2728" s="209"/>
      <c r="EU2728" s="209"/>
      <c r="EV2728" s="209"/>
      <c r="EW2728" s="209"/>
      <c r="EX2728" s="209"/>
      <c r="EY2728" s="209"/>
      <c r="EZ2728" s="209"/>
      <c r="FA2728" s="209"/>
      <c r="FB2728" s="209"/>
      <c r="FC2728" s="209"/>
      <c r="FD2728" s="209"/>
      <c r="FE2728" s="209"/>
      <c r="FF2728" s="209"/>
      <c r="FG2728" s="209"/>
      <c r="FH2728" s="209"/>
      <c r="FI2728" s="209"/>
      <c r="FJ2728" s="209"/>
      <c r="FK2728" s="209"/>
      <c r="FL2728" s="209"/>
      <c r="FM2728" s="209"/>
      <c r="FN2728" s="209"/>
      <c r="FO2728" s="209"/>
      <c r="FP2728" s="209"/>
      <c r="FQ2728" s="209"/>
      <c r="FR2728" s="209"/>
      <c r="FS2728" s="209"/>
      <c r="FT2728" s="209"/>
      <c r="FU2728" s="209"/>
      <c r="FV2728" s="209"/>
      <c r="FW2728" s="209"/>
      <c r="FX2728" s="209"/>
      <c r="FY2728" s="209"/>
      <c r="FZ2728" s="209"/>
      <c r="GA2728" s="209"/>
      <c r="GB2728" s="209"/>
      <c r="GC2728" s="209"/>
      <c r="GD2728" s="209"/>
      <c r="GE2728" s="209"/>
      <c r="GF2728" s="209"/>
      <c r="GG2728" s="209"/>
      <c r="GH2728" s="209"/>
      <c r="GI2728" s="209"/>
    </row>
    <row r="2729" spans="1:191">
      <c r="A2729" s="209"/>
      <c r="B2729" s="209"/>
      <c r="C2729" s="209"/>
      <c r="D2729" s="209"/>
      <c r="E2729" s="278"/>
      <c r="I2729" s="279"/>
      <c r="J2729" s="279"/>
      <c r="K2729" s="279"/>
      <c r="L2729" s="217"/>
      <c r="M2729" s="14"/>
      <c r="N2729" s="14"/>
      <c r="O2729" s="14"/>
      <c r="P2729" s="14"/>
      <c r="Q2729" s="14"/>
      <c r="R2729" s="168"/>
      <c r="S2729" s="14"/>
      <c r="T2729" s="14"/>
      <c r="U2729" s="14"/>
      <c r="V2729" s="43"/>
      <c r="AA2729" s="209"/>
      <c r="AB2729" s="209"/>
      <c r="AC2729" s="209"/>
      <c r="AD2729" s="209"/>
      <c r="AE2729" s="209"/>
      <c r="AF2729" s="209"/>
      <c r="AG2729" s="209"/>
      <c r="AH2729" s="209"/>
      <c r="AI2729" s="209"/>
      <c r="AJ2729" s="209"/>
      <c r="AK2729" s="209"/>
      <c r="AL2729" s="209"/>
      <c r="AM2729" s="209"/>
      <c r="AN2729" s="209"/>
      <c r="AO2729" s="209"/>
      <c r="AP2729" s="209"/>
      <c r="AQ2729" s="209"/>
      <c r="AR2729" s="209"/>
      <c r="AS2729" s="209"/>
      <c r="AT2729" s="209"/>
      <c r="AU2729" s="209"/>
      <c r="AV2729" s="209"/>
      <c r="AW2729" s="209"/>
      <c r="AX2729" s="209"/>
      <c r="AY2729" s="209"/>
      <c r="AZ2729" s="209"/>
      <c r="BA2729" s="209"/>
      <c r="BB2729" s="209"/>
      <c r="BC2729" s="209"/>
      <c r="BD2729" s="209"/>
      <c r="BE2729" s="209"/>
      <c r="BF2729" s="209"/>
      <c r="BG2729" s="209"/>
      <c r="BH2729" s="209"/>
      <c r="BI2729" s="209"/>
      <c r="BJ2729" s="209"/>
      <c r="BK2729" s="209"/>
      <c r="BL2729" s="209"/>
      <c r="BM2729" s="209"/>
      <c r="BN2729" s="209"/>
      <c r="BO2729" s="209"/>
      <c r="BP2729" s="209"/>
      <c r="BQ2729" s="209"/>
      <c r="BR2729" s="209"/>
      <c r="BS2729" s="209"/>
      <c r="BT2729" s="209"/>
      <c r="BU2729" s="209"/>
      <c r="BV2729" s="209"/>
      <c r="BW2729" s="209"/>
      <c r="BX2729" s="209"/>
      <c r="BY2729" s="209"/>
      <c r="BZ2729" s="209"/>
      <c r="CA2729" s="209"/>
      <c r="CB2729" s="209"/>
      <c r="CC2729" s="209"/>
      <c r="CD2729" s="209"/>
      <c r="CE2729" s="209"/>
      <c r="CF2729" s="209"/>
      <c r="CG2729" s="209"/>
      <c r="CH2729" s="209"/>
      <c r="CI2729" s="209"/>
      <c r="CJ2729" s="209"/>
      <c r="CK2729" s="209"/>
      <c r="CL2729" s="209"/>
      <c r="CM2729" s="209"/>
      <c r="CN2729" s="209"/>
      <c r="CO2729" s="209"/>
      <c r="CP2729" s="209"/>
      <c r="CQ2729" s="209"/>
      <c r="CR2729" s="209"/>
      <c r="CS2729" s="209"/>
      <c r="CT2729" s="209"/>
      <c r="CU2729" s="209"/>
      <c r="CV2729" s="209"/>
      <c r="CW2729" s="209"/>
      <c r="CX2729" s="209"/>
      <c r="CY2729" s="209"/>
      <c r="CZ2729" s="209"/>
      <c r="DA2729" s="209"/>
      <c r="DB2729" s="209"/>
      <c r="DC2729" s="209"/>
      <c r="DD2729" s="209"/>
      <c r="DE2729" s="209"/>
      <c r="DF2729" s="209"/>
      <c r="DG2729" s="209"/>
      <c r="DH2729" s="209"/>
      <c r="DI2729" s="209"/>
      <c r="DJ2729" s="209"/>
      <c r="DK2729" s="209"/>
      <c r="DL2729" s="209"/>
      <c r="DM2729" s="209"/>
      <c r="DN2729" s="209"/>
      <c r="DO2729" s="209"/>
      <c r="DP2729" s="209"/>
      <c r="DQ2729" s="209"/>
      <c r="DR2729" s="209"/>
      <c r="DS2729" s="209"/>
      <c r="DT2729" s="209"/>
      <c r="DU2729" s="209"/>
      <c r="DV2729" s="209"/>
      <c r="DW2729" s="209"/>
      <c r="DX2729" s="209"/>
      <c r="DY2729" s="209"/>
      <c r="DZ2729" s="209"/>
      <c r="EA2729" s="209"/>
      <c r="EB2729" s="209"/>
      <c r="EC2729" s="209"/>
      <c r="ED2729" s="209"/>
      <c r="EE2729" s="209"/>
      <c r="EF2729" s="209"/>
      <c r="EG2729" s="209"/>
      <c r="EH2729" s="209"/>
      <c r="EI2729" s="209"/>
      <c r="EJ2729" s="209"/>
      <c r="EK2729" s="209"/>
      <c r="EL2729" s="209"/>
      <c r="EM2729" s="209"/>
      <c r="EN2729" s="209"/>
      <c r="EO2729" s="209"/>
      <c r="EP2729" s="209"/>
      <c r="EQ2729" s="209"/>
      <c r="ER2729" s="209"/>
      <c r="ES2729" s="209"/>
      <c r="ET2729" s="209"/>
      <c r="EU2729" s="209"/>
      <c r="EV2729" s="209"/>
      <c r="EW2729" s="209"/>
      <c r="EX2729" s="209"/>
      <c r="EY2729" s="209"/>
      <c r="EZ2729" s="209"/>
      <c r="FA2729" s="209"/>
      <c r="FB2729" s="209"/>
      <c r="FC2729" s="209"/>
      <c r="FD2729" s="209"/>
      <c r="FE2729" s="209"/>
      <c r="FF2729" s="209"/>
      <c r="FG2729" s="209"/>
      <c r="FH2729" s="209"/>
      <c r="FI2729" s="209"/>
      <c r="FJ2729" s="209"/>
      <c r="FK2729" s="209"/>
      <c r="FL2729" s="209"/>
      <c r="FM2729" s="209"/>
      <c r="FN2729" s="209"/>
      <c r="FO2729" s="209"/>
      <c r="FP2729" s="209"/>
      <c r="FQ2729" s="209"/>
      <c r="FR2729" s="209"/>
      <c r="FS2729" s="209"/>
      <c r="FT2729" s="209"/>
      <c r="FU2729" s="209"/>
      <c r="FV2729" s="209"/>
      <c r="FW2729" s="209"/>
      <c r="FX2729" s="209"/>
      <c r="FY2729" s="209"/>
      <c r="FZ2729" s="209"/>
      <c r="GA2729" s="209"/>
      <c r="GB2729" s="209"/>
      <c r="GC2729" s="209"/>
      <c r="GD2729" s="209"/>
      <c r="GE2729" s="209"/>
      <c r="GF2729" s="209"/>
      <c r="GG2729" s="209"/>
      <c r="GH2729" s="209"/>
      <c r="GI2729" s="209"/>
    </row>
    <row r="2730" spans="1:191">
      <c r="A2730" s="209"/>
      <c r="B2730" s="209"/>
      <c r="C2730" s="209"/>
      <c r="D2730" s="209"/>
      <c r="E2730" s="278"/>
      <c r="I2730" s="279"/>
      <c r="J2730" s="279"/>
      <c r="K2730" s="279"/>
      <c r="L2730" s="217"/>
      <c r="M2730" s="14"/>
      <c r="N2730" s="14"/>
      <c r="O2730" s="14"/>
      <c r="P2730" s="14"/>
      <c r="Q2730" s="14"/>
      <c r="R2730" s="168"/>
      <c r="S2730" s="14"/>
      <c r="T2730" s="14"/>
      <c r="U2730" s="14"/>
      <c r="V2730" s="43"/>
      <c r="AA2730" s="209"/>
      <c r="AB2730" s="209"/>
      <c r="AC2730" s="209"/>
      <c r="AD2730" s="209"/>
      <c r="AE2730" s="209"/>
      <c r="AF2730" s="209"/>
      <c r="AG2730" s="209"/>
      <c r="AH2730" s="209"/>
      <c r="AI2730" s="209"/>
      <c r="AJ2730" s="209"/>
      <c r="AK2730" s="209"/>
      <c r="AL2730" s="209"/>
      <c r="AM2730" s="209"/>
      <c r="AN2730" s="209"/>
      <c r="AO2730" s="209"/>
      <c r="AP2730" s="209"/>
      <c r="AQ2730" s="209"/>
      <c r="AR2730" s="209"/>
      <c r="AS2730" s="209"/>
      <c r="AT2730" s="209"/>
      <c r="AU2730" s="209"/>
      <c r="AV2730" s="209"/>
      <c r="AW2730" s="209"/>
      <c r="AX2730" s="209"/>
      <c r="AY2730" s="209"/>
      <c r="AZ2730" s="209"/>
      <c r="BA2730" s="209"/>
      <c r="BB2730" s="209"/>
      <c r="BC2730" s="209"/>
      <c r="BD2730" s="209"/>
      <c r="BE2730" s="209"/>
      <c r="BF2730" s="209"/>
      <c r="BG2730" s="209"/>
      <c r="BH2730" s="209"/>
      <c r="BI2730" s="209"/>
      <c r="BJ2730" s="209"/>
      <c r="BK2730" s="209"/>
      <c r="BL2730" s="209"/>
      <c r="BM2730" s="209"/>
      <c r="BN2730" s="209"/>
      <c r="BO2730" s="209"/>
      <c r="BP2730" s="209"/>
      <c r="BQ2730" s="209"/>
      <c r="BR2730" s="209"/>
      <c r="BS2730" s="209"/>
      <c r="BT2730" s="209"/>
      <c r="BU2730" s="209"/>
      <c r="BV2730" s="209"/>
      <c r="BW2730" s="209"/>
      <c r="BX2730" s="209"/>
      <c r="BY2730" s="209"/>
      <c r="BZ2730" s="209"/>
      <c r="CA2730" s="209"/>
      <c r="CB2730" s="209"/>
      <c r="CC2730" s="209"/>
      <c r="CD2730" s="209"/>
      <c r="CE2730" s="209"/>
      <c r="CF2730" s="209"/>
      <c r="CG2730" s="209"/>
      <c r="CH2730" s="209"/>
      <c r="CI2730" s="209"/>
      <c r="CJ2730" s="209"/>
      <c r="CK2730" s="209"/>
      <c r="CL2730" s="209"/>
      <c r="CM2730" s="209"/>
      <c r="CN2730" s="209"/>
      <c r="CO2730" s="209"/>
      <c r="CP2730" s="209"/>
      <c r="CQ2730" s="209"/>
      <c r="CR2730" s="209"/>
      <c r="CS2730" s="209"/>
      <c r="CT2730" s="209"/>
      <c r="CU2730" s="209"/>
      <c r="CV2730" s="209"/>
      <c r="CW2730" s="209"/>
      <c r="CX2730" s="209"/>
      <c r="CY2730" s="209"/>
      <c r="CZ2730" s="209"/>
      <c r="DA2730" s="209"/>
      <c r="DB2730" s="209"/>
      <c r="DC2730" s="209"/>
      <c r="DD2730" s="209"/>
      <c r="DE2730" s="209"/>
      <c r="DF2730" s="209"/>
      <c r="DG2730" s="209"/>
      <c r="DH2730" s="209"/>
      <c r="DI2730" s="209"/>
      <c r="DJ2730" s="209"/>
      <c r="DK2730" s="209"/>
      <c r="DL2730" s="209"/>
      <c r="DM2730" s="209"/>
      <c r="DN2730" s="209"/>
      <c r="DO2730" s="209"/>
      <c r="DP2730" s="209"/>
      <c r="DQ2730" s="209"/>
      <c r="DR2730" s="209"/>
      <c r="DS2730" s="209"/>
      <c r="DT2730" s="209"/>
      <c r="DU2730" s="209"/>
      <c r="DV2730" s="209"/>
      <c r="DW2730" s="209"/>
      <c r="DX2730" s="209"/>
      <c r="DY2730" s="209"/>
      <c r="DZ2730" s="209"/>
      <c r="EA2730" s="209"/>
      <c r="EB2730" s="209"/>
      <c r="EC2730" s="209"/>
      <c r="ED2730" s="209"/>
      <c r="EE2730" s="209"/>
      <c r="EF2730" s="209"/>
      <c r="EG2730" s="209"/>
      <c r="EH2730" s="209"/>
      <c r="EI2730" s="209"/>
      <c r="EJ2730" s="209"/>
      <c r="EK2730" s="209"/>
      <c r="EL2730" s="209"/>
      <c r="EM2730" s="209"/>
      <c r="EN2730" s="209"/>
      <c r="EO2730" s="209"/>
      <c r="EP2730" s="209"/>
      <c r="EQ2730" s="209"/>
      <c r="ER2730" s="209"/>
      <c r="ES2730" s="209"/>
      <c r="ET2730" s="209"/>
      <c r="EU2730" s="209"/>
      <c r="EV2730" s="209"/>
      <c r="EW2730" s="209"/>
      <c r="EX2730" s="209"/>
      <c r="EY2730" s="209"/>
      <c r="EZ2730" s="209"/>
      <c r="FA2730" s="209"/>
      <c r="FB2730" s="209"/>
      <c r="FC2730" s="209"/>
      <c r="FD2730" s="209"/>
      <c r="FE2730" s="209"/>
      <c r="FF2730" s="209"/>
      <c r="FG2730" s="209"/>
      <c r="FH2730" s="209"/>
      <c r="FI2730" s="209"/>
      <c r="FJ2730" s="209"/>
      <c r="FK2730" s="209"/>
      <c r="FL2730" s="209"/>
      <c r="FM2730" s="209"/>
      <c r="FN2730" s="209"/>
      <c r="FO2730" s="209"/>
      <c r="FP2730" s="209"/>
      <c r="FQ2730" s="209"/>
      <c r="FR2730" s="209"/>
      <c r="FS2730" s="209"/>
      <c r="FT2730" s="209"/>
      <c r="FU2730" s="209"/>
      <c r="FV2730" s="209"/>
      <c r="FW2730" s="209"/>
      <c r="FX2730" s="209"/>
      <c r="FY2730" s="209"/>
      <c r="FZ2730" s="209"/>
      <c r="GA2730" s="209"/>
      <c r="GB2730" s="209"/>
      <c r="GC2730" s="209"/>
      <c r="GD2730" s="209"/>
      <c r="GE2730" s="209"/>
      <c r="GF2730" s="209"/>
      <c r="GG2730" s="209"/>
      <c r="GH2730" s="209"/>
      <c r="GI2730" s="209"/>
    </row>
    <row r="2731" spans="1:191">
      <c r="A2731" s="209"/>
      <c r="B2731" s="209"/>
      <c r="C2731" s="209"/>
      <c r="D2731" s="209"/>
      <c r="E2731" s="278"/>
      <c r="I2731" s="279"/>
      <c r="J2731" s="279"/>
      <c r="K2731" s="279"/>
      <c r="L2731" s="217"/>
      <c r="M2731" s="14"/>
      <c r="N2731" s="14"/>
      <c r="O2731" s="14"/>
      <c r="P2731" s="14"/>
      <c r="Q2731" s="14"/>
      <c r="R2731" s="168"/>
      <c r="S2731" s="14"/>
      <c r="T2731" s="14"/>
      <c r="U2731" s="14"/>
      <c r="V2731" s="43"/>
      <c r="AA2731" s="209"/>
      <c r="AB2731" s="209"/>
      <c r="AC2731" s="209"/>
      <c r="AD2731" s="209"/>
      <c r="AE2731" s="209"/>
      <c r="AF2731" s="209"/>
      <c r="AG2731" s="209"/>
      <c r="AH2731" s="209"/>
      <c r="AI2731" s="209"/>
      <c r="AJ2731" s="209"/>
      <c r="AK2731" s="209"/>
      <c r="AL2731" s="209"/>
      <c r="AM2731" s="209"/>
      <c r="AN2731" s="209"/>
      <c r="AO2731" s="209"/>
      <c r="AP2731" s="209"/>
      <c r="AQ2731" s="209"/>
      <c r="AR2731" s="209"/>
      <c r="AS2731" s="209"/>
      <c r="AT2731" s="209"/>
      <c r="AU2731" s="209"/>
      <c r="AV2731" s="209"/>
      <c r="AW2731" s="209"/>
      <c r="AX2731" s="209"/>
      <c r="AY2731" s="209"/>
      <c r="AZ2731" s="209"/>
      <c r="BA2731" s="209"/>
      <c r="BB2731" s="209"/>
      <c r="BC2731" s="209"/>
      <c r="BD2731" s="209"/>
      <c r="BE2731" s="209"/>
      <c r="BF2731" s="209"/>
      <c r="BG2731" s="209"/>
      <c r="BH2731" s="209"/>
      <c r="BI2731" s="209"/>
      <c r="BJ2731" s="209"/>
      <c r="BK2731" s="209"/>
      <c r="BL2731" s="209"/>
      <c r="BM2731" s="209"/>
      <c r="BN2731" s="209"/>
      <c r="BO2731" s="209"/>
      <c r="BP2731" s="209"/>
      <c r="BQ2731" s="209"/>
      <c r="BR2731" s="209"/>
      <c r="BS2731" s="209"/>
      <c r="BT2731" s="209"/>
      <c r="BU2731" s="209"/>
      <c r="BV2731" s="209"/>
      <c r="BW2731" s="209"/>
      <c r="BX2731" s="209"/>
      <c r="BY2731" s="209"/>
      <c r="BZ2731" s="209"/>
      <c r="CA2731" s="209"/>
      <c r="CB2731" s="209"/>
      <c r="CC2731" s="209"/>
      <c r="CD2731" s="209"/>
      <c r="CE2731" s="209"/>
      <c r="CF2731" s="209"/>
      <c r="CG2731" s="209"/>
      <c r="CH2731" s="209"/>
      <c r="CI2731" s="209"/>
      <c r="CJ2731" s="209"/>
      <c r="CK2731" s="209"/>
      <c r="CL2731" s="209"/>
      <c r="CM2731" s="209"/>
      <c r="CN2731" s="209"/>
      <c r="CO2731" s="209"/>
      <c r="CP2731" s="209"/>
      <c r="CQ2731" s="209"/>
      <c r="CR2731" s="209"/>
      <c r="CS2731" s="209"/>
      <c r="CT2731" s="209"/>
      <c r="CU2731" s="209"/>
      <c r="CV2731" s="209"/>
      <c r="CW2731" s="209"/>
      <c r="CX2731" s="209"/>
      <c r="CY2731" s="209"/>
      <c r="CZ2731" s="209"/>
      <c r="DA2731" s="209"/>
      <c r="DB2731" s="209"/>
      <c r="DC2731" s="209"/>
      <c r="DD2731" s="209"/>
      <c r="DE2731" s="209"/>
      <c r="DF2731" s="209"/>
      <c r="DG2731" s="209"/>
      <c r="DH2731" s="209"/>
      <c r="DI2731" s="209"/>
      <c r="DJ2731" s="209"/>
      <c r="DK2731" s="209"/>
      <c r="DL2731" s="209"/>
      <c r="DM2731" s="209"/>
      <c r="DN2731" s="209"/>
      <c r="DO2731" s="209"/>
      <c r="DP2731" s="209"/>
      <c r="DQ2731" s="209"/>
      <c r="DR2731" s="209"/>
      <c r="DS2731" s="209"/>
      <c r="DT2731" s="209"/>
      <c r="DU2731" s="209"/>
      <c r="DV2731" s="209"/>
      <c r="DW2731" s="209"/>
      <c r="DX2731" s="209"/>
      <c r="DY2731" s="209"/>
      <c r="DZ2731" s="209"/>
      <c r="EA2731" s="209"/>
      <c r="EB2731" s="209"/>
      <c r="EC2731" s="209"/>
      <c r="ED2731" s="209"/>
      <c r="EE2731" s="209"/>
      <c r="EF2731" s="209"/>
      <c r="EG2731" s="209"/>
      <c r="EH2731" s="209"/>
      <c r="EI2731" s="209"/>
      <c r="EJ2731" s="209"/>
      <c r="EK2731" s="209"/>
      <c r="EL2731" s="209"/>
      <c r="EM2731" s="209"/>
      <c r="EN2731" s="209"/>
      <c r="EO2731" s="209"/>
      <c r="EP2731" s="209"/>
      <c r="EQ2731" s="209"/>
      <c r="ER2731" s="209"/>
      <c r="ES2731" s="209"/>
      <c r="ET2731" s="209"/>
      <c r="EU2731" s="209"/>
      <c r="EV2731" s="209"/>
      <c r="EW2731" s="209"/>
      <c r="EX2731" s="209"/>
      <c r="EY2731" s="209"/>
      <c r="EZ2731" s="209"/>
      <c r="FA2731" s="209"/>
      <c r="FB2731" s="209"/>
      <c r="FC2731" s="209"/>
      <c r="FD2731" s="209"/>
      <c r="FE2731" s="209"/>
      <c r="FF2731" s="209"/>
      <c r="FG2731" s="209"/>
      <c r="FH2731" s="209"/>
      <c r="FI2731" s="209"/>
      <c r="FJ2731" s="209"/>
      <c r="FK2731" s="209"/>
      <c r="FL2731" s="209"/>
      <c r="FM2731" s="209"/>
      <c r="FN2731" s="209"/>
      <c r="FO2731" s="209"/>
      <c r="FP2731" s="209"/>
      <c r="FQ2731" s="209"/>
      <c r="FR2731" s="209"/>
      <c r="FS2731" s="209"/>
      <c r="FT2731" s="209"/>
      <c r="FU2731" s="209"/>
      <c r="FV2731" s="209"/>
      <c r="FW2731" s="209"/>
      <c r="FX2731" s="209"/>
      <c r="FY2731" s="209"/>
      <c r="FZ2731" s="209"/>
      <c r="GA2731" s="209"/>
      <c r="GB2731" s="209"/>
      <c r="GC2731" s="209"/>
      <c r="GD2731" s="209"/>
      <c r="GE2731" s="209"/>
      <c r="GF2731" s="209"/>
      <c r="GG2731" s="209"/>
      <c r="GH2731" s="209"/>
      <c r="GI2731" s="209"/>
    </row>
    <row r="2732" spans="1:191">
      <c r="A2732" s="209"/>
      <c r="B2732" s="209"/>
      <c r="C2732" s="209"/>
      <c r="D2732" s="209"/>
      <c r="E2732" s="278"/>
      <c r="I2732" s="279"/>
      <c r="J2732" s="279"/>
      <c r="K2732" s="279"/>
      <c r="L2732" s="217"/>
      <c r="M2732" s="14"/>
      <c r="N2732" s="14"/>
      <c r="O2732" s="14"/>
      <c r="P2732" s="14"/>
      <c r="Q2732" s="14"/>
      <c r="R2732" s="168"/>
      <c r="S2732" s="14"/>
      <c r="T2732" s="14"/>
      <c r="U2732" s="14"/>
      <c r="V2732" s="43"/>
      <c r="AA2732" s="209"/>
      <c r="AB2732" s="209"/>
      <c r="AC2732" s="209"/>
      <c r="AD2732" s="209"/>
      <c r="AE2732" s="209"/>
      <c r="AF2732" s="209"/>
      <c r="AG2732" s="209"/>
      <c r="AH2732" s="209"/>
      <c r="AI2732" s="209"/>
      <c r="AJ2732" s="209"/>
      <c r="AK2732" s="209"/>
      <c r="AL2732" s="209"/>
      <c r="AM2732" s="209"/>
      <c r="AN2732" s="209"/>
      <c r="AO2732" s="209"/>
      <c r="AP2732" s="209"/>
      <c r="AQ2732" s="209"/>
      <c r="AR2732" s="209"/>
      <c r="AS2732" s="209"/>
      <c r="AT2732" s="209"/>
      <c r="AU2732" s="209"/>
      <c r="AV2732" s="209"/>
      <c r="AW2732" s="209"/>
      <c r="AX2732" s="209"/>
      <c r="AY2732" s="209"/>
      <c r="AZ2732" s="209"/>
      <c r="BA2732" s="209"/>
      <c r="BB2732" s="209"/>
      <c r="BC2732" s="209"/>
      <c r="BD2732" s="209"/>
      <c r="BE2732" s="209"/>
      <c r="BF2732" s="209"/>
      <c r="BG2732" s="209"/>
      <c r="BH2732" s="209"/>
      <c r="BI2732" s="209"/>
      <c r="BJ2732" s="209"/>
      <c r="BK2732" s="209"/>
      <c r="BL2732" s="209"/>
      <c r="BM2732" s="209"/>
      <c r="BN2732" s="209"/>
      <c r="BO2732" s="209"/>
      <c r="BP2732" s="209"/>
      <c r="BQ2732" s="209"/>
      <c r="BR2732" s="209"/>
      <c r="BS2732" s="209"/>
      <c r="BT2732" s="209"/>
      <c r="BU2732" s="209"/>
      <c r="BV2732" s="209"/>
      <c r="BW2732" s="209"/>
      <c r="BX2732" s="209"/>
      <c r="BY2732" s="209"/>
      <c r="BZ2732" s="209"/>
      <c r="CA2732" s="209"/>
      <c r="CB2732" s="209"/>
      <c r="CC2732" s="209"/>
      <c r="CD2732" s="209"/>
      <c r="CE2732" s="209"/>
      <c r="CF2732" s="209"/>
      <c r="CG2732" s="209"/>
      <c r="CH2732" s="209"/>
      <c r="CI2732" s="209"/>
      <c r="CJ2732" s="209"/>
      <c r="CK2732" s="209"/>
      <c r="CL2732" s="209"/>
      <c r="CM2732" s="209"/>
      <c r="CN2732" s="209"/>
      <c r="CO2732" s="209"/>
      <c r="CP2732" s="209"/>
      <c r="CQ2732" s="209"/>
      <c r="CR2732" s="209"/>
      <c r="CS2732" s="209"/>
      <c r="CT2732" s="209"/>
      <c r="CU2732" s="209"/>
      <c r="CV2732" s="209"/>
      <c r="CW2732" s="209"/>
      <c r="CX2732" s="209"/>
      <c r="CY2732" s="209"/>
      <c r="CZ2732" s="209"/>
      <c r="DA2732" s="209"/>
      <c r="DB2732" s="209"/>
      <c r="DC2732" s="209"/>
      <c r="DD2732" s="209"/>
      <c r="DE2732" s="209"/>
      <c r="DF2732" s="209"/>
      <c r="DG2732" s="209"/>
      <c r="DH2732" s="209"/>
      <c r="DI2732" s="209"/>
      <c r="DJ2732" s="209"/>
      <c r="DK2732" s="209"/>
      <c r="DL2732" s="209"/>
      <c r="DM2732" s="209"/>
      <c r="DN2732" s="209"/>
      <c r="DO2732" s="209"/>
      <c r="DP2732" s="209"/>
      <c r="DQ2732" s="209"/>
      <c r="DR2732" s="209"/>
      <c r="DS2732" s="209"/>
      <c r="DT2732" s="209"/>
      <c r="DU2732" s="209"/>
      <c r="DV2732" s="209"/>
      <c r="DW2732" s="209"/>
      <c r="DX2732" s="209"/>
      <c r="DY2732" s="209"/>
      <c r="DZ2732" s="209"/>
      <c r="EA2732" s="209"/>
      <c r="EB2732" s="209"/>
      <c r="EC2732" s="209"/>
      <c r="ED2732" s="209"/>
      <c r="EE2732" s="209"/>
      <c r="EF2732" s="209"/>
      <c r="EG2732" s="209"/>
      <c r="EH2732" s="209"/>
      <c r="EI2732" s="209"/>
      <c r="EJ2732" s="209"/>
      <c r="EK2732" s="209"/>
      <c r="EL2732" s="209"/>
      <c r="EM2732" s="209"/>
      <c r="EN2732" s="209"/>
      <c r="EO2732" s="209"/>
      <c r="EP2732" s="209"/>
      <c r="EQ2732" s="209"/>
      <c r="ER2732" s="209"/>
      <c r="ES2732" s="209"/>
      <c r="ET2732" s="209"/>
      <c r="EU2732" s="209"/>
      <c r="EV2732" s="209"/>
      <c r="EW2732" s="209"/>
      <c r="EX2732" s="209"/>
      <c r="EY2732" s="209"/>
      <c r="EZ2732" s="209"/>
      <c r="FA2732" s="209"/>
      <c r="FB2732" s="209"/>
      <c r="FC2732" s="209"/>
      <c r="FD2732" s="209"/>
      <c r="FE2732" s="209"/>
      <c r="FF2732" s="209"/>
      <c r="FG2732" s="209"/>
      <c r="FH2732" s="209"/>
      <c r="FI2732" s="209"/>
      <c r="FJ2732" s="209"/>
      <c r="FK2732" s="209"/>
      <c r="FL2732" s="209"/>
      <c r="FM2732" s="209"/>
      <c r="FN2732" s="209"/>
      <c r="FO2732" s="209"/>
      <c r="FP2732" s="209"/>
      <c r="FQ2732" s="209"/>
      <c r="FR2732" s="209"/>
      <c r="FS2732" s="209"/>
      <c r="FT2732" s="209"/>
      <c r="FU2732" s="209"/>
      <c r="FV2732" s="209"/>
      <c r="FW2732" s="209"/>
      <c r="FX2732" s="209"/>
      <c r="FY2732" s="209"/>
      <c r="FZ2732" s="209"/>
      <c r="GA2732" s="209"/>
      <c r="GB2732" s="209"/>
      <c r="GC2732" s="209"/>
      <c r="GD2732" s="209"/>
      <c r="GE2732" s="209"/>
      <c r="GF2732" s="209"/>
      <c r="GG2732" s="209"/>
      <c r="GH2732" s="209"/>
      <c r="GI2732" s="209"/>
    </row>
    <row r="2733" spans="1:191">
      <c r="A2733" s="209"/>
      <c r="B2733" s="209"/>
      <c r="C2733" s="209"/>
      <c r="D2733" s="209"/>
      <c r="E2733" s="278"/>
      <c r="I2733" s="279"/>
      <c r="J2733" s="279"/>
      <c r="K2733" s="279"/>
      <c r="L2733" s="217"/>
      <c r="M2733" s="14"/>
      <c r="N2733" s="14"/>
      <c r="O2733" s="14"/>
      <c r="P2733" s="14"/>
      <c r="Q2733" s="14"/>
      <c r="R2733" s="168"/>
      <c r="S2733" s="14"/>
      <c r="T2733" s="14"/>
      <c r="U2733" s="14"/>
      <c r="V2733" s="43"/>
      <c r="AA2733" s="209"/>
      <c r="AB2733" s="209"/>
      <c r="AC2733" s="209"/>
      <c r="AD2733" s="209"/>
      <c r="AE2733" s="209"/>
      <c r="AF2733" s="209"/>
      <c r="AG2733" s="209"/>
      <c r="AH2733" s="209"/>
      <c r="AI2733" s="209"/>
      <c r="AJ2733" s="209"/>
      <c r="AK2733" s="209"/>
      <c r="AL2733" s="209"/>
      <c r="AM2733" s="209"/>
      <c r="AN2733" s="209"/>
      <c r="AO2733" s="209"/>
      <c r="AP2733" s="209"/>
      <c r="AQ2733" s="209"/>
      <c r="AR2733" s="209"/>
      <c r="AS2733" s="209"/>
      <c r="AT2733" s="209"/>
      <c r="AU2733" s="209"/>
      <c r="AV2733" s="209"/>
      <c r="AW2733" s="209"/>
      <c r="AX2733" s="209"/>
      <c r="AY2733" s="209"/>
      <c r="AZ2733" s="209"/>
      <c r="BA2733" s="209"/>
      <c r="BB2733" s="209"/>
      <c r="BC2733" s="209"/>
      <c r="BD2733" s="209"/>
      <c r="BE2733" s="209"/>
      <c r="BF2733" s="209"/>
      <c r="BG2733" s="209"/>
      <c r="BH2733" s="209"/>
      <c r="BI2733" s="209"/>
      <c r="BJ2733" s="209"/>
      <c r="BK2733" s="209"/>
      <c r="BL2733" s="209"/>
      <c r="BM2733" s="209"/>
      <c r="BN2733" s="209"/>
      <c r="BO2733" s="209"/>
      <c r="BP2733" s="209"/>
      <c r="BQ2733" s="209"/>
      <c r="BR2733" s="209"/>
      <c r="BS2733" s="209"/>
      <c r="BT2733" s="209"/>
      <c r="BU2733" s="209"/>
      <c r="BV2733" s="209"/>
      <c r="BW2733" s="209"/>
      <c r="BX2733" s="209"/>
      <c r="BY2733" s="209"/>
      <c r="BZ2733" s="209"/>
      <c r="CA2733" s="209"/>
      <c r="CB2733" s="209"/>
      <c r="CC2733" s="209"/>
      <c r="CD2733" s="209"/>
      <c r="CE2733" s="209"/>
      <c r="CF2733" s="209"/>
      <c r="CG2733" s="209"/>
      <c r="CH2733" s="209"/>
      <c r="CI2733" s="209"/>
      <c r="CJ2733" s="209"/>
      <c r="CK2733" s="209"/>
      <c r="CL2733" s="209"/>
      <c r="CM2733" s="209"/>
      <c r="CN2733" s="209"/>
      <c r="CO2733" s="209"/>
      <c r="CP2733" s="209"/>
      <c r="CQ2733" s="209"/>
      <c r="CR2733" s="209"/>
      <c r="CS2733" s="209"/>
      <c r="CT2733" s="209"/>
      <c r="CU2733" s="209"/>
      <c r="CV2733" s="209"/>
      <c r="CW2733" s="209"/>
      <c r="CX2733" s="209"/>
      <c r="CY2733" s="209"/>
      <c r="CZ2733" s="209"/>
      <c r="DA2733" s="209"/>
      <c r="DB2733" s="209"/>
      <c r="DC2733" s="209"/>
      <c r="DD2733" s="209"/>
      <c r="DE2733" s="209"/>
      <c r="DF2733" s="209"/>
      <c r="DG2733" s="209"/>
      <c r="DH2733" s="209"/>
      <c r="DI2733" s="209"/>
      <c r="DJ2733" s="209"/>
      <c r="DK2733" s="209"/>
      <c r="DL2733" s="209"/>
      <c r="DM2733" s="209"/>
      <c r="DN2733" s="209"/>
      <c r="DO2733" s="209"/>
      <c r="DP2733" s="209"/>
      <c r="DQ2733" s="209"/>
      <c r="DR2733" s="209"/>
      <c r="DS2733" s="209"/>
      <c r="DT2733" s="209"/>
      <c r="DU2733" s="209"/>
      <c r="DV2733" s="209"/>
      <c r="DW2733" s="209"/>
      <c r="DX2733" s="209"/>
      <c r="DY2733" s="209"/>
      <c r="DZ2733" s="209"/>
      <c r="EA2733" s="209"/>
      <c r="EB2733" s="209"/>
      <c r="EC2733" s="209"/>
      <c r="ED2733" s="209"/>
      <c r="EE2733" s="209"/>
      <c r="EF2733" s="209"/>
      <c r="EG2733" s="209"/>
      <c r="EH2733" s="209"/>
      <c r="EI2733" s="209"/>
      <c r="EJ2733" s="209"/>
      <c r="EK2733" s="209"/>
      <c r="EL2733" s="209"/>
      <c r="EM2733" s="209"/>
      <c r="EN2733" s="209"/>
      <c r="EO2733" s="209"/>
      <c r="EP2733" s="209"/>
      <c r="EQ2733" s="209"/>
      <c r="ER2733" s="209"/>
      <c r="ES2733" s="209"/>
      <c r="ET2733" s="209"/>
      <c r="EU2733" s="209"/>
      <c r="EV2733" s="209"/>
      <c r="EW2733" s="209"/>
      <c r="EX2733" s="209"/>
      <c r="EY2733" s="209"/>
      <c r="EZ2733" s="209"/>
      <c r="FA2733" s="209"/>
      <c r="FB2733" s="209"/>
      <c r="FC2733" s="209"/>
      <c r="FD2733" s="209"/>
      <c r="FE2733" s="209"/>
      <c r="FF2733" s="209"/>
      <c r="FG2733" s="209"/>
      <c r="FH2733" s="209"/>
      <c r="FI2733" s="209"/>
      <c r="FJ2733" s="209"/>
      <c r="FK2733" s="209"/>
      <c r="FL2733" s="209"/>
      <c r="FM2733" s="209"/>
      <c r="FN2733" s="209"/>
      <c r="FO2733" s="209"/>
      <c r="FP2733" s="209"/>
      <c r="FQ2733" s="209"/>
      <c r="FR2733" s="209"/>
      <c r="FS2733" s="209"/>
      <c r="FT2733" s="209"/>
      <c r="FU2733" s="209"/>
      <c r="FV2733" s="209"/>
      <c r="FW2733" s="209"/>
      <c r="FX2733" s="209"/>
      <c r="FY2733" s="209"/>
      <c r="FZ2733" s="209"/>
      <c r="GA2733" s="209"/>
      <c r="GB2733" s="209"/>
      <c r="GC2733" s="209"/>
      <c r="GD2733" s="209"/>
      <c r="GE2733" s="209"/>
      <c r="GF2733" s="209"/>
      <c r="GG2733" s="209"/>
      <c r="GH2733" s="209"/>
      <c r="GI2733" s="209"/>
    </row>
    <row r="2734" spans="1:191">
      <c r="A2734" s="209"/>
      <c r="B2734" s="209"/>
      <c r="C2734" s="209"/>
      <c r="D2734" s="209"/>
      <c r="E2734" s="278"/>
      <c r="I2734" s="279"/>
      <c r="J2734" s="279"/>
      <c r="K2734" s="279"/>
      <c r="L2734" s="217"/>
      <c r="M2734" s="14"/>
      <c r="N2734" s="14"/>
      <c r="O2734" s="14"/>
      <c r="P2734" s="14"/>
      <c r="Q2734" s="14"/>
      <c r="R2734" s="168"/>
      <c r="S2734" s="14"/>
      <c r="T2734" s="14"/>
      <c r="U2734" s="14"/>
      <c r="V2734" s="43"/>
      <c r="AA2734" s="209"/>
      <c r="AB2734" s="209"/>
      <c r="AC2734" s="209"/>
      <c r="AD2734" s="209"/>
      <c r="AE2734" s="209"/>
      <c r="AF2734" s="209"/>
      <c r="AG2734" s="209"/>
      <c r="AH2734" s="209"/>
      <c r="AI2734" s="209"/>
      <c r="AJ2734" s="209"/>
      <c r="AK2734" s="209"/>
      <c r="AL2734" s="209"/>
      <c r="AM2734" s="209"/>
      <c r="AN2734" s="209"/>
      <c r="AO2734" s="209"/>
      <c r="AP2734" s="209"/>
      <c r="AQ2734" s="209"/>
      <c r="AR2734" s="209"/>
      <c r="AS2734" s="209"/>
      <c r="AT2734" s="209"/>
      <c r="AU2734" s="209"/>
      <c r="AV2734" s="209"/>
      <c r="AW2734" s="209"/>
      <c r="AX2734" s="209"/>
      <c r="AY2734" s="209"/>
      <c r="AZ2734" s="209"/>
      <c r="BA2734" s="209"/>
      <c r="BB2734" s="209"/>
      <c r="BC2734" s="209"/>
      <c r="BD2734" s="209"/>
      <c r="BE2734" s="209"/>
      <c r="BF2734" s="209"/>
      <c r="BG2734" s="209"/>
      <c r="BH2734" s="209"/>
      <c r="BI2734" s="209"/>
      <c r="BJ2734" s="209"/>
      <c r="BK2734" s="209"/>
      <c r="BL2734" s="209"/>
      <c r="BM2734" s="209"/>
      <c r="BN2734" s="209"/>
      <c r="BO2734" s="209"/>
      <c r="BP2734" s="209"/>
      <c r="BQ2734" s="209"/>
      <c r="BR2734" s="209"/>
      <c r="BS2734" s="209"/>
      <c r="BT2734" s="209"/>
      <c r="BU2734" s="209"/>
      <c r="BV2734" s="209"/>
      <c r="BW2734" s="209"/>
      <c r="BX2734" s="209"/>
      <c r="BY2734" s="209"/>
      <c r="BZ2734" s="209"/>
      <c r="CA2734" s="209"/>
      <c r="CB2734" s="209"/>
      <c r="CC2734" s="209"/>
      <c r="CD2734" s="209"/>
      <c r="CE2734" s="209"/>
      <c r="CF2734" s="209"/>
      <c r="CG2734" s="209"/>
      <c r="CH2734" s="209"/>
      <c r="CI2734" s="209"/>
      <c r="CJ2734" s="209"/>
      <c r="CK2734" s="209"/>
      <c r="CL2734" s="209"/>
      <c r="CM2734" s="209"/>
      <c r="CN2734" s="209"/>
      <c r="CO2734" s="209"/>
      <c r="CP2734" s="209"/>
      <c r="CQ2734" s="209"/>
      <c r="CR2734" s="209"/>
      <c r="CS2734" s="209"/>
      <c r="CT2734" s="209"/>
      <c r="CU2734" s="209"/>
      <c r="CV2734" s="209"/>
      <c r="CW2734" s="209"/>
      <c r="CX2734" s="209"/>
      <c r="CY2734" s="209"/>
      <c r="CZ2734" s="209"/>
      <c r="DA2734" s="209"/>
      <c r="DB2734" s="209"/>
      <c r="DC2734" s="209"/>
      <c r="DD2734" s="209"/>
      <c r="DE2734" s="209"/>
      <c r="DF2734" s="209"/>
      <c r="DG2734" s="209"/>
      <c r="DH2734" s="209"/>
      <c r="DI2734" s="209"/>
      <c r="DJ2734" s="209"/>
      <c r="DK2734" s="209"/>
      <c r="DL2734" s="209"/>
      <c r="DM2734" s="209"/>
      <c r="DN2734" s="209"/>
      <c r="DO2734" s="209"/>
      <c r="DP2734" s="209"/>
      <c r="DQ2734" s="209"/>
      <c r="DR2734" s="209"/>
      <c r="DS2734" s="209"/>
      <c r="DT2734" s="209"/>
      <c r="DU2734" s="209"/>
      <c r="DV2734" s="209"/>
      <c r="DW2734" s="209"/>
      <c r="DX2734" s="209"/>
      <c r="DY2734" s="209"/>
      <c r="DZ2734" s="209"/>
      <c r="EA2734" s="209"/>
      <c r="EB2734" s="209"/>
      <c r="EC2734" s="209"/>
      <c r="ED2734" s="209"/>
      <c r="EE2734" s="209"/>
      <c r="EF2734" s="209"/>
      <c r="EG2734" s="209"/>
      <c r="EH2734" s="209"/>
      <c r="EI2734" s="209"/>
      <c r="EJ2734" s="209"/>
      <c r="EK2734" s="209"/>
      <c r="EL2734" s="209"/>
      <c r="EM2734" s="209"/>
      <c r="EN2734" s="209"/>
      <c r="EO2734" s="209"/>
      <c r="EP2734" s="209"/>
      <c r="EQ2734" s="209"/>
      <c r="ER2734" s="209"/>
      <c r="ES2734" s="209"/>
      <c r="ET2734" s="209"/>
      <c r="EU2734" s="209"/>
      <c r="EV2734" s="209"/>
      <c r="EW2734" s="209"/>
      <c r="EX2734" s="209"/>
      <c r="EY2734" s="209"/>
      <c r="EZ2734" s="209"/>
      <c r="FA2734" s="209"/>
      <c r="FB2734" s="209"/>
      <c r="FC2734" s="209"/>
      <c r="FD2734" s="209"/>
      <c r="FE2734" s="209"/>
      <c r="FF2734" s="209"/>
      <c r="FG2734" s="209"/>
      <c r="FH2734" s="209"/>
      <c r="FI2734" s="209"/>
      <c r="FJ2734" s="209"/>
      <c r="FK2734" s="209"/>
      <c r="FL2734" s="209"/>
      <c r="FM2734" s="209"/>
      <c r="FN2734" s="209"/>
      <c r="FO2734" s="209"/>
      <c r="FP2734" s="209"/>
      <c r="FQ2734" s="209"/>
      <c r="FR2734" s="209"/>
      <c r="FS2734" s="209"/>
      <c r="FT2734" s="209"/>
      <c r="FU2734" s="209"/>
      <c r="FV2734" s="209"/>
      <c r="FW2734" s="209"/>
      <c r="FX2734" s="209"/>
      <c r="FY2734" s="209"/>
      <c r="FZ2734" s="209"/>
      <c r="GA2734" s="209"/>
      <c r="GB2734" s="209"/>
      <c r="GC2734" s="209"/>
      <c r="GD2734" s="209"/>
      <c r="GE2734" s="209"/>
      <c r="GF2734" s="209"/>
      <c r="GG2734" s="209"/>
      <c r="GH2734" s="209"/>
      <c r="GI2734" s="209"/>
    </row>
    <row r="2735" spans="1:191" ht="22.5" customHeight="1">
      <c r="A2735" s="209"/>
      <c r="B2735" s="209"/>
      <c r="C2735" s="209"/>
      <c r="D2735" s="209"/>
      <c r="E2735" s="278"/>
      <c r="I2735" s="279"/>
      <c r="J2735" s="279"/>
      <c r="K2735" s="279"/>
      <c r="L2735" s="217"/>
      <c r="M2735" s="14"/>
      <c r="N2735" s="14"/>
      <c r="O2735" s="14"/>
      <c r="P2735" s="14"/>
      <c r="Q2735" s="14"/>
      <c r="R2735" s="168"/>
      <c r="S2735" s="14"/>
      <c r="T2735" s="14"/>
      <c r="U2735" s="14"/>
      <c r="V2735" s="43"/>
      <c r="AA2735" s="209"/>
      <c r="AB2735" s="209"/>
      <c r="AC2735" s="209"/>
      <c r="AD2735" s="209"/>
      <c r="AE2735" s="209"/>
      <c r="AF2735" s="209"/>
      <c r="AG2735" s="209"/>
      <c r="AH2735" s="209"/>
      <c r="AI2735" s="209"/>
      <c r="AJ2735" s="209"/>
      <c r="AK2735" s="209"/>
      <c r="AL2735" s="209"/>
      <c r="AM2735" s="209"/>
      <c r="AN2735" s="209"/>
      <c r="AO2735" s="209"/>
      <c r="AP2735" s="209"/>
      <c r="AQ2735" s="209"/>
      <c r="AR2735" s="209"/>
      <c r="AS2735" s="209"/>
      <c r="AT2735" s="209"/>
      <c r="AU2735" s="209"/>
      <c r="AV2735" s="209"/>
      <c r="AW2735" s="209"/>
      <c r="AX2735" s="209"/>
      <c r="AY2735" s="209"/>
      <c r="AZ2735" s="209"/>
      <c r="BA2735" s="209"/>
      <c r="BB2735" s="209"/>
      <c r="BC2735" s="209"/>
      <c r="BD2735" s="209"/>
      <c r="BE2735" s="209"/>
      <c r="BF2735" s="209"/>
      <c r="BG2735" s="209"/>
      <c r="BH2735" s="209"/>
      <c r="BI2735" s="209"/>
      <c r="BJ2735" s="209"/>
      <c r="BK2735" s="209"/>
      <c r="BL2735" s="209"/>
      <c r="BM2735" s="209"/>
      <c r="BN2735" s="209"/>
      <c r="BO2735" s="209"/>
      <c r="BP2735" s="209"/>
      <c r="BQ2735" s="209"/>
      <c r="BR2735" s="209"/>
      <c r="BS2735" s="209"/>
      <c r="BT2735" s="209"/>
      <c r="BU2735" s="209"/>
      <c r="BV2735" s="209"/>
      <c r="BW2735" s="209"/>
      <c r="BX2735" s="209"/>
      <c r="BY2735" s="209"/>
      <c r="BZ2735" s="209"/>
      <c r="CA2735" s="209"/>
      <c r="CB2735" s="209"/>
      <c r="CC2735" s="209"/>
      <c r="CD2735" s="209"/>
      <c r="CE2735" s="209"/>
      <c r="CF2735" s="209"/>
      <c r="CG2735" s="209"/>
      <c r="CH2735" s="209"/>
      <c r="CI2735" s="209"/>
      <c r="CJ2735" s="209"/>
      <c r="CK2735" s="209"/>
      <c r="CL2735" s="209"/>
      <c r="CM2735" s="209"/>
      <c r="CN2735" s="209"/>
      <c r="CO2735" s="209"/>
      <c r="CP2735" s="209"/>
      <c r="CQ2735" s="209"/>
      <c r="CR2735" s="209"/>
      <c r="CS2735" s="209"/>
      <c r="CT2735" s="209"/>
      <c r="CU2735" s="209"/>
      <c r="CV2735" s="209"/>
      <c r="CW2735" s="209"/>
      <c r="CX2735" s="209"/>
      <c r="CY2735" s="209"/>
      <c r="CZ2735" s="209"/>
      <c r="DA2735" s="209"/>
      <c r="DB2735" s="209"/>
      <c r="DC2735" s="209"/>
      <c r="DD2735" s="209"/>
      <c r="DE2735" s="209"/>
      <c r="DF2735" s="209"/>
      <c r="DG2735" s="209"/>
      <c r="DH2735" s="209"/>
      <c r="DI2735" s="209"/>
      <c r="DJ2735" s="209"/>
      <c r="DK2735" s="209"/>
      <c r="DL2735" s="209"/>
      <c r="DM2735" s="209"/>
      <c r="DN2735" s="209"/>
      <c r="DO2735" s="209"/>
      <c r="DP2735" s="209"/>
      <c r="DQ2735" s="209"/>
      <c r="DR2735" s="209"/>
      <c r="DS2735" s="209"/>
      <c r="DT2735" s="209"/>
      <c r="DU2735" s="209"/>
      <c r="DV2735" s="209"/>
      <c r="DW2735" s="209"/>
      <c r="DX2735" s="209"/>
      <c r="DY2735" s="209"/>
      <c r="DZ2735" s="209"/>
      <c r="EA2735" s="209"/>
      <c r="EB2735" s="209"/>
      <c r="EC2735" s="209"/>
      <c r="ED2735" s="209"/>
      <c r="EE2735" s="209"/>
      <c r="EF2735" s="209"/>
      <c r="EG2735" s="209"/>
      <c r="EH2735" s="209"/>
      <c r="EI2735" s="209"/>
      <c r="EJ2735" s="209"/>
      <c r="EK2735" s="209"/>
      <c r="EL2735" s="209"/>
      <c r="EM2735" s="209"/>
      <c r="EN2735" s="209"/>
      <c r="EO2735" s="209"/>
      <c r="EP2735" s="209"/>
      <c r="EQ2735" s="209"/>
      <c r="ER2735" s="209"/>
      <c r="ES2735" s="209"/>
      <c r="ET2735" s="209"/>
      <c r="EU2735" s="209"/>
      <c r="EV2735" s="209"/>
      <c r="EW2735" s="209"/>
      <c r="EX2735" s="209"/>
      <c r="EY2735" s="209"/>
      <c r="EZ2735" s="209"/>
      <c r="FA2735" s="209"/>
      <c r="FB2735" s="209"/>
      <c r="FC2735" s="209"/>
      <c r="FD2735" s="209"/>
      <c r="FE2735" s="209"/>
      <c r="FF2735" s="209"/>
      <c r="FG2735" s="209"/>
      <c r="FH2735" s="209"/>
      <c r="FI2735" s="209"/>
      <c r="FJ2735" s="209"/>
      <c r="FK2735" s="209"/>
      <c r="FL2735" s="209"/>
      <c r="FM2735" s="209"/>
      <c r="FN2735" s="209"/>
      <c r="FO2735" s="209"/>
      <c r="FP2735" s="209"/>
      <c r="FQ2735" s="209"/>
      <c r="FR2735" s="209"/>
      <c r="FS2735" s="209"/>
      <c r="FT2735" s="209"/>
      <c r="FU2735" s="209"/>
      <c r="FV2735" s="209"/>
      <c r="FW2735" s="209"/>
      <c r="FX2735" s="209"/>
      <c r="FY2735" s="209"/>
      <c r="FZ2735" s="209"/>
      <c r="GA2735" s="209"/>
      <c r="GB2735" s="209"/>
      <c r="GC2735" s="209"/>
      <c r="GD2735" s="209"/>
      <c r="GE2735" s="209"/>
      <c r="GF2735" s="209"/>
      <c r="GG2735" s="209"/>
      <c r="GH2735" s="209"/>
      <c r="GI2735" s="209"/>
    </row>
    <row r="2736" spans="1:191" ht="22.5" customHeight="1">
      <c r="A2736" s="209"/>
      <c r="B2736" s="209"/>
      <c r="C2736" s="209"/>
      <c r="D2736" s="209"/>
      <c r="E2736" s="278"/>
      <c r="I2736" s="279"/>
      <c r="J2736" s="279"/>
      <c r="K2736" s="279"/>
      <c r="L2736" s="217"/>
      <c r="M2736" s="14"/>
      <c r="N2736" s="14"/>
      <c r="O2736" s="14"/>
      <c r="P2736" s="14"/>
      <c r="Q2736" s="14"/>
      <c r="R2736" s="168"/>
      <c r="S2736" s="14"/>
      <c r="T2736" s="14"/>
      <c r="U2736" s="14"/>
      <c r="V2736" s="43"/>
      <c r="AA2736" s="209"/>
      <c r="AB2736" s="209"/>
      <c r="AC2736" s="209"/>
      <c r="AD2736" s="209"/>
      <c r="AE2736" s="209"/>
      <c r="AF2736" s="209"/>
      <c r="AG2736" s="209"/>
      <c r="AH2736" s="209"/>
      <c r="AI2736" s="209"/>
      <c r="AJ2736" s="209"/>
      <c r="AK2736" s="209"/>
      <c r="AL2736" s="209"/>
      <c r="AM2736" s="209"/>
      <c r="AN2736" s="209"/>
      <c r="AO2736" s="209"/>
      <c r="AP2736" s="209"/>
      <c r="AQ2736" s="209"/>
      <c r="AR2736" s="209"/>
      <c r="AS2736" s="209"/>
      <c r="AT2736" s="209"/>
      <c r="AU2736" s="209"/>
      <c r="AV2736" s="209"/>
      <c r="AW2736" s="209"/>
      <c r="AX2736" s="209"/>
      <c r="AY2736" s="209"/>
      <c r="AZ2736" s="209"/>
      <c r="BA2736" s="209"/>
      <c r="BB2736" s="209"/>
      <c r="BC2736" s="209"/>
      <c r="BD2736" s="209"/>
      <c r="BE2736" s="209"/>
      <c r="BF2736" s="209"/>
      <c r="BG2736" s="209"/>
      <c r="BH2736" s="209"/>
      <c r="BI2736" s="209"/>
      <c r="BJ2736" s="209"/>
      <c r="BK2736" s="209"/>
      <c r="BL2736" s="209"/>
      <c r="BM2736" s="209"/>
      <c r="BN2736" s="209"/>
      <c r="BO2736" s="209"/>
      <c r="BP2736" s="209"/>
      <c r="BQ2736" s="209"/>
      <c r="BR2736" s="209"/>
      <c r="BS2736" s="209"/>
      <c r="BT2736" s="209"/>
      <c r="BU2736" s="209"/>
      <c r="BV2736" s="209"/>
      <c r="BW2736" s="209"/>
      <c r="BX2736" s="209"/>
      <c r="BY2736" s="209"/>
      <c r="BZ2736" s="209"/>
      <c r="CA2736" s="209"/>
      <c r="CB2736" s="209"/>
      <c r="CC2736" s="209"/>
      <c r="CD2736" s="209"/>
      <c r="CE2736" s="209"/>
      <c r="CF2736" s="209"/>
      <c r="CG2736" s="209"/>
      <c r="CH2736" s="209"/>
      <c r="CI2736" s="209"/>
      <c r="CJ2736" s="209"/>
      <c r="CK2736" s="209"/>
      <c r="CL2736" s="209"/>
      <c r="CM2736" s="209"/>
      <c r="CN2736" s="209"/>
      <c r="CO2736" s="209"/>
      <c r="CP2736" s="209"/>
      <c r="CQ2736" s="209"/>
      <c r="CR2736" s="209"/>
      <c r="CS2736" s="209"/>
      <c r="CT2736" s="209"/>
      <c r="CU2736" s="209"/>
      <c r="CV2736" s="209"/>
      <c r="CW2736" s="209"/>
      <c r="CX2736" s="209"/>
      <c r="CY2736" s="209"/>
      <c r="CZ2736" s="209"/>
      <c r="DA2736" s="209"/>
      <c r="DB2736" s="209"/>
      <c r="DC2736" s="209"/>
      <c r="DD2736" s="209"/>
      <c r="DE2736" s="209"/>
      <c r="DF2736" s="209"/>
      <c r="DG2736" s="209"/>
      <c r="DH2736" s="209"/>
      <c r="DI2736" s="209"/>
      <c r="DJ2736" s="209"/>
      <c r="DK2736" s="209"/>
      <c r="DL2736" s="209"/>
      <c r="DM2736" s="209"/>
      <c r="DN2736" s="209"/>
      <c r="DO2736" s="209"/>
      <c r="DP2736" s="209"/>
      <c r="DQ2736" s="209"/>
      <c r="DR2736" s="209"/>
      <c r="DS2736" s="209"/>
      <c r="DT2736" s="209"/>
      <c r="DU2736" s="209"/>
      <c r="DV2736" s="209"/>
      <c r="DW2736" s="209"/>
      <c r="DX2736" s="209"/>
      <c r="DY2736" s="209"/>
      <c r="DZ2736" s="209"/>
      <c r="EA2736" s="209"/>
      <c r="EB2736" s="209"/>
      <c r="EC2736" s="209"/>
      <c r="ED2736" s="209"/>
      <c r="EE2736" s="209"/>
      <c r="EF2736" s="209"/>
      <c r="EG2736" s="209"/>
      <c r="EH2736" s="209"/>
      <c r="EI2736" s="209"/>
      <c r="EJ2736" s="209"/>
      <c r="EK2736" s="209"/>
      <c r="EL2736" s="209"/>
      <c r="EM2736" s="209"/>
      <c r="EN2736" s="209"/>
      <c r="EO2736" s="209"/>
      <c r="EP2736" s="209"/>
      <c r="EQ2736" s="209"/>
      <c r="ER2736" s="209"/>
      <c r="ES2736" s="209"/>
      <c r="ET2736" s="209"/>
      <c r="EU2736" s="209"/>
      <c r="EV2736" s="209"/>
      <c r="EW2736" s="209"/>
      <c r="EX2736" s="209"/>
      <c r="EY2736" s="209"/>
      <c r="EZ2736" s="209"/>
      <c r="FA2736" s="209"/>
      <c r="FB2736" s="209"/>
      <c r="FC2736" s="209"/>
      <c r="FD2736" s="209"/>
      <c r="FE2736" s="209"/>
      <c r="FF2736" s="209"/>
      <c r="FG2736" s="209"/>
      <c r="FH2736" s="209"/>
      <c r="FI2736" s="209"/>
      <c r="FJ2736" s="209"/>
      <c r="FK2736" s="209"/>
      <c r="FL2736" s="209"/>
      <c r="FM2736" s="209"/>
      <c r="FN2736" s="209"/>
      <c r="FO2736" s="209"/>
      <c r="FP2736" s="209"/>
      <c r="FQ2736" s="209"/>
      <c r="FR2736" s="209"/>
      <c r="FS2736" s="209"/>
      <c r="FT2736" s="209"/>
      <c r="FU2736" s="209"/>
      <c r="FV2736" s="209"/>
      <c r="FW2736" s="209"/>
      <c r="FX2736" s="209"/>
      <c r="FY2736" s="209"/>
      <c r="FZ2736" s="209"/>
      <c r="GA2736" s="209"/>
      <c r="GB2736" s="209"/>
      <c r="GC2736" s="209"/>
      <c r="GD2736" s="209"/>
      <c r="GE2736" s="209"/>
      <c r="GF2736" s="209"/>
      <c r="GG2736" s="209"/>
      <c r="GH2736" s="209"/>
      <c r="GI2736" s="209"/>
    </row>
    <row r="2737" spans="1:191" ht="12.75" customHeight="1">
      <c r="A2737" s="209"/>
      <c r="B2737" s="209"/>
      <c r="C2737" s="209"/>
      <c r="D2737" s="209"/>
      <c r="E2737" s="278"/>
      <c r="I2737" s="279"/>
      <c r="J2737" s="279"/>
      <c r="K2737" s="279"/>
      <c r="L2737" s="217"/>
      <c r="M2737" s="14"/>
      <c r="N2737" s="14"/>
      <c r="O2737" s="14"/>
      <c r="P2737" s="14"/>
      <c r="Q2737" s="14"/>
      <c r="R2737" s="168"/>
      <c r="S2737" s="14"/>
      <c r="T2737" s="14"/>
      <c r="U2737" s="14"/>
      <c r="V2737" s="43"/>
      <c r="AA2737" s="209"/>
      <c r="AB2737" s="209"/>
      <c r="AC2737" s="209"/>
      <c r="AD2737" s="209"/>
      <c r="AE2737" s="209"/>
      <c r="AF2737" s="209"/>
      <c r="AG2737" s="209"/>
      <c r="AH2737" s="209"/>
      <c r="AI2737" s="209"/>
      <c r="AJ2737" s="209"/>
      <c r="AK2737" s="209"/>
      <c r="AL2737" s="209"/>
      <c r="AM2737" s="209"/>
      <c r="AN2737" s="209"/>
      <c r="AO2737" s="209"/>
      <c r="AP2737" s="209"/>
      <c r="AQ2737" s="209"/>
      <c r="AR2737" s="209"/>
      <c r="AS2737" s="209"/>
      <c r="AT2737" s="209"/>
      <c r="AU2737" s="209"/>
      <c r="AV2737" s="209"/>
      <c r="AW2737" s="209"/>
      <c r="AX2737" s="209"/>
      <c r="AY2737" s="209"/>
      <c r="AZ2737" s="209"/>
      <c r="BA2737" s="209"/>
      <c r="BB2737" s="209"/>
      <c r="BC2737" s="209"/>
      <c r="BD2737" s="209"/>
      <c r="BE2737" s="209"/>
      <c r="BF2737" s="209"/>
      <c r="BG2737" s="209"/>
      <c r="BH2737" s="209"/>
      <c r="BI2737" s="209"/>
      <c r="BJ2737" s="209"/>
      <c r="BK2737" s="209"/>
      <c r="BL2737" s="209"/>
      <c r="BM2737" s="209"/>
      <c r="BN2737" s="209"/>
      <c r="BO2737" s="209"/>
      <c r="BP2737" s="209"/>
      <c r="BQ2737" s="209"/>
      <c r="BR2737" s="209"/>
      <c r="BS2737" s="209"/>
      <c r="BT2737" s="209"/>
      <c r="BU2737" s="209"/>
      <c r="BV2737" s="209"/>
      <c r="BW2737" s="209"/>
      <c r="BX2737" s="209"/>
      <c r="BY2737" s="209"/>
      <c r="BZ2737" s="209"/>
      <c r="CA2737" s="209"/>
      <c r="CB2737" s="209"/>
      <c r="CC2737" s="209"/>
      <c r="CD2737" s="209"/>
      <c r="CE2737" s="209"/>
      <c r="CF2737" s="209"/>
      <c r="CG2737" s="209"/>
      <c r="CH2737" s="209"/>
      <c r="CI2737" s="209"/>
      <c r="CJ2737" s="209"/>
      <c r="CK2737" s="209"/>
      <c r="CL2737" s="209"/>
      <c r="CM2737" s="209"/>
      <c r="CN2737" s="209"/>
      <c r="CO2737" s="209"/>
      <c r="CP2737" s="209"/>
      <c r="CQ2737" s="209"/>
      <c r="CR2737" s="209"/>
      <c r="CS2737" s="209"/>
      <c r="CT2737" s="209"/>
      <c r="CU2737" s="209"/>
      <c r="CV2737" s="209"/>
      <c r="CW2737" s="209"/>
      <c r="CX2737" s="209"/>
      <c r="CY2737" s="209"/>
      <c r="CZ2737" s="209"/>
      <c r="DA2737" s="209"/>
      <c r="DB2737" s="209"/>
      <c r="DC2737" s="209"/>
      <c r="DD2737" s="209"/>
      <c r="DE2737" s="209"/>
      <c r="DF2737" s="209"/>
      <c r="DG2737" s="209"/>
      <c r="DH2737" s="209"/>
      <c r="DI2737" s="209"/>
      <c r="DJ2737" s="209"/>
      <c r="DK2737" s="209"/>
      <c r="DL2737" s="209"/>
      <c r="DM2737" s="209"/>
      <c r="DN2737" s="209"/>
      <c r="DO2737" s="209"/>
      <c r="DP2737" s="209"/>
      <c r="DQ2737" s="209"/>
      <c r="DR2737" s="209"/>
      <c r="DS2737" s="209"/>
      <c r="DT2737" s="209"/>
      <c r="DU2737" s="209"/>
      <c r="DV2737" s="209"/>
      <c r="DW2737" s="209"/>
      <c r="DX2737" s="209"/>
      <c r="DY2737" s="209"/>
      <c r="DZ2737" s="209"/>
      <c r="EA2737" s="209"/>
      <c r="EB2737" s="209"/>
      <c r="EC2737" s="209"/>
      <c r="ED2737" s="209"/>
      <c r="EE2737" s="209"/>
      <c r="EF2737" s="209"/>
      <c r="EG2737" s="209"/>
      <c r="EH2737" s="209"/>
      <c r="EI2737" s="209"/>
      <c r="EJ2737" s="209"/>
      <c r="EK2737" s="209"/>
      <c r="EL2737" s="209"/>
      <c r="EM2737" s="209"/>
      <c r="EN2737" s="209"/>
      <c r="EO2737" s="209"/>
      <c r="EP2737" s="209"/>
      <c r="EQ2737" s="209"/>
      <c r="ER2737" s="209"/>
      <c r="ES2737" s="209"/>
      <c r="ET2737" s="209"/>
      <c r="EU2737" s="209"/>
      <c r="EV2737" s="209"/>
      <c r="EW2737" s="209"/>
      <c r="EX2737" s="209"/>
      <c r="EY2737" s="209"/>
      <c r="EZ2737" s="209"/>
      <c r="FA2737" s="209"/>
      <c r="FB2737" s="209"/>
      <c r="FC2737" s="209"/>
      <c r="FD2737" s="209"/>
      <c r="FE2737" s="209"/>
      <c r="FF2737" s="209"/>
      <c r="FG2737" s="209"/>
      <c r="FH2737" s="209"/>
      <c r="FI2737" s="209"/>
      <c r="FJ2737" s="209"/>
      <c r="FK2737" s="209"/>
      <c r="FL2737" s="209"/>
      <c r="FM2737" s="209"/>
      <c r="FN2737" s="209"/>
      <c r="FO2737" s="209"/>
      <c r="FP2737" s="209"/>
      <c r="FQ2737" s="209"/>
      <c r="FR2737" s="209"/>
      <c r="FS2737" s="209"/>
      <c r="FT2737" s="209"/>
      <c r="FU2737" s="209"/>
      <c r="FV2737" s="209"/>
      <c r="FW2737" s="209"/>
      <c r="FX2737" s="209"/>
      <c r="FY2737" s="209"/>
      <c r="FZ2737" s="209"/>
      <c r="GA2737" s="209"/>
      <c r="GB2737" s="209"/>
      <c r="GC2737" s="209"/>
      <c r="GD2737" s="209"/>
      <c r="GE2737" s="209"/>
      <c r="GF2737" s="209"/>
      <c r="GG2737" s="209"/>
      <c r="GH2737" s="209"/>
      <c r="GI2737" s="209"/>
    </row>
    <row r="2738" spans="1:191" ht="12.75" customHeight="1">
      <c r="A2738" s="209"/>
      <c r="B2738" s="209"/>
      <c r="C2738" s="209"/>
      <c r="D2738" s="209"/>
      <c r="E2738" s="278"/>
      <c r="I2738" s="279"/>
      <c r="J2738" s="279"/>
      <c r="K2738" s="279"/>
      <c r="L2738" s="217"/>
      <c r="M2738" s="14"/>
      <c r="N2738" s="14"/>
      <c r="O2738" s="14"/>
      <c r="P2738" s="14"/>
      <c r="Q2738" s="14"/>
      <c r="R2738" s="168"/>
      <c r="S2738" s="14"/>
      <c r="T2738" s="14"/>
      <c r="U2738" s="14"/>
      <c r="V2738" s="43"/>
      <c r="AA2738" s="209"/>
      <c r="AB2738" s="209"/>
      <c r="AC2738" s="209"/>
      <c r="AD2738" s="209"/>
      <c r="AE2738" s="209"/>
      <c r="AF2738" s="209"/>
      <c r="AG2738" s="209"/>
      <c r="AH2738" s="209"/>
      <c r="AI2738" s="209"/>
      <c r="AJ2738" s="209"/>
      <c r="AK2738" s="209"/>
      <c r="AL2738" s="209"/>
      <c r="AM2738" s="209"/>
      <c r="AN2738" s="209"/>
      <c r="AO2738" s="209"/>
      <c r="AP2738" s="209"/>
      <c r="AQ2738" s="209"/>
      <c r="AR2738" s="209"/>
      <c r="AS2738" s="209"/>
      <c r="AT2738" s="209"/>
      <c r="AU2738" s="209"/>
      <c r="AV2738" s="209"/>
      <c r="AW2738" s="209"/>
      <c r="AX2738" s="209"/>
      <c r="AY2738" s="209"/>
      <c r="AZ2738" s="209"/>
      <c r="BA2738" s="209"/>
      <c r="BB2738" s="209"/>
      <c r="BC2738" s="209"/>
      <c r="BD2738" s="209"/>
      <c r="BE2738" s="209"/>
      <c r="BF2738" s="209"/>
      <c r="BG2738" s="209"/>
      <c r="BH2738" s="209"/>
      <c r="BI2738" s="209"/>
      <c r="BJ2738" s="209"/>
      <c r="BK2738" s="209"/>
      <c r="BL2738" s="209"/>
      <c r="BM2738" s="209"/>
      <c r="BN2738" s="209"/>
      <c r="BO2738" s="209"/>
      <c r="BP2738" s="209"/>
      <c r="BQ2738" s="209"/>
      <c r="BR2738" s="209"/>
      <c r="BS2738" s="209"/>
      <c r="BT2738" s="209"/>
      <c r="BU2738" s="209"/>
      <c r="BV2738" s="209"/>
      <c r="BW2738" s="209"/>
      <c r="BX2738" s="209"/>
      <c r="BY2738" s="209"/>
      <c r="BZ2738" s="209"/>
      <c r="CA2738" s="209"/>
      <c r="CB2738" s="209"/>
      <c r="CC2738" s="209"/>
      <c r="CD2738" s="209"/>
      <c r="CE2738" s="209"/>
      <c r="CF2738" s="209"/>
      <c r="CG2738" s="209"/>
      <c r="CH2738" s="209"/>
      <c r="CI2738" s="209"/>
      <c r="CJ2738" s="209"/>
      <c r="CK2738" s="209"/>
      <c r="CL2738" s="209"/>
      <c r="CM2738" s="209"/>
      <c r="CN2738" s="209"/>
      <c r="CO2738" s="209"/>
      <c r="CP2738" s="209"/>
      <c r="CQ2738" s="209"/>
      <c r="CR2738" s="209"/>
      <c r="CS2738" s="209"/>
      <c r="CT2738" s="209"/>
      <c r="CU2738" s="209"/>
      <c r="CV2738" s="209"/>
      <c r="CW2738" s="209"/>
      <c r="CX2738" s="209"/>
      <c r="CY2738" s="209"/>
      <c r="CZ2738" s="209"/>
      <c r="DA2738" s="209"/>
      <c r="DB2738" s="209"/>
      <c r="DC2738" s="209"/>
      <c r="DD2738" s="209"/>
      <c r="DE2738" s="209"/>
      <c r="DF2738" s="209"/>
      <c r="DG2738" s="209"/>
      <c r="DH2738" s="209"/>
      <c r="DI2738" s="209"/>
      <c r="DJ2738" s="209"/>
      <c r="DK2738" s="209"/>
      <c r="DL2738" s="209"/>
      <c r="DM2738" s="209"/>
      <c r="DN2738" s="209"/>
      <c r="DO2738" s="209"/>
      <c r="DP2738" s="209"/>
      <c r="DQ2738" s="209"/>
      <c r="DR2738" s="209"/>
      <c r="DS2738" s="209"/>
      <c r="DT2738" s="209"/>
      <c r="DU2738" s="209"/>
      <c r="DV2738" s="209"/>
      <c r="DW2738" s="209"/>
      <c r="DX2738" s="209"/>
      <c r="DY2738" s="209"/>
      <c r="DZ2738" s="209"/>
      <c r="EA2738" s="209"/>
      <c r="EB2738" s="209"/>
      <c r="EC2738" s="209"/>
      <c r="ED2738" s="209"/>
      <c r="EE2738" s="209"/>
      <c r="EF2738" s="209"/>
      <c r="EG2738" s="209"/>
      <c r="EH2738" s="209"/>
      <c r="EI2738" s="209"/>
      <c r="EJ2738" s="209"/>
      <c r="EK2738" s="209"/>
      <c r="EL2738" s="209"/>
      <c r="EM2738" s="209"/>
      <c r="EN2738" s="209"/>
      <c r="EO2738" s="209"/>
      <c r="EP2738" s="209"/>
      <c r="EQ2738" s="209"/>
      <c r="ER2738" s="209"/>
      <c r="ES2738" s="209"/>
      <c r="ET2738" s="209"/>
      <c r="EU2738" s="209"/>
      <c r="EV2738" s="209"/>
      <c r="EW2738" s="209"/>
      <c r="EX2738" s="209"/>
      <c r="EY2738" s="209"/>
      <c r="EZ2738" s="209"/>
      <c r="FA2738" s="209"/>
      <c r="FB2738" s="209"/>
      <c r="FC2738" s="209"/>
      <c r="FD2738" s="209"/>
      <c r="FE2738" s="209"/>
      <c r="FF2738" s="209"/>
      <c r="FG2738" s="209"/>
      <c r="FH2738" s="209"/>
      <c r="FI2738" s="209"/>
      <c r="FJ2738" s="209"/>
      <c r="FK2738" s="209"/>
      <c r="FL2738" s="209"/>
      <c r="FM2738" s="209"/>
      <c r="FN2738" s="209"/>
      <c r="FO2738" s="209"/>
      <c r="FP2738" s="209"/>
      <c r="FQ2738" s="209"/>
      <c r="FR2738" s="209"/>
      <c r="FS2738" s="209"/>
      <c r="FT2738" s="209"/>
      <c r="FU2738" s="209"/>
      <c r="FV2738" s="209"/>
      <c r="FW2738" s="209"/>
      <c r="FX2738" s="209"/>
      <c r="FY2738" s="209"/>
      <c r="FZ2738" s="209"/>
      <c r="GA2738" s="209"/>
      <c r="GB2738" s="209"/>
      <c r="GC2738" s="209"/>
      <c r="GD2738" s="209"/>
      <c r="GE2738" s="209"/>
      <c r="GF2738" s="209"/>
      <c r="GG2738" s="209"/>
      <c r="GH2738" s="209"/>
      <c r="GI2738" s="209"/>
    </row>
    <row r="2739" spans="1:191" ht="27" customHeight="1">
      <c r="A2739" s="209"/>
      <c r="B2739" s="209"/>
      <c r="C2739" s="209"/>
      <c r="D2739" s="209"/>
      <c r="E2739" s="278"/>
      <c r="I2739" s="279"/>
      <c r="J2739" s="279"/>
      <c r="K2739" s="279"/>
      <c r="L2739" s="217"/>
      <c r="M2739" s="14"/>
      <c r="N2739" s="14"/>
      <c r="O2739" s="14"/>
      <c r="P2739" s="14"/>
      <c r="Q2739" s="14"/>
      <c r="R2739" s="168"/>
      <c r="S2739" s="14"/>
      <c r="T2739" s="14"/>
      <c r="U2739" s="14"/>
      <c r="V2739" s="43"/>
      <c r="AA2739" s="209"/>
      <c r="AB2739" s="209"/>
      <c r="AC2739" s="209"/>
      <c r="AD2739" s="209"/>
      <c r="AE2739" s="209"/>
      <c r="AF2739" s="209"/>
      <c r="AG2739" s="209"/>
      <c r="AH2739" s="209"/>
      <c r="AI2739" s="209"/>
      <c r="AJ2739" s="209"/>
      <c r="AK2739" s="209"/>
      <c r="AL2739" s="209"/>
      <c r="AM2739" s="209"/>
      <c r="AN2739" s="209"/>
      <c r="AO2739" s="209"/>
      <c r="AP2739" s="209"/>
      <c r="AQ2739" s="209"/>
      <c r="AR2739" s="209"/>
      <c r="AS2739" s="209"/>
      <c r="AT2739" s="209"/>
      <c r="AU2739" s="209"/>
      <c r="AV2739" s="209"/>
      <c r="AW2739" s="209"/>
      <c r="AX2739" s="209"/>
      <c r="AY2739" s="209"/>
      <c r="AZ2739" s="209"/>
      <c r="BA2739" s="209"/>
      <c r="BB2739" s="209"/>
      <c r="BC2739" s="209"/>
      <c r="BD2739" s="209"/>
      <c r="BE2739" s="209"/>
      <c r="BF2739" s="209"/>
      <c r="BG2739" s="209"/>
      <c r="BH2739" s="209"/>
      <c r="BI2739" s="209"/>
      <c r="BJ2739" s="209"/>
      <c r="BK2739" s="209"/>
      <c r="BL2739" s="209"/>
      <c r="BM2739" s="209"/>
      <c r="BN2739" s="209"/>
      <c r="BO2739" s="209"/>
      <c r="BP2739" s="209"/>
      <c r="BQ2739" s="209"/>
      <c r="BR2739" s="209"/>
      <c r="BS2739" s="209"/>
      <c r="BT2739" s="209"/>
      <c r="BU2739" s="209"/>
      <c r="BV2739" s="209"/>
      <c r="BW2739" s="209"/>
      <c r="BX2739" s="209"/>
      <c r="BY2739" s="209"/>
      <c r="BZ2739" s="209"/>
      <c r="CA2739" s="209"/>
      <c r="CB2739" s="209"/>
      <c r="CC2739" s="209"/>
      <c r="CD2739" s="209"/>
      <c r="CE2739" s="209"/>
      <c r="CF2739" s="209"/>
      <c r="CG2739" s="209"/>
      <c r="CH2739" s="209"/>
      <c r="CI2739" s="209"/>
      <c r="CJ2739" s="209"/>
      <c r="CK2739" s="209"/>
      <c r="CL2739" s="209"/>
      <c r="CM2739" s="209"/>
      <c r="CN2739" s="209"/>
      <c r="CO2739" s="209"/>
      <c r="CP2739" s="209"/>
      <c r="CQ2739" s="209"/>
      <c r="CR2739" s="209"/>
      <c r="CS2739" s="209"/>
      <c r="CT2739" s="209"/>
      <c r="CU2739" s="209"/>
      <c r="CV2739" s="209"/>
      <c r="CW2739" s="209"/>
      <c r="CX2739" s="209"/>
      <c r="CY2739" s="209"/>
      <c r="CZ2739" s="209"/>
      <c r="DA2739" s="209"/>
      <c r="DB2739" s="209"/>
      <c r="DC2739" s="209"/>
      <c r="DD2739" s="209"/>
      <c r="DE2739" s="209"/>
      <c r="DF2739" s="209"/>
      <c r="DG2739" s="209"/>
      <c r="DH2739" s="209"/>
      <c r="DI2739" s="209"/>
      <c r="DJ2739" s="209"/>
      <c r="DK2739" s="209"/>
      <c r="DL2739" s="209"/>
      <c r="DM2739" s="209"/>
      <c r="DN2739" s="209"/>
      <c r="DO2739" s="209"/>
      <c r="DP2739" s="209"/>
      <c r="DQ2739" s="209"/>
      <c r="DR2739" s="209"/>
      <c r="DS2739" s="209"/>
      <c r="DT2739" s="209"/>
      <c r="DU2739" s="209"/>
      <c r="DV2739" s="209"/>
      <c r="DW2739" s="209"/>
      <c r="DX2739" s="209"/>
      <c r="DY2739" s="209"/>
      <c r="DZ2739" s="209"/>
      <c r="EA2739" s="209"/>
      <c r="EB2739" s="209"/>
      <c r="EC2739" s="209"/>
      <c r="ED2739" s="209"/>
      <c r="EE2739" s="209"/>
      <c r="EF2739" s="209"/>
      <c r="EG2739" s="209"/>
      <c r="EH2739" s="209"/>
      <c r="EI2739" s="209"/>
      <c r="EJ2739" s="209"/>
      <c r="EK2739" s="209"/>
      <c r="EL2739" s="209"/>
      <c r="EM2739" s="209"/>
      <c r="EN2739" s="209"/>
      <c r="EO2739" s="209"/>
      <c r="EP2739" s="209"/>
      <c r="EQ2739" s="209"/>
      <c r="ER2739" s="209"/>
      <c r="ES2739" s="209"/>
      <c r="ET2739" s="209"/>
      <c r="EU2739" s="209"/>
      <c r="EV2739" s="209"/>
      <c r="EW2739" s="209"/>
      <c r="EX2739" s="209"/>
      <c r="EY2739" s="209"/>
      <c r="EZ2739" s="209"/>
      <c r="FA2739" s="209"/>
      <c r="FB2739" s="209"/>
      <c r="FC2739" s="209"/>
      <c r="FD2739" s="209"/>
      <c r="FE2739" s="209"/>
      <c r="FF2739" s="209"/>
      <c r="FG2739" s="209"/>
      <c r="FH2739" s="209"/>
      <c r="FI2739" s="209"/>
      <c r="FJ2739" s="209"/>
      <c r="FK2739" s="209"/>
      <c r="FL2739" s="209"/>
      <c r="FM2739" s="209"/>
      <c r="FN2739" s="209"/>
      <c r="FO2739" s="209"/>
      <c r="FP2739" s="209"/>
      <c r="FQ2739" s="209"/>
      <c r="FR2739" s="209"/>
      <c r="FS2739" s="209"/>
      <c r="FT2739" s="209"/>
      <c r="FU2739" s="209"/>
      <c r="FV2739" s="209"/>
      <c r="FW2739" s="209"/>
      <c r="FX2739" s="209"/>
      <c r="FY2739" s="209"/>
      <c r="FZ2739" s="209"/>
      <c r="GA2739" s="209"/>
      <c r="GB2739" s="209"/>
      <c r="GC2739" s="209"/>
      <c r="GD2739" s="209"/>
      <c r="GE2739" s="209"/>
      <c r="GF2739" s="209"/>
      <c r="GG2739" s="209"/>
      <c r="GH2739" s="209"/>
      <c r="GI2739" s="209"/>
    </row>
    <row r="2740" spans="1:191" ht="12" customHeight="1">
      <c r="A2740" s="209"/>
      <c r="B2740" s="209"/>
      <c r="C2740" s="209"/>
      <c r="D2740" s="209"/>
      <c r="E2740" s="278"/>
      <c r="I2740" s="279"/>
      <c r="J2740" s="279"/>
      <c r="K2740" s="279"/>
      <c r="L2740" s="217"/>
      <c r="M2740" s="14"/>
      <c r="N2740" s="14"/>
      <c r="O2740" s="14"/>
      <c r="P2740" s="14"/>
      <c r="Q2740" s="14"/>
      <c r="R2740" s="168"/>
      <c r="S2740" s="14"/>
      <c r="T2740" s="14"/>
      <c r="U2740" s="14"/>
      <c r="V2740" s="43"/>
      <c r="AA2740" s="209"/>
      <c r="AB2740" s="209"/>
      <c r="AC2740" s="209"/>
      <c r="AD2740" s="209"/>
      <c r="AE2740" s="209"/>
      <c r="AF2740" s="209"/>
      <c r="AG2740" s="209"/>
      <c r="AH2740" s="209"/>
      <c r="AI2740" s="209"/>
      <c r="AJ2740" s="209"/>
      <c r="AK2740" s="209"/>
      <c r="AL2740" s="209"/>
      <c r="AM2740" s="209"/>
      <c r="AN2740" s="209"/>
      <c r="AO2740" s="209"/>
      <c r="AP2740" s="209"/>
      <c r="AQ2740" s="209"/>
      <c r="AR2740" s="209"/>
      <c r="AS2740" s="209"/>
      <c r="AT2740" s="209"/>
      <c r="AU2740" s="209"/>
      <c r="AV2740" s="209"/>
      <c r="AW2740" s="209"/>
      <c r="AX2740" s="209"/>
      <c r="AY2740" s="209"/>
      <c r="AZ2740" s="209"/>
      <c r="BA2740" s="209"/>
      <c r="BB2740" s="209"/>
      <c r="BC2740" s="209"/>
      <c r="BD2740" s="209"/>
      <c r="BE2740" s="209"/>
      <c r="BF2740" s="209"/>
      <c r="BG2740" s="209"/>
      <c r="BH2740" s="209"/>
      <c r="BI2740" s="209"/>
      <c r="BJ2740" s="209"/>
      <c r="BK2740" s="209"/>
      <c r="BL2740" s="209"/>
      <c r="BM2740" s="209"/>
      <c r="BN2740" s="209"/>
      <c r="BO2740" s="209"/>
      <c r="BP2740" s="209"/>
      <c r="BQ2740" s="209"/>
      <c r="BR2740" s="209"/>
      <c r="BS2740" s="209"/>
      <c r="BT2740" s="209"/>
      <c r="BU2740" s="209"/>
      <c r="BV2740" s="209"/>
      <c r="BW2740" s="209"/>
      <c r="BX2740" s="209"/>
      <c r="BY2740" s="209"/>
      <c r="BZ2740" s="209"/>
      <c r="CA2740" s="209"/>
      <c r="CB2740" s="209"/>
      <c r="CC2740" s="209"/>
      <c r="CD2740" s="209"/>
      <c r="CE2740" s="209"/>
      <c r="CF2740" s="209"/>
      <c r="CG2740" s="209"/>
      <c r="CH2740" s="209"/>
      <c r="CI2740" s="209"/>
      <c r="CJ2740" s="209"/>
      <c r="CK2740" s="209"/>
      <c r="CL2740" s="209"/>
      <c r="CM2740" s="209"/>
      <c r="CN2740" s="209"/>
      <c r="CO2740" s="209"/>
      <c r="CP2740" s="209"/>
      <c r="CQ2740" s="209"/>
      <c r="CR2740" s="209"/>
      <c r="CS2740" s="209"/>
      <c r="CT2740" s="209"/>
      <c r="CU2740" s="209"/>
      <c r="CV2740" s="209"/>
      <c r="CW2740" s="209"/>
      <c r="CX2740" s="209"/>
      <c r="CY2740" s="209"/>
      <c r="CZ2740" s="209"/>
      <c r="DA2740" s="209"/>
      <c r="DB2740" s="209"/>
      <c r="DC2740" s="209"/>
      <c r="DD2740" s="209"/>
      <c r="DE2740" s="209"/>
      <c r="DF2740" s="209"/>
      <c r="DG2740" s="209"/>
      <c r="DH2740" s="209"/>
      <c r="DI2740" s="209"/>
      <c r="DJ2740" s="209"/>
      <c r="DK2740" s="209"/>
      <c r="DL2740" s="209"/>
      <c r="DM2740" s="209"/>
      <c r="DN2740" s="209"/>
      <c r="DO2740" s="209"/>
      <c r="DP2740" s="209"/>
      <c r="DQ2740" s="209"/>
      <c r="DR2740" s="209"/>
      <c r="DS2740" s="209"/>
      <c r="DT2740" s="209"/>
      <c r="DU2740" s="209"/>
      <c r="DV2740" s="209"/>
      <c r="DW2740" s="209"/>
      <c r="DX2740" s="209"/>
      <c r="DY2740" s="209"/>
      <c r="DZ2740" s="209"/>
      <c r="EA2740" s="209"/>
      <c r="EB2740" s="209"/>
      <c r="EC2740" s="209"/>
      <c r="ED2740" s="209"/>
      <c r="EE2740" s="209"/>
      <c r="EF2740" s="209"/>
      <c r="EG2740" s="209"/>
      <c r="EH2740" s="209"/>
      <c r="EI2740" s="209"/>
      <c r="EJ2740" s="209"/>
      <c r="EK2740" s="209"/>
      <c r="EL2740" s="209"/>
      <c r="EM2740" s="209"/>
      <c r="EN2740" s="209"/>
      <c r="EO2740" s="209"/>
      <c r="EP2740" s="209"/>
      <c r="EQ2740" s="209"/>
      <c r="ER2740" s="209"/>
      <c r="ES2740" s="209"/>
      <c r="ET2740" s="209"/>
      <c r="EU2740" s="209"/>
      <c r="EV2740" s="209"/>
      <c r="EW2740" s="209"/>
      <c r="EX2740" s="209"/>
      <c r="EY2740" s="209"/>
      <c r="EZ2740" s="209"/>
      <c r="FA2740" s="209"/>
      <c r="FB2740" s="209"/>
      <c r="FC2740" s="209"/>
      <c r="FD2740" s="209"/>
      <c r="FE2740" s="209"/>
      <c r="FF2740" s="209"/>
      <c r="FG2740" s="209"/>
      <c r="FH2740" s="209"/>
      <c r="FI2740" s="209"/>
      <c r="FJ2740" s="209"/>
      <c r="FK2740" s="209"/>
      <c r="FL2740" s="209"/>
      <c r="FM2740" s="209"/>
      <c r="FN2740" s="209"/>
      <c r="FO2740" s="209"/>
      <c r="FP2740" s="209"/>
      <c r="FQ2740" s="209"/>
      <c r="FR2740" s="209"/>
      <c r="FS2740" s="209"/>
      <c r="FT2740" s="209"/>
      <c r="FU2740" s="209"/>
      <c r="FV2740" s="209"/>
      <c r="FW2740" s="209"/>
      <c r="FX2740" s="209"/>
      <c r="FY2740" s="209"/>
      <c r="FZ2740" s="209"/>
      <c r="GA2740" s="209"/>
      <c r="GB2740" s="209"/>
      <c r="GC2740" s="209"/>
      <c r="GD2740" s="209"/>
      <c r="GE2740" s="209"/>
      <c r="GF2740" s="209"/>
      <c r="GG2740" s="209"/>
      <c r="GH2740" s="209"/>
      <c r="GI2740" s="209"/>
    </row>
    <row r="2741" spans="1:191">
      <c r="A2741" s="209"/>
      <c r="B2741" s="209"/>
      <c r="C2741" s="209"/>
      <c r="D2741" s="209"/>
      <c r="E2741" s="278"/>
      <c r="I2741" s="279"/>
      <c r="J2741" s="279"/>
      <c r="K2741" s="279"/>
      <c r="L2741" s="217"/>
      <c r="M2741" s="14"/>
      <c r="N2741" s="14"/>
      <c r="O2741" s="14"/>
      <c r="P2741" s="14"/>
      <c r="Q2741" s="14"/>
      <c r="R2741" s="168"/>
      <c r="S2741" s="14"/>
      <c r="T2741" s="14"/>
      <c r="U2741" s="14"/>
      <c r="V2741" s="43"/>
      <c r="AA2741" s="209"/>
      <c r="AB2741" s="209"/>
      <c r="AC2741" s="209"/>
      <c r="AD2741" s="209"/>
      <c r="AE2741" s="209"/>
      <c r="AF2741" s="209"/>
      <c r="AG2741" s="209"/>
      <c r="AH2741" s="209"/>
      <c r="AI2741" s="209"/>
      <c r="AJ2741" s="209"/>
      <c r="AK2741" s="209"/>
      <c r="AL2741" s="209"/>
      <c r="AM2741" s="209"/>
      <c r="AN2741" s="209"/>
      <c r="AO2741" s="209"/>
      <c r="AP2741" s="209"/>
      <c r="AQ2741" s="209"/>
      <c r="AR2741" s="209"/>
      <c r="AS2741" s="209"/>
      <c r="AT2741" s="209"/>
      <c r="AU2741" s="209"/>
      <c r="AV2741" s="209"/>
      <c r="AW2741" s="209"/>
      <c r="AX2741" s="209"/>
      <c r="AY2741" s="209"/>
      <c r="AZ2741" s="209"/>
      <c r="BA2741" s="209"/>
      <c r="BB2741" s="209"/>
      <c r="BC2741" s="209"/>
      <c r="BD2741" s="209"/>
      <c r="BE2741" s="209"/>
      <c r="BF2741" s="209"/>
      <c r="BG2741" s="209"/>
      <c r="BH2741" s="209"/>
      <c r="BI2741" s="209"/>
      <c r="BJ2741" s="209"/>
      <c r="BK2741" s="209"/>
      <c r="BL2741" s="209"/>
      <c r="BM2741" s="209"/>
      <c r="BN2741" s="209"/>
      <c r="BO2741" s="209"/>
      <c r="BP2741" s="209"/>
      <c r="BQ2741" s="209"/>
      <c r="BR2741" s="209"/>
      <c r="BS2741" s="209"/>
      <c r="BT2741" s="209"/>
      <c r="BU2741" s="209"/>
      <c r="BV2741" s="209"/>
      <c r="BW2741" s="209"/>
      <c r="BX2741" s="209"/>
      <c r="BY2741" s="209"/>
      <c r="BZ2741" s="209"/>
      <c r="CA2741" s="209"/>
      <c r="CB2741" s="209"/>
      <c r="CC2741" s="209"/>
      <c r="CD2741" s="209"/>
      <c r="CE2741" s="209"/>
      <c r="CF2741" s="209"/>
      <c r="CG2741" s="209"/>
      <c r="CH2741" s="209"/>
      <c r="CI2741" s="209"/>
      <c r="CJ2741" s="209"/>
      <c r="CK2741" s="209"/>
      <c r="CL2741" s="209"/>
      <c r="CM2741" s="209"/>
      <c r="CN2741" s="209"/>
      <c r="CO2741" s="209"/>
      <c r="CP2741" s="209"/>
      <c r="CQ2741" s="209"/>
      <c r="CR2741" s="209"/>
      <c r="CS2741" s="209"/>
      <c r="CT2741" s="209"/>
      <c r="CU2741" s="209"/>
      <c r="CV2741" s="209"/>
      <c r="CW2741" s="209"/>
      <c r="CX2741" s="209"/>
      <c r="CY2741" s="209"/>
      <c r="CZ2741" s="209"/>
      <c r="DA2741" s="209"/>
      <c r="DB2741" s="209"/>
      <c r="DC2741" s="209"/>
      <c r="DD2741" s="209"/>
      <c r="DE2741" s="209"/>
      <c r="DF2741" s="209"/>
      <c r="DG2741" s="209"/>
      <c r="DH2741" s="209"/>
      <c r="DI2741" s="209"/>
      <c r="DJ2741" s="209"/>
      <c r="DK2741" s="209"/>
      <c r="DL2741" s="209"/>
      <c r="DM2741" s="209"/>
      <c r="DN2741" s="209"/>
      <c r="DO2741" s="209"/>
      <c r="DP2741" s="209"/>
      <c r="DQ2741" s="209"/>
      <c r="DR2741" s="209"/>
      <c r="DS2741" s="209"/>
      <c r="DT2741" s="209"/>
      <c r="DU2741" s="209"/>
      <c r="DV2741" s="209"/>
      <c r="DW2741" s="209"/>
      <c r="DX2741" s="209"/>
      <c r="DY2741" s="209"/>
      <c r="DZ2741" s="209"/>
      <c r="EA2741" s="209"/>
      <c r="EB2741" s="209"/>
      <c r="EC2741" s="209"/>
      <c r="ED2741" s="209"/>
      <c r="EE2741" s="209"/>
      <c r="EF2741" s="209"/>
      <c r="EG2741" s="209"/>
      <c r="EH2741" s="209"/>
      <c r="EI2741" s="209"/>
      <c r="EJ2741" s="209"/>
      <c r="EK2741" s="209"/>
      <c r="EL2741" s="209"/>
      <c r="EM2741" s="209"/>
      <c r="EN2741" s="209"/>
      <c r="EO2741" s="209"/>
      <c r="EP2741" s="209"/>
      <c r="EQ2741" s="209"/>
      <c r="ER2741" s="209"/>
      <c r="ES2741" s="209"/>
      <c r="ET2741" s="209"/>
      <c r="EU2741" s="209"/>
      <c r="EV2741" s="209"/>
      <c r="EW2741" s="209"/>
      <c r="EX2741" s="209"/>
      <c r="EY2741" s="209"/>
      <c r="EZ2741" s="209"/>
      <c r="FA2741" s="209"/>
      <c r="FB2741" s="209"/>
      <c r="FC2741" s="209"/>
      <c r="FD2741" s="209"/>
      <c r="FE2741" s="209"/>
      <c r="FF2741" s="209"/>
      <c r="FG2741" s="209"/>
      <c r="FH2741" s="209"/>
      <c r="FI2741" s="209"/>
      <c r="FJ2741" s="209"/>
      <c r="FK2741" s="209"/>
      <c r="FL2741" s="209"/>
      <c r="FM2741" s="209"/>
      <c r="FN2741" s="209"/>
      <c r="FO2741" s="209"/>
      <c r="FP2741" s="209"/>
      <c r="FQ2741" s="209"/>
      <c r="FR2741" s="209"/>
      <c r="FS2741" s="209"/>
      <c r="FT2741" s="209"/>
      <c r="FU2741" s="209"/>
      <c r="FV2741" s="209"/>
      <c r="FW2741" s="209"/>
      <c r="FX2741" s="209"/>
      <c r="FY2741" s="209"/>
      <c r="FZ2741" s="209"/>
      <c r="GA2741" s="209"/>
      <c r="GB2741" s="209"/>
      <c r="GC2741" s="209"/>
      <c r="GD2741" s="209"/>
      <c r="GE2741" s="209"/>
      <c r="GF2741" s="209"/>
      <c r="GG2741" s="209"/>
      <c r="GH2741" s="209"/>
      <c r="GI2741" s="209"/>
    </row>
    <row r="2742" spans="1:191">
      <c r="A2742" s="209"/>
      <c r="B2742" s="209"/>
      <c r="C2742" s="209"/>
      <c r="D2742" s="209"/>
      <c r="E2742" s="278"/>
      <c r="I2742" s="279"/>
      <c r="J2742" s="279"/>
      <c r="K2742" s="279"/>
      <c r="L2742" s="217"/>
      <c r="M2742" s="14"/>
      <c r="N2742" s="14"/>
      <c r="O2742" s="14"/>
      <c r="P2742" s="14"/>
      <c r="Q2742" s="14"/>
      <c r="R2742" s="168"/>
      <c r="S2742" s="14"/>
      <c r="T2742" s="14"/>
      <c r="U2742" s="14"/>
      <c r="V2742" s="43"/>
      <c r="AA2742" s="209"/>
      <c r="AB2742" s="209"/>
      <c r="AC2742" s="209"/>
      <c r="AD2742" s="209"/>
      <c r="AE2742" s="209"/>
      <c r="AF2742" s="209"/>
      <c r="AG2742" s="209"/>
      <c r="AH2742" s="209"/>
      <c r="AI2742" s="209"/>
      <c r="AJ2742" s="209"/>
      <c r="AK2742" s="209"/>
      <c r="AL2742" s="209"/>
      <c r="AM2742" s="209"/>
      <c r="AN2742" s="209"/>
      <c r="AO2742" s="209"/>
      <c r="AP2742" s="209"/>
      <c r="AQ2742" s="209"/>
      <c r="AR2742" s="209"/>
      <c r="AS2742" s="209"/>
      <c r="AT2742" s="209"/>
      <c r="AU2742" s="209"/>
      <c r="AV2742" s="209"/>
      <c r="AW2742" s="209"/>
      <c r="AX2742" s="209"/>
      <c r="AY2742" s="209"/>
      <c r="AZ2742" s="209"/>
      <c r="BA2742" s="209"/>
      <c r="BB2742" s="209"/>
      <c r="BC2742" s="209"/>
      <c r="BD2742" s="209"/>
      <c r="BE2742" s="209"/>
      <c r="BF2742" s="209"/>
      <c r="BG2742" s="209"/>
      <c r="BH2742" s="209"/>
      <c r="BI2742" s="209"/>
      <c r="BJ2742" s="209"/>
      <c r="BK2742" s="209"/>
      <c r="BL2742" s="209"/>
      <c r="BM2742" s="209"/>
      <c r="BN2742" s="209"/>
      <c r="BO2742" s="209"/>
      <c r="BP2742" s="209"/>
      <c r="BQ2742" s="209"/>
      <c r="BR2742" s="209"/>
      <c r="BS2742" s="209"/>
      <c r="BT2742" s="209"/>
      <c r="BU2742" s="209"/>
      <c r="BV2742" s="209"/>
      <c r="BW2742" s="209"/>
      <c r="BX2742" s="209"/>
      <c r="BY2742" s="209"/>
      <c r="BZ2742" s="209"/>
      <c r="CA2742" s="209"/>
      <c r="CB2742" s="209"/>
      <c r="CC2742" s="209"/>
      <c r="CD2742" s="209"/>
      <c r="CE2742" s="209"/>
      <c r="CF2742" s="209"/>
      <c r="CG2742" s="209"/>
      <c r="CH2742" s="209"/>
      <c r="CI2742" s="209"/>
      <c r="CJ2742" s="209"/>
      <c r="CK2742" s="209"/>
      <c r="CL2742" s="209"/>
      <c r="CM2742" s="209"/>
      <c r="CN2742" s="209"/>
      <c r="CO2742" s="209"/>
      <c r="CP2742" s="209"/>
      <c r="CQ2742" s="209"/>
      <c r="CR2742" s="209"/>
      <c r="CS2742" s="209"/>
      <c r="CT2742" s="209"/>
      <c r="CU2742" s="209"/>
      <c r="CV2742" s="209"/>
      <c r="CW2742" s="209"/>
      <c r="CX2742" s="209"/>
      <c r="CY2742" s="209"/>
      <c r="CZ2742" s="209"/>
      <c r="DA2742" s="209"/>
      <c r="DB2742" s="209"/>
      <c r="DC2742" s="209"/>
      <c r="DD2742" s="209"/>
      <c r="DE2742" s="209"/>
      <c r="DF2742" s="209"/>
      <c r="DG2742" s="209"/>
      <c r="DH2742" s="209"/>
      <c r="DI2742" s="209"/>
      <c r="DJ2742" s="209"/>
      <c r="DK2742" s="209"/>
      <c r="DL2742" s="209"/>
      <c r="DM2742" s="209"/>
      <c r="DN2742" s="209"/>
      <c r="DO2742" s="209"/>
      <c r="DP2742" s="209"/>
      <c r="DQ2742" s="209"/>
      <c r="DR2742" s="209"/>
      <c r="DS2742" s="209"/>
      <c r="DT2742" s="209"/>
      <c r="DU2742" s="209"/>
      <c r="DV2742" s="209"/>
      <c r="DW2742" s="209"/>
      <c r="DX2742" s="209"/>
      <c r="DY2742" s="209"/>
      <c r="DZ2742" s="209"/>
      <c r="EA2742" s="209"/>
      <c r="EB2742" s="209"/>
      <c r="EC2742" s="209"/>
      <c r="ED2742" s="209"/>
      <c r="EE2742" s="209"/>
      <c r="EF2742" s="209"/>
      <c r="EG2742" s="209"/>
      <c r="EH2742" s="209"/>
      <c r="EI2742" s="209"/>
      <c r="EJ2742" s="209"/>
      <c r="EK2742" s="209"/>
      <c r="EL2742" s="209"/>
      <c r="EM2742" s="209"/>
      <c r="EN2742" s="209"/>
      <c r="EO2742" s="209"/>
      <c r="EP2742" s="209"/>
      <c r="EQ2742" s="209"/>
      <c r="ER2742" s="209"/>
      <c r="ES2742" s="209"/>
      <c r="ET2742" s="209"/>
      <c r="EU2742" s="209"/>
      <c r="EV2742" s="209"/>
      <c r="EW2742" s="209"/>
      <c r="EX2742" s="209"/>
      <c r="EY2742" s="209"/>
      <c r="EZ2742" s="209"/>
      <c r="FA2742" s="209"/>
      <c r="FB2742" s="209"/>
      <c r="FC2742" s="209"/>
      <c r="FD2742" s="209"/>
      <c r="FE2742" s="209"/>
      <c r="FF2742" s="209"/>
      <c r="FG2742" s="209"/>
      <c r="FH2742" s="209"/>
      <c r="FI2742" s="209"/>
      <c r="FJ2742" s="209"/>
      <c r="FK2742" s="209"/>
      <c r="FL2742" s="209"/>
      <c r="FM2742" s="209"/>
      <c r="FN2742" s="209"/>
      <c r="FO2742" s="209"/>
      <c r="FP2742" s="209"/>
      <c r="FQ2742" s="209"/>
      <c r="FR2742" s="209"/>
      <c r="FS2742" s="209"/>
      <c r="FT2742" s="209"/>
      <c r="FU2742" s="209"/>
      <c r="FV2742" s="209"/>
      <c r="FW2742" s="209"/>
      <c r="FX2742" s="209"/>
      <c r="FY2742" s="209"/>
      <c r="FZ2742" s="209"/>
      <c r="GA2742" s="209"/>
      <c r="GB2742" s="209"/>
      <c r="GC2742" s="209"/>
      <c r="GD2742" s="209"/>
      <c r="GE2742" s="209"/>
      <c r="GF2742" s="209"/>
      <c r="GG2742" s="209"/>
      <c r="GH2742" s="209"/>
      <c r="GI2742" s="209"/>
    </row>
    <row r="2743" spans="1:191">
      <c r="A2743" s="209"/>
      <c r="B2743" s="209"/>
      <c r="C2743" s="209"/>
      <c r="D2743" s="209"/>
      <c r="E2743" s="278"/>
      <c r="I2743" s="279"/>
      <c r="J2743" s="279"/>
      <c r="K2743" s="279"/>
      <c r="L2743" s="217"/>
      <c r="M2743" s="14"/>
      <c r="N2743" s="14"/>
      <c r="O2743" s="14"/>
      <c r="P2743" s="14"/>
      <c r="Q2743" s="14"/>
      <c r="R2743" s="168"/>
      <c r="S2743" s="14"/>
      <c r="T2743" s="14"/>
      <c r="U2743" s="14"/>
      <c r="V2743" s="43"/>
      <c r="AA2743" s="209"/>
      <c r="AB2743" s="209"/>
      <c r="AC2743" s="209"/>
      <c r="AD2743" s="209"/>
      <c r="AE2743" s="209"/>
      <c r="AF2743" s="209"/>
      <c r="AG2743" s="209"/>
      <c r="AH2743" s="209"/>
      <c r="AI2743" s="209"/>
      <c r="AJ2743" s="209"/>
      <c r="AK2743" s="209"/>
      <c r="AL2743" s="209"/>
      <c r="AM2743" s="209"/>
      <c r="AN2743" s="209"/>
      <c r="AO2743" s="209"/>
      <c r="AP2743" s="209"/>
      <c r="AQ2743" s="209"/>
      <c r="AR2743" s="209"/>
      <c r="AS2743" s="209"/>
      <c r="AT2743" s="209"/>
      <c r="AU2743" s="209"/>
      <c r="AV2743" s="209"/>
      <c r="AW2743" s="209"/>
      <c r="AX2743" s="209"/>
      <c r="AY2743" s="209"/>
      <c r="AZ2743" s="209"/>
      <c r="BA2743" s="209"/>
      <c r="BB2743" s="209"/>
      <c r="BC2743" s="209"/>
      <c r="BD2743" s="209"/>
      <c r="BE2743" s="209"/>
      <c r="BF2743" s="209"/>
      <c r="BG2743" s="209"/>
      <c r="BH2743" s="209"/>
      <c r="BI2743" s="209"/>
      <c r="BJ2743" s="209"/>
      <c r="BK2743" s="209"/>
      <c r="BL2743" s="209"/>
      <c r="BM2743" s="209"/>
      <c r="BN2743" s="209"/>
      <c r="BO2743" s="209"/>
      <c r="BP2743" s="209"/>
      <c r="BQ2743" s="209"/>
      <c r="BR2743" s="209"/>
      <c r="BS2743" s="209"/>
      <c r="BT2743" s="209"/>
      <c r="BU2743" s="209"/>
      <c r="BV2743" s="209"/>
      <c r="BW2743" s="209"/>
      <c r="BX2743" s="209"/>
      <c r="BY2743" s="209"/>
      <c r="BZ2743" s="209"/>
      <c r="CA2743" s="209"/>
      <c r="CB2743" s="209"/>
      <c r="CC2743" s="209"/>
      <c r="CD2743" s="209"/>
      <c r="CE2743" s="209"/>
      <c r="CF2743" s="209"/>
      <c r="CG2743" s="209"/>
      <c r="CH2743" s="209"/>
      <c r="CI2743" s="209"/>
      <c r="CJ2743" s="209"/>
      <c r="CK2743" s="209"/>
      <c r="CL2743" s="209"/>
      <c r="CM2743" s="209"/>
      <c r="CN2743" s="209"/>
      <c r="CO2743" s="209"/>
      <c r="CP2743" s="209"/>
      <c r="CQ2743" s="209"/>
      <c r="CR2743" s="209"/>
      <c r="CS2743" s="209"/>
      <c r="CT2743" s="209"/>
      <c r="CU2743" s="209"/>
      <c r="CV2743" s="209"/>
      <c r="CW2743" s="209"/>
      <c r="CX2743" s="209"/>
      <c r="CY2743" s="209"/>
      <c r="CZ2743" s="209"/>
      <c r="DA2743" s="209"/>
      <c r="DB2743" s="209"/>
      <c r="DC2743" s="209"/>
      <c r="DD2743" s="209"/>
      <c r="DE2743" s="209"/>
      <c r="DF2743" s="209"/>
      <c r="DG2743" s="209"/>
      <c r="DH2743" s="209"/>
      <c r="DI2743" s="209"/>
      <c r="DJ2743" s="209"/>
      <c r="DK2743" s="209"/>
      <c r="DL2743" s="209"/>
      <c r="DM2743" s="209"/>
      <c r="DN2743" s="209"/>
      <c r="DO2743" s="209"/>
      <c r="DP2743" s="209"/>
      <c r="DQ2743" s="209"/>
      <c r="DR2743" s="209"/>
      <c r="DS2743" s="209"/>
      <c r="DT2743" s="209"/>
      <c r="DU2743" s="209"/>
      <c r="DV2743" s="209"/>
      <c r="DW2743" s="209"/>
      <c r="DX2743" s="209"/>
      <c r="DY2743" s="209"/>
      <c r="DZ2743" s="209"/>
      <c r="EA2743" s="209"/>
      <c r="EB2743" s="209"/>
      <c r="EC2743" s="209"/>
      <c r="ED2743" s="209"/>
      <c r="EE2743" s="209"/>
      <c r="EF2743" s="209"/>
      <c r="EG2743" s="209"/>
      <c r="EH2743" s="209"/>
      <c r="EI2743" s="209"/>
      <c r="EJ2743" s="209"/>
      <c r="EK2743" s="209"/>
      <c r="EL2743" s="209"/>
      <c r="EM2743" s="209"/>
      <c r="EN2743" s="209"/>
      <c r="EO2743" s="209"/>
      <c r="EP2743" s="209"/>
      <c r="EQ2743" s="209"/>
      <c r="ER2743" s="209"/>
      <c r="ES2743" s="209"/>
      <c r="ET2743" s="209"/>
      <c r="EU2743" s="209"/>
      <c r="EV2743" s="209"/>
      <c r="EW2743" s="209"/>
      <c r="EX2743" s="209"/>
      <c r="EY2743" s="209"/>
      <c r="EZ2743" s="209"/>
      <c r="FA2743" s="209"/>
      <c r="FB2743" s="209"/>
      <c r="FC2743" s="209"/>
      <c r="FD2743" s="209"/>
      <c r="FE2743" s="209"/>
      <c r="FF2743" s="209"/>
      <c r="FG2743" s="209"/>
      <c r="FH2743" s="209"/>
      <c r="FI2743" s="209"/>
      <c r="FJ2743" s="209"/>
      <c r="FK2743" s="209"/>
      <c r="FL2743" s="209"/>
      <c r="FM2743" s="209"/>
      <c r="FN2743" s="209"/>
      <c r="FO2743" s="209"/>
      <c r="FP2743" s="209"/>
      <c r="FQ2743" s="209"/>
      <c r="FR2743" s="209"/>
      <c r="FS2743" s="209"/>
      <c r="FT2743" s="209"/>
      <c r="FU2743" s="209"/>
      <c r="FV2743" s="209"/>
      <c r="FW2743" s="209"/>
      <c r="FX2743" s="209"/>
      <c r="FY2743" s="209"/>
      <c r="FZ2743" s="209"/>
      <c r="GA2743" s="209"/>
      <c r="GB2743" s="209"/>
      <c r="GC2743" s="209"/>
      <c r="GD2743" s="209"/>
      <c r="GE2743" s="209"/>
      <c r="GF2743" s="209"/>
      <c r="GG2743" s="209"/>
      <c r="GH2743" s="209"/>
      <c r="GI2743" s="209"/>
    </row>
    <row r="2744" spans="1:191">
      <c r="A2744" s="209"/>
      <c r="B2744" s="209"/>
      <c r="C2744" s="209"/>
      <c r="D2744" s="209"/>
      <c r="E2744" s="278"/>
      <c r="I2744" s="279"/>
      <c r="J2744" s="279"/>
      <c r="K2744" s="279"/>
      <c r="L2744" s="217"/>
      <c r="M2744" s="14"/>
      <c r="N2744" s="14"/>
      <c r="O2744" s="14"/>
      <c r="P2744" s="14"/>
      <c r="Q2744" s="14"/>
      <c r="R2744" s="168"/>
      <c r="S2744" s="14"/>
      <c r="T2744" s="14"/>
      <c r="U2744" s="14"/>
      <c r="V2744" s="43"/>
      <c r="AA2744" s="209"/>
      <c r="AB2744" s="209"/>
      <c r="AC2744" s="209"/>
      <c r="AD2744" s="209"/>
      <c r="AE2744" s="209"/>
      <c r="AF2744" s="209"/>
      <c r="AG2744" s="209"/>
      <c r="AH2744" s="209"/>
      <c r="AI2744" s="209"/>
      <c r="AJ2744" s="209"/>
      <c r="AK2744" s="209"/>
      <c r="AL2744" s="209"/>
      <c r="AM2744" s="209"/>
      <c r="AN2744" s="209"/>
      <c r="AO2744" s="209"/>
      <c r="AP2744" s="209"/>
      <c r="AQ2744" s="209"/>
      <c r="AR2744" s="209"/>
      <c r="AS2744" s="209"/>
      <c r="AT2744" s="209"/>
      <c r="AU2744" s="209"/>
      <c r="AV2744" s="209"/>
      <c r="AW2744" s="209"/>
      <c r="AX2744" s="209"/>
      <c r="AY2744" s="209"/>
      <c r="AZ2744" s="209"/>
      <c r="BA2744" s="209"/>
      <c r="BB2744" s="209"/>
      <c r="BC2744" s="209"/>
      <c r="BD2744" s="209"/>
      <c r="BE2744" s="209"/>
      <c r="BF2744" s="209"/>
      <c r="BG2744" s="209"/>
      <c r="BH2744" s="209"/>
      <c r="BI2744" s="209"/>
      <c r="BJ2744" s="209"/>
      <c r="BK2744" s="209"/>
      <c r="BL2744" s="209"/>
      <c r="BM2744" s="209"/>
      <c r="BN2744" s="209"/>
      <c r="BO2744" s="209"/>
      <c r="BP2744" s="209"/>
      <c r="BQ2744" s="209"/>
      <c r="BR2744" s="209"/>
      <c r="BS2744" s="209"/>
      <c r="BT2744" s="209"/>
      <c r="BU2744" s="209"/>
      <c r="BV2744" s="209"/>
      <c r="BW2744" s="209"/>
      <c r="BX2744" s="209"/>
      <c r="BY2744" s="209"/>
      <c r="BZ2744" s="209"/>
      <c r="CA2744" s="209"/>
      <c r="CB2744" s="209"/>
      <c r="CC2744" s="209"/>
      <c r="CD2744" s="209"/>
      <c r="CE2744" s="209"/>
      <c r="CF2744" s="209"/>
      <c r="CG2744" s="209"/>
      <c r="CH2744" s="209"/>
      <c r="CI2744" s="209"/>
      <c r="CJ2744" s="209"/>
      <c r="CK2744" s="209"/>
      <c r="CL2744" s="209"/>
      <c r="CM2744" s="209"/>
      <c r="CN2744" s="209"/>
      <c r="CO2744" s="209"/>
      <c r="CP2744" s="209"/>
      <c r="CQ2744" s="209"/>
      <c r="CR2744" s="209"/>
      <c r="CS2744" s="209"/>
      <c r="CT2744" s="209"/>
      <c r="CU2744" s="209"/>
      <c r="CV2744" s="209"/>
      <c r="CW2744" s="209"/>
      <c r="CX2744" s="209"/>
      <c r="CY2744" s="209"/>
      <c r="CZ2744" s="209"/>
      <c r="DA2744" s="209"/>
      <c r="DB2744" s="209"/>
      <c r="DC2744" s="209"/>
      <c r="DD2744" s="209"/>
      <c r="DE2744" s="209"/>
      <c r="DF2744" s="209"/>
      <c r="DG2744" s="209"/>
      <c r="DH2744" s="209"/>
      <c r="DI2744" s="209"/>
      <c r="DJ2744" s="209"/>
      <c r="DK2744" s="209"/>
      <c r="DL2744" s="209"/>
      <c r="DM2744" s="209"/>
      <c r="DN2744" s="209"/>
      <c r="DO2744" s="209"/>
      <c r="DP2744" s="209"/>
      <c r="DQ2744" s="209"/>
      <c r="DR2744" s="209"/>
      <c r="DS2744" s="209"/>
      <c r="DT2744" s="209"/>
      <c r="DU2744" s="209"/>
      <c r="DV2744" s="209"/>
      <c r="DW2744" s="209"/>
      <c r="DX2744" s="209"/>
      <c r="DY2744" s="209"/>
      <c r="DZ2744" s="209"/>
      <c r="EA2744" s="209"/>
      <c r="EB2744" s="209"/>
      <c r="EC2744" s="209"/>
      <c r="ED2744" s="209"/>
      <c r="EE2744" s="209"/>
      <c r="EF2744" s="209"/>
      <c r="EG2744" s="209"/>
      <c r="EH2744" s="209"/>
      <c r="EI2744" s="209"/>
      <c r="EJ2744" s="209"/>
      <c r="EK2744" s="209"/>
      <c r="EL2744" s="209"/>
      <c r="EM2744" s="209"/>
      <c r="EN2744" s="209"/>
      <c r="EO2744" s="209"/>
      <c r="EP2744" s="209"/>
      <c r="EQ2744" s="209"/>
      <c r="ER2744" s="209"/>
      <c r="ES2744" s="209"/>
      <c r="ET2744" s="209"/>
      <c r="EU2744" s="209"/>
      <c r="EV2744" s="209"/>
      <c r="EW2744" s="209"/>
      <c r="EX2744" s="209"/>
      <c r="EY2744" s="209"/>
      <c r="EZ2744" s="209"/>
      <c r="FA2744" s="209"/>
      <c r="FB2744" s="209"/>
      <c r="FC2744" s="209"/>
      <c r="FD2744" s="209"/>
      <c r="FE2744" s="209"/>
      <c r="FF2744" s="209"/>
      <c r="FG2744" s="209"/>
      <c r="FH2744" s="209"/>
      <c r="FI2744" s="209"/>
      <c r="FJ2744" s="209"/>
      <c r="FK2744" s="209"/>
      <c r="FL2744" s="209"/>
      <c r="FM2744" s="209"/>
      <c r="FN2744" s="209"/>
      <c r="FO2744" s="209"/>
      <c r="FP2744" s="209"/>
      <c r="FQ2744" s="209"/>
      <c r="FR2744" s="209"/>
      <c r="FS2744" s="209"/>
      <c r="FT2744" s="209"/>
      <c r="FU2744" s="209"/>
      <c r="FV2744" s="209"/>
      <c r="FW2744" s="209"/>
      <c r="FX2744" s="209"/>
      <c r="FY2744" s="209"/>
      <c r="FZ2744" s="209"/>
      <c r="GA2744" s="209"/>
      <c r="GB2744" s="209"/>
      <c r="GC2744" s="209"/>
      <c r="GD2744" s="209"/>
      <c r="GE2744" s="209"/>
      <c r="GF2744" s="209"/>
      <c r="GG2744" s="209"/>
      <c r="GH2744" s="209"/>
      <c r="GI2744" s="209"/>
    </row>
    <row r="2745" spans="1:191">
      <c r="A2745" s="209"/>
      <c r="B2745" s="209"/>
      <c r="C2745" s="209"/>
      <c r="D2745" s="209"/>
      <c r="E2745" s="278"/>
      <c r="I2745" s="279"/>
      <c r="J2745" s="279"/>
      <c r="K2745" s="279"/>
      <c r="L2745" s="217"/>
      <c r="M2745" s="14"/>
      <c r="N2745" s="14"/>
      <c r="O2745" s="14"/>
      <c r="P2745" s="14"/>
      <c r="Q2745" s="14"/>
      <c r="R2745" s="168"/>
      <c r="S2745" s="14"/>
      <c r="T2745" s="14"/>
      <c r="U2745" s="14"/>
      <c r="V2745" s="43"/>
      <c r="AA2745" s="209"/>
      <c r="AB2745" s="209"/>
      <c r="AC2745" s="209"/>
      <c r="AD2745" s="209"/>
      <c r="AE2745" s="209"/>
      <c r="AF2745" s="209"/>
      <c r="AG2745" s="209"/>
      <c r="AH2745" s="209"/>
      <c r="AI2745" s="209"/>
      <c r="AJ2745" s="209"/>
      <c r="AK2745" s="209"/>
      <c r="AL2745" s="209"/>
      <c r="AM2745" s="209"/>
      <c r="AN2745" s="209"/>
      <c r="AO2745" s="209"/>
      <c r="AP2745" s="209"/>
      <c r="AQ2745" s="209"/>
      <c r="AR2745" s="209"/>
      <c r="AS2745" s="209"/>
      <c r="AT2745" s="209"/>
      <c r="AU2745" s="209"/>
      <c r="AV2745" s="209"/>
      <c r="AW2745" s="209"/>
      <c r="AX2745" s="209"/>
      <c r="AY2745" s="209"/>
      <c r="AZ2745" s="209"/>
      <c r="BA2745" s="209"/>
      <c r="BB2745" s="209"/>
      <c r="BC2745" s="209"/>
      <c r="BD2745" s="209"/>
      <c r="BE2745" s="209"/>
      <c r="BF2745" s="209"/>
      <c r="BG2745" s="209"/>
      <c r="BH2745" s="209"/>
      <c r="BI2745" s="209"/>
      <c r="BJ2745" s="209"/>
      <c r="BK2745" s="209"/>
      <c r="BL2745" s="209"/>
      <c r="BM2745" s="209"/>
      <c r="BN2745" s="209"/>
      <c r="BO2745" s="209"/>
      <c r="BP2745" s="209"/>
      <c r="BQ2745" s="209"/>
      <c r="BR2745" s="209"/>
      <c r="BS2745" s="209"/>
      <c r="BT2745" s="209"/>
      <c r="BU2745" s="209"/>
      <c r="BV2745" s="209"/>
      <c r="BW2745" s="209"/>
      <c r="BX2745" s="209"/>
      <c r="BY2745" s="209"/>
      <c r="BZ2745" s="209"/>
      <c r="CA2745" s="209"/>
      <c r="CB2745" s="209"/>
      <c r="CC2745" s="209"/>
      <c r="CD2745" s="209"/>
      <c r="CE2745" s="209"/>
      <c r="CF2745" s="209"/>
      <c r="CG2745" s="209"/>
      <c r="CH2745" s="209"/>
      <c r="CI2745" s="209"/>
      <c r="CJ2745" s="209"/>
      <c r="CK2745" s="209"/>
      <c r="CL2745" s="209"/>
      <c r="CM2745" s="209"/>
      <c r="CN2745" s="209"/>
      <c r="CO2745" s="209"/>
      <c r="CP2745" s="209"/>
      <c r="CQ2745" s="209"/>
      <c r="CR2745" s="209"/>
      <c r="CS2745" s="209"/>
      <c r="CT2745" s="209"/>
      <c r="CU2745" s="209"/>
      <c r="CV2745" s="209"/>
      <c r="CW2745" s="209"/>
      <c r="CX2745" s="209"/>
      <c r="CY2745" s="209"/>
      <c r="CZ2745" s="209"/>
      <c r="DA2745" s="209"/>
      <c r="DB2745" s="209"/>
      <c r="DC2745" s="209"/>
      <c r="DD2745" s="209"/>
      <c r="DE2745" s="209"/>
      <c r="DF2745" s="209"/>
      <c r="DG2745" s="209"/>
      <c r="DH2745" s="209"/>
      <c r="DI2745" s="209"/>
      <c r="DJ2745" s="209"/>
      <c r="DK2745" s="209"/>
      <c r="DL2745" s="209"/>
      <c r="DM2745" s="209"/>
      <c r="DN2745" s="209"/>
      <c r="DO2745" s="209"/>
      <c r="DP2745" s="209"/>
      <c r="DQ2745" s="209"/>
      <c r="DR2745" s="209"/>
      <c r="DS2745" s="209"/>
      <c r="DT2745" s="209"/>
      <c r="DU2745" s="209"/>
      <c r="DV2745" s="209"/>
      <c r="DW2745" s="209"/>
      <c r="DX2745" s="209"/>
      <c r="DY2745" s="209"/>
      <c r="DZ2745" s="209"/>
      <c r="EA2745" s="209"/>
      <c r="EB2745" s="209"/>
      <c r="EC2745" s="209"/>
      <c r="ED2745" s="209"/>
      <c r="EE2745" s="209"/>
      <c r="EF2745" s="209"/>
      <c r="EG2745" s="209"/>
      <c r="EH2745" s="209"/>
      <c r="EI2745" s="209"/>
      <c r="EJ2745" s="209"/>
      <c r="EK2745" s="209"/>
      <c r="EL2745" s="209"/>
      <c r="EM2745" s="209"/>
      <c r="EN2745" s="209"/>
      <c r="EO2745" s="209"/>
      <c r="EP2745" s="209"/>
      <c r="EQ2745" s="209"/>
      <c r="ER2745" s="209"/>
      <c r="ES2745" s="209"/>
      <c r="ET2745" s="209"/>
      <c r="EU2745" s="209"/>
      <c r="EV2745" s="209"/>
      <c r="EW2745" s="209"/>
      <c r="EX2745" s="209"/>
      <c r="EY2745" s="209"/>
      <c r="EZ2745" s="209"/>
      <c r="FA2745" s="209"/>
      <c r="FB2745" s="209"/>
      <c r="FC2745" s="209"/>
      <c r="FD2745" s="209"/>
      <c r="FE2745" s="209"/>
      <c r="FF2745" s="209"/>
      <c r="FG2745" s="209"/>
      <c r="FH2745" s="209"/>
      <c r="FI2745" s="209"/>
      <c r="FJ2745" s="209"/>
      <c r="FK2745" s="209"/>
      <c r="FL2745" s="209"/>
      <c r="FM2745" s="209"/>
      <c r="FN2745" s="209"/>
      <c r="FO2745" s="209"/>
      <c r="FP2745" s="209"/>
      <c r="FQ2745" s="209"/>
      <c r="FR2745" s="209"/>
      <c r="FS2745" s="209"/>
      <c r="FT2745" s="209"/>
      <c r="FU2745" s="209"/>
      <c r="FV2745" s="209"/>
      <c r="FW2745" s="209"/>
      <c r="FX2745" s="209"/>
      <c r="FY2745" s="209"/>
      <c r="FZ2745" s="209"/>
      <c r="GA2745" s="209"/>
      <c r="GB2745" s="209"/>
      <c r="GC2745" s="209"/>
      <c r="GD2745" s="209"/>
      <c r="GE2745" s="209"/>
      <c r="GF2745" s="209"/>
      <c r="GG2745" s="209"/>
      <c r="GH2745" s="209"/>
      <c r="GI2745" s="209"/>
    </row>
    <row r="2746" spans="1:191">
      <c r="A2746" s="209"/>
      <c r="B2746" s="209"/>
      <c r="C2746" s="209"/>
      <c r="D2746" s="209"/>
      <c r="E2746" s="278"/>
      <c r="I2746" s="279"/>
      <c r="J2746" s="279"/>
      <c r="K2746" s="279"/>
      <c r="L2746" s="217"/>
      <c r="M2746" s="14"/>
      <c r="N2746" s="14"/>
      <c r="O2746" s="14"/>
      <c r="P2746" s="14"/>
      <c r="Q2746" s="14"/>
      <c r="R2746" s="168"/>
      <c r="S2746" s="14"/>
      <c r="T2746" s="14"/>
      <c r="U2746" s="14"/>
      <c r="V2746" s="43"/>
      <c r="AA2746" s="209"/>
      <c r="AB2746" s="209"/>
      <c r="AC2746" s="209"/>
      <c r="AD2746" s="209"/>
      <c r="AE2746" s="209"/>
      <c r="AF2746" s="209"/>
      <c r="AG2746" s="209"/>
      <c r="AH2746" s="209"/>
      <c r="AI2746" s="209"/>
      <c r="AJ2746" s="209"/>
      <c r="AK2746" s="209"/>
      <c r="AL2746" s="209"/>
      <c r="AM2746" s="209"/>
      <c r="AN2746" s="209"/>
      <c r="AO2746" s="209"/>
      <c r="AP2746" s="209"/>
      <c r="AQ2746" s="209"/>
      <c r="AR2746" s="209"/>
      <c r="AS2746" s="209"/>
      <c r="AT2746" s="209"/>
      <c r="AU2746" s="209"/>
      <c r="AV2746" s="209"/>
      <c r="AW2746" s="209"/>
      <c r="AX2746" s="209"/>
      <c r="AY2746" s="209"/>
      <c r="AZ2746" s="209"/>
      <c r="BA2746" s="209"/>
      <c r="BB2746" s="209"/>
      <c r="BC2746" s="209"/>
      <c r="BD2746" s="209"/>
      <c r="BE2746" s="209"/>
      <c r="BF2746" s="209"/>
      <c r="BG2746" s="209"/>
      <c r="BH2746" s="209"/>
      <c r="BI2746" s="209"/>
      <c r="BJ2746" s="209"/>
      <c r="BK2746" s="209"/>
      <c r="BL2746" s="209"/>
      <c r="BM2746" s="209"/>
      <c r="BN2746" s="209"/>
      <c r="BO2746" s="209"/>
      <c r="BP2746" s="209"/>
      <c r="BQ2746" s="209"/>
      <c r="BR2746" s="209"/>
      <c r="BS2746" s="209"/>
      <c r="BT2746" s="209"/>
      <c r="BU2746" s="209"/>
      <c r="BV2746" s="209"/>
      <c r="BW2746" s="209"/>
      <c r="BX2746" s="209"/>
      <c r="BY2746" s="209"/>
      <c r="BZ2746" s="209"/>
      <c r="CA2746" s="209"/>
      <c r="CB2746" s="209"/>
      <c r="CC2746" s="209"/>
      <c r="CD2746" s="209"/>
      <c r="CE2746" s="209"/>
      <c r="CF2746" s="209"/>
      <c r="CG2746" s="209"/>
      <c r="CH2746" s="209"/>
      <c r="CI2746" s="209"/>
      <c r="CJ2746" s="209"/>
      <c r="CK2746" s="209"/>
      <c r="CL2746" s="209"/>
      <c r="CM2746" s="209"/>
      <c r="CN2746" s="209"/>
      <c r="CO2746" s="209"/>
      <c r="CP2746" s="209"/>
      <c r="CQ2746" s="209"/>
      <c r="CR2746" s="209"/>
      <c r="CS2746" s="209"/>
      <c r="CT2746" s="209"/>
      <c r="CU2746" s="209"/>
      <c r="CV2746" s="209"/>
      <c r="CW2746" s="209"/>
      <c r="CX2746" s="209"/>
      <c r="CY2746" s="209"/>
      <c r="CZ2746" s="209"/>
      <c r="DA2746" s="209"/>
      <c r="DB2746" s="209"/>
      <c r="DC2746" s="209"/>
      <c r="DD2746" s="209"/>
      <c r="DE2746" s="209"/>
      <c r="DF2746" s="209"/>
      <c r="DG2746" s="209"/>
      <c r="DH2746" s="209"/>
      <c r="DI2746" s="209"/>
      <c r="DJ2746" s="209"/>
      <c r="DK2746" s="209"/>
      <c r="DL2746" s="209"/>
      <c r="DM2746" s="209"/>
      <c r="DN2746" s="209"/>
      <c r="DO2746" s="209"/>
      <c r="DP2746" s="209"/>
      <c r="DQ2746" s="209"/>
      <c r="DR2746" s="209"/>
      <c r="DS2746" s="209"/>
      <c r="DT2746" s="209"/>
      <c r="DU2746" s="209"/>
      <c r="DV2746" s="209"/>
      <c r="DW2746" s="209"/>
      <c r="DX2746" s="209"/>
      <c r="DY2746" s="209"/>
      <c r="DZ2746" s="209"/>
      <c r="EA2746" s="209"/>
      <c r="EB2746" s="209"/>
      <c r="EC2746" s="209"/>
      <c r="ED2746" s="209"/>
      <c r="EE2746" s="209"/>
      <c r="EF2746" s="209"/>
      <c r="EG2746" s="209"/>
      <c r="EH2746" s="209"/>
      <c r="EI2746" s="209"/>
      <c r="EJ2746" s="209"/>
      <c r="EK2746" s="209"/>
      <c r="EL2746" s="209"/>
      <c r="EM2746" s="209"/>
      <c r="EN2746" s="209"/>
      <c r="EO2746" s="209"/>
      <c r="EP2746" s="209"/>
      <c r="EQ2746" s="209"/>
      <c r="ER2746" s="209"/>
      <c r="ES2746" s="209"/>
      <c r="ET2746" s="209"/>
      <c r="EU2746" s="209"/>
      <c r="EV2746" s="209"/>
      <c r="EW2746" s="209"/>
      <c r="EX2746" s="209"/>
      <c r="EY2746" s="209"/>
      <c r="EZ2746" s="209"/>
      <c r="FA2746" s="209"/>
      <c r="FB2746" s="209"/>
      <c r="FC2746" s="209"/>
      <c r="FD2746" s="209"/>
      <c r="FE2746" s="209"/>
      <c r="FF2746" s="209"/>
      <c r="FG2746" s="209"/>
      <c r="FH2746" s="209"/>
      <c r="FI2746" s="209"/>
      <c r="FJ2746" s="209"/>
      <c r="FK2746" s="209"/>
      <c r="FL2746" s="209"/>
      <c r="FM2746" s="209"/>
      <c r="FN2746" s="209"/>
      <c r="FO2746" s="209"/>
      <c r="FP2746" s="209"/>
      <c r="FQ2746" s="209"/>
      <c r="FR2746" s="209"/>
      <c r="FS2746" s="209"/>
      <c r="FT2746" s="209"/>
      <c r="FU2746" s="209"/>
      <c r="FV2746" s="209"/>
      <c r="FW2746" s="209"/>
      <c r="FX2746" s="209"/>
      <c r="FY2746" s="209"/>
      <c r="FZ2746" s="209"/>
      <c r="GA2746" s="209"/>
      <c r="GB2746" s="209"/>
      <c r="GC2746" s="209"/>
      <c r="GD2746" s="209"/>
      <c r="GE2746" s="209"/>
      <c r="GF2746" s="209"/>
      <c r="GG2746" s="209"/>
      <c r="GH2746" s="209"/>
      <c r="GI2746" s="209"/>
    </row>
    <row r="2747" spans="1:191">
      <c r="A2747" s="209"/>
      <c r="B2747" s="209"/>
      <c r="C2747" s="209"/>
      <c r="D2747" s="209"/>
      <c r="E2747" s="278"/>
      <c r="I2747" s="279"/>
      <c r="J2747" s="279"/>
      <c r="K2747" s="279"/>
      <c r="L2747" s="217"/>
      <c r="M2747" s="14"/>
      <c r="N2747" s="14"/>
      <c r="O2747" s="14"/>
      <c r="P2747" s="14"/>
      <c r="Q2747" s="14"/>
      <c r="R2747" s="168"/>
      <c r="S2747" s="14"/>
      <c r="T2747" s="14"/>
      <c r="U2747" s="14"/>
      <c r="V2747" s="43"/>
      <c r="AA2747" s="209"/>
      <c r="AB2747" s="209"/>
      <c r="AC2747" s="209"/>
      <c r="AD2747" s="209"/>
      <c r="AE2747" s="209"/>
      <c r="AF2747" s="209"/>
      <c r="AG2747" s="209"/>
      <c r="AH2747" s="209"/>
      <c r="AI2747" s="209"/>
      <c r="AJ2747" s="209"/>
      <c r="AK2747" s="209"/>
      <c r="AL2747" s="209"/>
      <c r="AM2747" s="209"/>
      <c r="AN2747" s="209"/>
      <c r="AO2747" s="209"/>
      <c r="AP2747" s="209"/>
      <c r="AQ2747" s="209"/>
      <c r="AR2747" s="209"/>
      <c r="AS2747" s="209"/>
      <c r="AT2747" s="209"/>
      <c r="AU2747" s="209"/>
      <c r="AV2747" s="209"/>
      <c r="AW2747" s="209"/>
      <c r="AX2747" s="209"/>
      <c r="AY2747" s="209"/>
      <c r="AZ2747" s="209"/>
      <c r="BA2747" s="209"/>
      <c r="BB2747" s="209"/>
      <c r="BC2747" s="209"/>
      <c r="BD2747" s="209"/>
      <c r="BE2747" s="209"/>
      <c r="BF2747" s="209"/>
      <c r="BG2747" s="209"/>
      <c r="BH2747" s="209"/>
      <c r="BI2747" s="209"/>
      <c r="BJ2747" s="209"/>
      <c r="BK2747" s="209"/>
      <c r="BL2747" s="209"/>
      <c r="BM2747" s="209"/>
      <c r="BN2747" s="209"/>
      <c r="BO2747" s="209"/>
      <c r="BP2747" s="209"/>
      <c r="BQ2747" s="209"/>
      <c r="BR2747" s="209"/>
      <c r="BS2747" s="209"/>
      <c r="BT2747" s="209"/>
      <c r="BU2747" s="209"/>
      <c r="BV2747" s="209"/>
      <c r="BW2747" s="209"/>
      <c r="BX2747" s="209"/>
      <c r="BY2747" s="209"/>
      <c r="BZ2747" s="209"/>
      <c r="CA2747" s="209"/>
      <c r="CB2747" s="209"/>
      <c r="CC2747" s="209"/>
      <c r="CD2747" s="209"/>
      <c r="CE2747" s="209"/>
      <c r="CF2747" s="209"/>
      <c r="CG2747" s="209"/>
      <c r="CH2747" s="209"/>
      <c r="CI2747" s="209"/>
      <c r="CJ2747" s="209"/>
      <c r="CK2747" s="209"/>
      <c r="CL2747" s="209"/>
      <c r="CM2747" s="209"/>
      <c r="CN2747" s="209"/>
      <c r="CO2747" s="209"/>
      <c r="CP2747" s="209"/>
      <c r="CQ2747" s="209"/>
      <c r="CR2747" s="209"/>
      <c r="CS2747" s="209"/>
      <c r="CT2747" s="209"/>
      <c r="CU2747" s="209"/>
      <c r="CV2747" s="209"/>
      <c r="CW2747" s="209"/>
      <c r="CX2747" s="209"/>
      <c r="CY2747" s="209"/>
      <c r="CZ2747" s="209"/>
      <c r="DA2747" s="209"/>
      <c r="DB2747" s="209"/>
      <c r="DC2747" s="209"/>
      <c r="DD2747" s="209"/>
      <c r="DE2747" s="209"/>
      <c r="DF2747" s="209"/>
      <c r="DG2747" s="209"/>
      <c r="DH2747" s="209"/>
      <c r="DI2747" s="209"/>
      <c r="DJ2747" s="209"/>
      <c r="DK2747" s="209"/>
      <c r="DL2747" s="209"/>
      <c r="DM2747" s="209"/>
      <c r="DN2747" s="209"/>
      <c r="DO2747" s="209"/>
      <c r="DP2747" s="209"/>
      <c r="DQ2747" s="209"/>
      <c r="DR2747" s="209"/>
      <c r="DS2747" s="209"/>
      <c r="DT2747" s="209"/>
      <c r="DU2747" s="209"/>
      <c r="DV2747" s="209"/>
      <c r="DW2747" s="209"/>
      <c r="DX2747" s="209"/>
      <c r="DY2747" s="209"/>
      <c r="DZ2747" s="209"/>
      <c r="EA2747" s="209"/>
      <c r="EB2747" s="209"/>
      <c r="EC2747" s="209"/>
      <c r="ED2747" s="209"/>
      <c r="EE2747" s="209"/>
      <c r="EF2747" s="209"/>
      <c r="EG2747" s="209"/>
      <c r="EH2747" s="209"/>
      <c r="EI2747" s="209"/>
      <c r="EJ2747" s="209"/>
      <c r="EK2747" s="209"/>
      <c r="EL2747" s="209"/>
      <c r="EM2747" s="209"/>
      <c r="EN2747" s="209"/>
      <c r="EO2747" s="209"/>
      <c r="EP2747" s="209"/>
      <c r="EQ2747" s="209"/>
      <c r="ER2747" s="209"/>
      <c r="ES2747" s="209"/>
      <c r="ET2747" s="209"/>
      <c r="EU2747" s="209"/>
      <c r="EV2747" s="209"/>
      <c r="EW2747" s="209"/>
      <c r="EX2747" s="209"/>
      <c r="EY2747" s="209"/>
      <c r="EZ2747" s="209"/>
      <c r="FA2747" s="209"/>
      <c r="FB2747" s="209"/>
      <c r="FC2747" s="209"/>
      <c r="FD2747" s="209"/>
      <c r="FE2747" s="209"/>
      <c r="FF2747" s="209"/>
      <c r="FG2747" s="209"/>
      <c r="FH2747" s="209"/>
      <c r="FI2747" s="209"/>
      <c r="FJ2747" s="209"/>
      <c r="FK2747" s="209"/>
      <c r="FL2747" s="209"/>
      <c r="FM2747" s="209"/>
      <c r="FN2747" s="209"/>
      <c r="FO2747" s="209"/>
      <c r="FP2747" s="209"/>
      <c r="FQ2747" s="209"/>
      <c r="FR2747" s="209"/>
      <c r="FS2747" s="209"/>
      <c r="FT2747" s="209"/>
      <c r="FU2747" s="209"/>
      <c r="FV2747" s="209"/>
      <c r="FW2747" s="209"/>
      <c r="FX2747" s="209"/>
      <c r="FY2747" s="209"/>
      <c r="FZ2747" s="209"/>
      <c r="GA2747" s="209"/>
      <c r="GB2747" s="209"/>
      <c r="GC2747" s="209"/>
      <c r="GD2747" s="209"/>
      <c r="GE2747" s="209"/>
      <c r="GF2747" s="209"/>
      <c r="GG2747" s="209"/>
      <c r="GH2747" s="209"/>
      <c r="GI2747" s="209"/>
    </row>
    <row r="2748" spans="1:191">
      <c r="A2748" s="209"/>
      <c r="B2748" s="209"/>
      <c r="C2748" s="209"/>
      <c r="D2748" s="209"/>
      <c r="E2748" s="278"/>
      <c r="I2748" s="279"/>
      <c r="J2748" s="279"/>
      <c r="K2748" s="279"/>
      <c r="L2748" s="217"/>
      <c r="M2748" s="14"/>
      <c r="N2748" s="14"/>
      <c r="O2748" s="14"/>
      <c r="P2748" s="14"/>
      <c r="Q2748" s="14"/>
      <c r="R2748" s="168"/>
      <c r="S2748" s="14"/>
      <c r="T2748" s="14"/>
      <c r="U2748" s="14"/>
      <c r="V2748" s="43"/>
      <c r="AA2748" s="209"/>
      <c r="AB2748" s="209"/>
      <c r="AC2748" s="209"/>
      <c r="AD2748" s="209"/>
      <c r="AE2748" s="209"/>
      <c r="AF2748" s="209"/>
      <c r="AG2748" s="209"/>
      <c r="AH2748" s="209"/>
      <c r="AI2748" s="209"/>
      <c r="AJ2748" s="209"/>
      <c r="AK2748" s="209"/>
      <c r="AL2748" s="209"/>
      <c r="AM2748" s="209"/>
      <c r="AN2748" s="209"/>
      <c r="AO2748" s="209"/>
      <c r="AP2748" s="209"/>
      <c r="AQ2748" s="209"/>
      <c r="AR2748" s="209"/>
      <c r="AS2748" s="209"/>
      <c r="AT2748" s="209"/>
      <c r="AU2748" s="209"/>
      <c r="AV2748" s="209"/>
      <c r="AW2748" s="209"/>
      <c r="AX2748" s="209"/>
      <c r="AY2748" s="209"/>
      <c r="AZ2748" s="209"/>
      <c r="BA2748" s="209"/>
      <c r="BB2748" s="209"/>
      <c r="BC2748" s="209"/>
      <c r="BD2748" s="209"/>
      <c r="BE2748" s="209"/>
      <c r="BF2748" s="209"/>
      <c r="BG2748" s="209"/>
      <c r="BH2748" s="209"/>
      <c r="BI2748" s="209"/>
      <c r="BJ2748" s="209"/>
      <c r="BK2748" s="209"/>
      <c r="BL2748" s="209"/>
      <c r="BM2748" s="209"/>
      <c r="BN2748" s="209"/>
      <c r="BO2748" s="209"/>
      <c r="BP2748" s="209"/>
      <c r="BQ2748" s="209"/>
      <c r="BR2748" s="209"/>
      <c r="BS2748" s="209"/>
      <c r="BT2748" s="209"/>
      <c r="BU2748" s="209"/>
      <c r="BV2748" s="209"/>
      <c r="BW2748" s="209"/>
      <c r="BX2748" s="209"/>
      <c r="BY2748" s="209"/>
      <c r="BZ2748" s="209"/>
      <c r="CA2748" s="209"/>
      <c r="CB2748" s="209"/>
      <c r="CC2748" s="209"/>
      <c r="CD2748" s="209"/>
      <c r="CE2748" s="209"/>
      <c r="CF2748" s="209"/>
      <c r="CG2748" s="209"/>
      <c r="CH2748" s="209"/>
      <c r="CI2748" s="209"/>
      <c r="CJ2748" s="209"/>
      <c r="CK2748" s="209"/>
      <c r="CL2748" s="209"/>
      <c r="CM2748" s="209"/>
      <c r="CN2748" s="209"/>
      <c r="CO2748" s="209"/>
      <c r="CP2748" s="209"/>
      <c r="CQ2748" s="209"/>
      <c r="CR2748" s="209"/>
      <c r="CS2748" s="209"/>
      <c r="CT2748" s="209"/>
      <c r="CU2748" s="209"/>
      <c r="CV2748" s="209"/>
      <c r="CW2748" s="209"/>
      <c r="CX2748" s="209"/>
      <c r="CY2748" s="209"/>
      <c r="CZ2748" s="209"/>
      <c r="DA2748" s="209"/>
      <c r="DB2748" s="209"/>
      <c r="DC2748" s="209"/>
      <c r="DD2748" s="209"/>
      <c r="DE2748" s="209"/>
      <c r="DF2748" s="209"/>
      <c r="DG2748" s="209"/>
      <c r="DH2748" s="209"/>
      <c r="DI2748" s="209"/>
      <c r="DJ2748" s="209"/>
      <c r="DK2748" s="209"/>
      <c r="DL2748" s="209"/>
      <c r="DM2748" s="209"/>
      <c r="DN2748" s="209"/>
      <c r="DO2748" s="209"/>
      <c r="DP2748" s="209"/>
      <c r="DQ2748" s="209"/>
      <c r="DR2748" s="209"/>
      <c r="DS2748" s="209"/>
      <c r="DT2748" s="209"/>
      <c r="DU2748" s="209"/>
      <c r="DV2748" s="209"/>
      <c r="DW2748" s="209"/>
      <c r="DX2748" s="209"/>
      <c r="DY2748" s="209"/>
      <c r="DZ2748" s="209"/>
      <c r="EA2748" s="209"/>
      <c r="EB2748" s="209"/>
      <c r="EC2748" s="209"/>
      <c r="ED2748" s="209"/>
      <c r="EE2748" s="209"/>
      <c r="EF2748" s="209"/>
      <c r="EG2748" s="209"/>
      <c r="EH2748" s="209"/>
      <c r="EI2748" s="209"/>
      <c r="EJ2748" s="209"/>
      <c r="EK2748" s="209"/>
      <c r="EL2748" s="209"/>
      <c r="EM2748" s="209"/>
      <c r="EN2748" s="209"/>
      <c r="EO2748" s="209"/>
      <c r="EP2748" s="209"/>
      <c r="EQ2748" s="209"/>
      <c r="ER2748" s="209"/>
      <c r="ES2748" s="209"/>
      <c r="ET2748" s="209"/>
      <c r="EU2748" s="209"/>
      <c r="EV2748" s="209"/>
      <c r="EW2748" s="209"/>
      <c r="EX2748" s="209"/>
      <c r="EY2748" s="209"/>
      <c r="EZ2748" s="209"/>
      <c r="FA2748" s="209"/>
      <c r="FB2748" s="209"/>
      <c r="FC2748" s="209"/>
      <c r="FD2748" s="209"/>
      <c r="FE2748" s="209"/>
      <c r="FF2748" s="209"/>
      <c r="FG2748" s="209"/>
      <c r="FH2748" s="209"/>
      <c r="FI2748" s="209"/>
      <c r="FJ2748" s="209"/>
      <c r="FK2748" s="209"/>
      <c r="FL2748" s="209"/>
      <c r="FM2748" s="209"/>
      <c r="FN2748" s="209"/>
      <c r="FO2748" s="209"/>
      <c r="FP2748" s="209"/>
      <c r="FQ2748" s="209"/>
      <c r="FR2748" s="209"/>
      <c r="FS2748" s="209"/>
      <c r="FT2748" s="209"/>
      <c r="FU2748" s="209"/>
      <c r="FV2748" s="209"/>
      <c r="FW2748" s="209"/>
      <c r="FX2748" s="209"/>
      <c r="FY2748" s="209"/>
      <c r="FZ2748" s="209"/>
      <c r="GA2748" s="209"/>
      <c r="GB2748" s="209"/>
      <c r="GC2748" s="209"/>
      <c r="GD2748" s="209"/>
      <c r="GE2748" s="209"/>
      <c r="GF2748" s="209"/>
      <c r="GG2748" s="209"/>
      <c r="GH2748" s="209"/>
      <c r="GI2748" s="209"/>
    </row>
    <row r="2749" spans="1:191">
      <c r="A2749" s="209"/>
      <c r="B2749" s="209"/>
      <c r="C2749" s="209"/>
      <c r="D2749" s="209"/>
      <c r="E2749" s="278"/>
      <c r="I2749" s="279"/>
      <c r="J2749" s="279"/>
      <c r="K2749" s="279"/>
      <c r="L2749" s="217"/>
      <c r="M2749" s="14"/>
      <c r="N2749" s="14"/>
      <c r="O2749" s="14"/>
      <c r="P2749" s="14"/>
      <c r="Q2749" s="14"/>
      <c r="R2749" s="168"/>
      <c r="S2749" s="14"/>
      <c r="T2749" s="14"/>
      <c r="U2749" s="14"/>
      <c r="V2749" s="43"/>
      <c r="AA2749" s="209"/>
      <c r="AB2749" s="209"/>
      <c r="AC2749" s="209"/>
      <c r="AD2749" s="209"/>
      <c r="AE2749" s="209"/>
      <c r="AF2749" s="209"/>
      <c r="AG2749" s="209"/>
      <c r="AH2749" s="209"/>
      <c r="AI2749" s="209"/>
      <c r="AJ2749" s="209"/>
      <c r="AK2749" s="209"/>
      <c r="AL2749" s="209"/>
      <c r="AM2749" s="209"/>
      <c r="AN2749" s="209"/>
      <c r="AO2749" s="209"/>
      <c r="AP2749" s="209"/>
      <c r="AQ2749" s="209"/>
      <c r="AR2749" s="209"/>
      <c r="AS2749" s="209"/>
      <c r="AT2749" s="209"/>
      <c r="AU2749" s="209"/>
      <c r="AV2749" s="209"/>
      <c r="AW2749" s="209"/>
      <c r="AX2749" s="209"/>
      <c r="AY2749" s="209"/>
      <c r="AZ2749" s="209"/>
      <c r="BA2749" s="209"/>
      <c r="BB2749" s="209"/>
      <c r="BC2749" s="209"/>
      <c r="BD2749" s="209"/>
      <c r="BE2749" s="209"/>
      <c r="BF2749" s="209"/>
      <c r="BG2749" s="209"/>
      <c r="BH2749" s="209"/>
      <c r="BI2749" s="209"/>
      <c r="BJ2749" s="209"/>
      <c r="BK2749" s="209"/>
      <c r="BL2749" s="209"/>
      <c r="BM2749" s="209"/>
      <c r="BN2749" s="209"/>
      <c r="BO2749" s="209"/>
      <c r="BP2749" s="209"/>
      <c r="BQ2749" s="209"/>
      <c r="BR2749" s="209"/>
      <c r="BS2749" s="209"/>
      <c r="BT2749" s="209"/>
      <c r="BU2749" s="209"/>
      <c r="BV2749" s="209"/>
      <c r="BW2749" s="209"/>
      <c r="BX2749" s="209"/>
      <c r="BY2749" s="209"/>
      <c r="BZ2749" s="209"/>
      <c r="CA2749" s="209"/>
      <c r="CB2749" s="209"/>
      <c r="CC2749" s="209"/>
      <c r="CD2749" s="209"/>
      <c r="CE2749" s="209"/>
      <c r="CF2749" s="209"/>
      <c r="CG2749" s="209"/>
      <c r="CH2749" s="209"/>
      <c r="CI2749" s="209"/>
      <c r="CJ2749" s="209"/>
      <c r="CK2749" s="209"/>
      <c r="CL2749" s="209"/>
      <c r="CM2749" s="209"/>
      <c r="CN2749" s="209"/>
      <c r="CO2749" s="209"/>
      <c r="CP2749" s="209"/>
      <c r="CQ2749" s="209"/>
      <c r="CR2749" s="209"/>
      <c r="CS2749" s="209"/>
      <c r="CT2749" s="209"/>
      <c r="CU2749" s="209"/>
      <c r="CV2749" s="209"/>
      <c r="CW2749" s="209"/>
      <c r="CX2749" s="209"/>
      <c r="CY2749" s="209"/>
      <c r="CZ2749" s="209"/>
      <c r="DA2749" s="209"/>
      <c r="DB2749" s="209"/>
      <c r="DC2749" s="209"/>
      <c r="DD2749" s="209"/>
      <c r="DE2749" s="209"/>
      <c r="DF2749" s="209"/>
      <c r="DG2749" s="209"/>
      <c r="DH2749" s="209"/>
      <c r="DI2749" s="209"/>
      <c r="DJ2749" s="209"/>
      <c r="DK2749" s="209"/>
      <c r="DL2749" s="209"/>
      <c r="DM2749" s="209"/>
      <c r="DN2749" s="209"/>
      <c r="DO2749" s="209"/>
      <c r="DP2749" s="209"/>
      <c r="DQ2749" s="209"/>
      <c r="DR2749" s="209"/>
      <c r="DS2749" s="209"/>
      <c r="DT2749" s="209"/>
      <c r="DU2749" s="209"/>
      <c r="DV2749" s="209"/>
      <c r="DW2749" s="209"/>
      <c r="DX2749" s="209"/>
      <c r="DY2749" s="209"/>
      <c r="DZ2749" s="209"/>
      <c r="EA2749" s="209"/>
      <c r="EB2749" s="209"/>
      <c r="EC2749" s="209"/>
      <c r="ED2749" s="209"/>
      <c r="EE2749" s="209"/>
      <c r="EF2749" s="209"/>
      <c r="EG2749" s="209"/>
      <c r="EH2749" s="209"/>
      <c r="EI2749" s="209"/>
      <c r="EJ2749" s="209"/>
      <c r="EK2749" s="209"/>
      <c r="EL2749" s="209"/>
      <c r="EM2749" s="209"/>
      <c r="EN2749" s="209"/>
      <c r="EO2749" s="209"/>
      <c r="EP2749" s="209"/>
      <c r="EQ2749" s="209"/>
      <c r="ER2749" s="209"/>
      <c r="ES2749" s="209"/>
      <c r="ET2749" s="209"/>
      <c r="EU2749" s="209"/>
      <c r="EV2749" s="209"/>
      <c r="EW2749" s="209"/>
      <c r="EX2749" s="209"/>
      <c r="EY2749" s="209"/>
      <c r="EZ2749" s="209"/>
      <c r="FA2749" s="209"/>
      <c r="FB2749" s="209"/>
      <c r="FC2749" s="209"/>
      <c r="FD2749" s="209"/>
      <c r="FE2749" s="209"/>
      <c r="FF2749" s="209"/>
      <c r="FG2749" s="209"/>
      <c r="FH2749" s="209"/>
      <c r="FI2749" s="209"/>
      <c r="FJ2749" s="209"/>
      <c r="FK2749" s="209"/>
      <c r="FL2749" s="209"/>
      <c r="FM2749" s="209"/>
      <c r="FN2749" s="209"/>
      <c r="FO2749" s="209"/>
      <c r="FP2749" s="209"/>
      <c r="FQ2749" s="209"/>
      <c r="FR2749" s="209"/>
      <c r="FS2749" s="209"/>
      <c r="FT2749" s="209"/>
      <c r="FU2749" s="209"/>
      <c r="FV2749" s="209"/>
      <c r="FW2749" s="209"/>
      <c r="FX2749" s="209"/>
      <c r="FY2749" s="209"/>
      <c r="FZ2749" s="209"/>
      <c r="GA2749" s="209"/>
      <c r="GB2749" s="209"/>
      <c r="GC2749" s="209"/>
      <c r="GD2749" s="209"/>
      <c r="GE2749" s="209"/>
      <c r="GF2749" s="209"/>
      <c r="GG2749" s="209"/>
      <c r="GH2749" s="209"/>
      <c r="GI2749" s="209"/>
    </row>
    <row r="2750" spans="1:191">
      <c r="A2750" s="209"/>
      <c r="B2750" s="209"/>
      <c r="C2750" s="209"/>
      <c r="D2750" s="209"/>
      <c r="E2750" s="278"/>
      <c r="I2750" s="279"/>
      <c r="J2750" s="279"/>
      <c r="K2750" s="279"/>
      <c r="L2750" s="217"/>
      <c r="M2750" s="14"/>
      <c r="N2750" s="14"/>
      <c r="O2750" s="14"/>
      <c r="P2750" s="14"/>
      <c r="Q2750" s="14"/>
      <c r="R2750" s="168"/>
      <c r="S2750" s="14"/>
      <c r="T2750" s="14"/>
      <c r="U2750" s="14"/>
      <c r="V2750" s="43"/>
      <c r="AA2750" s="209"/>
      <c r="AB2750" s="209"/>
      <c r="AC2750" s="209"/>
      <c r="AD2750" s="209"/>
      <c r="AE2750" s="209"/>
      <c r="AF2750" s="209"/>
      <c r="AG2750" s="209"/>
      <c r="AH2750" s="209"/>
      <c r="AI2750" s="209"/>
      <c r="AJ2750" s="209"/>
      <c r="AK2750" s="209"/>
      <c r="AL2750" s="209"/>
      <c r="AM2750" s="209"/>
      <c r="AN2750" s="209"/>
      <c r="AO2750" s="209"/>
      <c r="AP2750" s="209"/>
      <c r="AQ2750" s="209"/>
      <c r="AR2750" s="209"/>
      <c r="AS2750" s="209"/>
      <c r="AT2750" s="209"/>
      <c r="AU2750" s="209"/>
      <c r="AV2750" s="209"/>
      <c r="AW2750" s="209"/>
      <c r="AX2750" s="209"/>
      <c r="AY2750" s="209"/>
      <c r="AZ2750" s="209"/>
      <c r="BA2750" s="209"/>
      <c r="BB2750" s="209"/>
      <c r="BC2750" s="209"/>
      <c r="BD2750" s="209"/>
      <c r="BE2750" s="209"/>
      <c r="BF2750" s="209"/>
      <c r="BG2750" s="209"/>
      <c r="BH2750" s="209"/>
      <c r="BI2750" s="209"/>
      <c r="BJ2750" s="209"/>
      <c r="BK2750" s="209"/>
      <c r="BL2750" s="209"/>
      <c r="BM2750" s="209"/>
      <c r="BN2750" s="209"/>
      <c r="BO2750" s="209"/>
      <c r="BP2750" s="209"/>
      <c r="BQ2750" s="209"/>
      <c r="BR2750" s="209"/>
      <c r="BS2750" s="209"/>
      <c r="BT2750" s="209"/>
      <c r="BU2750" s="209"/>
      <c r="BV2750" s="209"/>
      <c r="BW2750" s="209"/>
      <c r="BX2750" s="209"/>
      <c r="BY2750" s="209"/>
      <c r="BZ2750" s="209"/>
      <c r="CA2750" s="209"/>
      <c r="CB2750" s="209"/>
      <c r="CC2750" s="209"/>
      <c r="CD2750" s="209"/>
      <c r="CE2750" s="209"/>
      <c r="CF2750" s="209"/>
      <c r="CG2750" s="209"/>
      <c r="CH2750" s="209"/>
      <c r="CI2750" s="209"/>
      <c r="CJ2750" s="209"/>
      <c r="CK2750" s="209"/>
      <c r="CL2750" s="209"/>
      <c r="CM2750" s="209"/>
      <c r="CN2750" s="209"/>
      <c r="CO2750" s="209"/>
      <c r="CP2750" s="209"/>
      <c r="CQ2750" s="209"/>
      <c r="CR2750" s="209"/>
      <c r="CS2750" s="209"/>
      <c r="CT2750" s="209"/>
      <c r="CU2750" s="209"/>
      <c r="CV2750" s="209"/>
      <c r="CW2750" s="209"/>
      <c r="CX2750" s="209"/>
      <c r="CY2750" s="209"/>
      <c r="CZ2750" s="209"/>
      <c r="DA2750" s="209"/>
      <c r="DB2750" s="209"/>
      <c r="DC2750" s="209"/>
      <c r="DD2750" s="209"/>
      <c r="DE2750" s="209"/>
      <c r="DF2750" s="209"/>
      <c r="DG2750" s="209"/>
      <c r="DH2750" s="209"/>
      <c r="DI2750" s="209"/>
      <c r="DJ2750" s="209"/>
      <c r="DK2750" s="209"/>
      <c r="DL2750" s="209"/>
      <c r="DM2750" s="209"/>
      <c r="DN2750" s="209"/>
      <c r="DO2750" s="209"/>
      <c r="DP2750" s="209"/>
      <c r="DQ2750" s="209"/>
      <c r="DR2750" s="209"/>
      <c r="DS2750" s="209"/>
      <c r="DT2750" s="209"/>
      <c r="DU2750" s="209"/>
      <c r="DV2750" s="209"/>
      <c r="DW2750" s="209"/>
      <c r="DX2750" s="209"/>
      <c r="DY2750" s="209"/>
      <c r="DZ2750" s="209"/>
      <c r="EA2750" s="209"/>
      <c r="EB2750" s="209"/>
      <c r="EC2750" s="209"/>
      <c r="ED2750" s="209"/>
      <c r="EE2750" s="209"/>
      <c r="EF2750" s="209"/>
      <c r="EG2750" s="209"/>
      <c r="EH2750" s="209"/>
      <c r="EI2750" s="209"/>
      <c r="EJ2750" s="209"/>
      <c r="EK2750" s="209"/>
      <c r="EL2750" s="209"/>
      <c r="EM2750" s="209"/>
      <c r="EN2750" s="209"/>
      <c r="EO2750" s="209"/>
      <c r="EP2750" s="209"/>
      <c r="EQ2750" s="209"/>
      <c r="ER2750" s="209"/>
      <c r="ES2750" s="209"/>
      <c r="ET2750" s="209"/>
      <c r="EU2750" s="209"/>
      <c r="EV2750" s="209"/>
      <c r="EW2750" s="209"/>
      <c r="EX2750" s="209"/>
      <c r="EY2750" s="209"/>
      <c r="EZ2750" s="209"/>
      <c r="FA2750" s="209"/>
      <c r="FB2750" s="209"/>
      <c r="FC2750" s="209"/>
      <c r="FD2750" s="209"/>
      <c r="FE2750" s="209"/>
      <c r="FF2750" s="209"/>
      <c r="FG2750" s="209"/>
      <c r="FH2750" s="209"/>
      <c r="FI2750" s="209"/>
      <c r="FJ2750" s="209"/>
      <c r="FK2750" s="209"/>
      <c r="FL2750" s="209"/>
      <c r="FM2750" s="209"/>
      <c r="FN2750" s="209"/>
      <c r="FO2750" s="209"/>
      <c r="FP2750" s="209"/>
      <c r="FQ2750" s="209"/>
      <c r="FR2750" s="209"/>
      <c r="FS2750" s="209"/>
      <c r="FT2750" s="209"/>
      <c r="FU2750" s="209"/>
      <c r="FV2750" s="209"/>
      <c r="FW2750" s="209"/>
      <c r="FX2750" s="209"/>
      <c r="FY2750" s="209"/>
      <c r="FZ2750" s="209"/>
      <c r="GA2750" s="209"/>
      <c r="GB2750" s="209"/>
      <c r="GC2750" s="209"/>
      <c r="GD2750" s="209"/>
      <c r="GE2750" s="209"/>
      <c r="GF2750" s="209"/>
      <c r="GG2750" s="209"/>
      <c r="GH2750" s="209"/>
      <c r="GI2750" s="209"/>
    </row>
    <row r="2751" spans="1:191">
      <c r="A2751" s="209"/>
      <c r="B2751" s="209"/>
      <c r="C2751" s="209"/>
      <c r="D2751" s="209"/>
      <c r="E2751" s="278"/>
      <c r="I2751" s="279"/>
      <c r="J2751" s="279"/>
      <c r="K2751" s="279"/>
      <c r="L2751" s="217"/>
      <c r="M2751" s="14"/>
      <c r="N2751" s="14"/>
      <c r="O2751" s="14"/>
      <c r="P2751" s="14"/>
      <c r="Q2751" s="14"/>
      <c r="R2751" s="168"/>
      <c r="S2751" s="14"/>
      <c r="T2751" s="14"/>
      <c r="U2751" s="14"/>
      <c r="V2751" s="43"/>
      <c r="AA2751" s="209"/>
      <c r="AB2751" s="209"/>
      <c r="AC2751" s="209"/>
      <c r="AD2751" s="209"/>
      <c r="AE2751" s="209"/>
      <c r="AF2751" s="209"/>
      <c r="AG2751" s="209"/>
      <c r="AH2751" s="209"/>
      <c r="AI2751" s="209"/>
      <c r="AJ2751" s="209"/>
      <c r="AK2751" s="209"/>
      <c r="AL2751" s="209"/>
      <c r="AM2751" s="209"/>
      <c r="AN2751" s="209"/>
      <c r="AO2751" s="209"/>
      <c r="AP2751" s="209"/>
      <c r="AQ2751" s="209"/>
      <c r="AR2751" s="209"/>
      <c r="AS2751" s="209"/>
      <c r="AT2751" s="209"/>
      <c r="AU2751" s="209"/>
      <c r="AV2751" s="209"/>
      <c r="AW2751" s="209"/>
      <c r="AX2751" s="209"/>
      <c r="AY2751" s="209"/>
      <c r="AZ2751" s="209"/>
      <c r="BA2751" s="209"/>
      <c r="BB2751" s="209"/>
      <c r="BC2751" s="209"/>
      <c r="BD2751" s="209"/>
      <c r="BE2751" s="209"/>
      <c r="BF2751" s="209"/>
      <c r="BG2751" s="209"/>
      <c r="BH2751" s="209"/>
      <c r="BI2751" s="209"/>
      <c r="BJ2751" s="209"/>
      <c r="BK2751" s="209"/>
      <c r="BL2751" s="209"/>
      <c r="BM2751" s="209"/>
      <c r="BN2751" s="209"/>
      <c r="BO2751" s="209"/>
      <c r="BP2751" s="209"/>
      <c r="BQ2751" s="209"/>
      <c r="BR2751" s="209"/>
      <c r="BS2751" s="209"/>
      <c r="BT2751" s="209"/>
      <c r="BU2751" s="209"/>
      <c r="BV2751" s="209"/>
      <c r="BW2751" s="209"/>
      <c r="BX2751" s="209"/>
      <c r="BY2751" s="209"/>
      <c r="BZ2751" s="209"/>
      <c r="CA2751" s="209"/>
      <c r="CB2751" s="209"/>
      <c r="CC2751" s="209"/>
      <c r="CD2751" s="209"/>
      <c r="CE2751" s="209"/>
      <c r="CF2751" s="209"/>
      <c r="CG2751" s="209"/>
      <c r="CH2751" s="209"/>
      <c r="CI2751" s="209"/>
      <c r="CJ2751" s="209"/>
      <c r="CK2751" s="209"/>
      <c r="CL2751" s="209"/>
      <c r="CM2751" s="209"/>
      <c r="CN2751" s="209"/>
      <c r="CO2751" s="209"/>
      <c r="CP2751" s="209"/>
      <c r="CQ2751" s="209"/>
      <c r="CR2751" s="209"/>
      <c r="CS2751" s="209"/>
      <c r="CT2751" s="209"/>
      <c r="CU2751" s="209"/>
      <c r="CV2751" s="209"/>
      <c r="CW2751" s="209"/>
      <c r="CX2751" s="209"/>
      <c r="CY2751" s="209"/>
      <c r="CZ2751" s="209"/>
      <c r="DA2751" s="209"/>
      <c r="DB2751" s="209"/>
      <c r="DC2751" s="209"/>
      <c r="DD2751" s="209"/>
      <c r="DE2751" s="209"/>
      <c r="DF2751" s="209"/>
      <c r="DG2751" s="209"/>
      <c r="DH2751" s="209"/>
      <c r="DI2751" s="209"/>
      <c r="DJ2751" s="209"/>
      <c r="DK2751" s="209"/>
      <c r="DL2751" s="209"/>
      <c r="DM2751" s="209"/>
      <c r="DN2751" s="209"/>
      <c r="DO2751" s="209"/>
      <c r="DP2751" s="209"/>
      <c r="DQ2751" s="209"/>
      <c r="DR2751" s="209"/>
      <c r="DS2751" s="209"/>
      <c r="DT2751" s="209"/>
      <c r="DU2751" s="209"/>
      <c r="DV2751" s="209"/>
      <c r="DW2751" s="209"/>
      <c r="DX2751" s="209"/>
      <c r="DY2751" s="209"/>
      <c r="DZ2751" s="209"/>
      <c r="EA2751" s="209"/>
      <c r="EB2751" s="209"/>
      <c r="EC2751" s="209"/>
      <c r="ED2751" s="209"/>
      <c r="EE2751" s="209"/>
      <c r="EF2751" s="209"/>
      <c r="EG2751" s="209"/>
      <c r="EH2751" s="209"/>
      <c r="EI2751" s="209"/>
      <c r="EJ2751" s="209"/>
      <c r="EK2751" s="209"/>
      <c r="EL2751" s="209"/>
      <c r="EM2751" s="209"/>
      <c r="EN2751" s="209"/>
      <c r="EO2751" s="209"/>
      <c r="EP2751" s="209"/>
      <c r="EQ2751" s="209"/>
      <c r="ER2751" s="209"/>
      <c r="ES2751" s="209"/>
      <c r="ET2751" s="209"/>
      <c r="EU2751" s="209"/>
      <c r="EV2751" s="209"/>
      <c r="EW2751" s="209"/>
      <c r="EX2751" s="209"/>
      <c r="EY2751" s="209"/>
      <c r="EZ2751" s="209"/>
      <c r="FA2751" s="209"/>
      <c r="FB2751" s="209"/>
      <c r="FC2751" s="209"/>
      <c r="FD2751" s="209"/>
      <c r="FE2751" s="209"/>
      <c r="FF2751" s="209"/>
      <c r="FG2751" s="209"/>
      <c r="FH2751" s="209"/>
      <c r="FI2751" s="209"/>
      <c r="FJ2751" s="209"/>
      <c r="FK2751" s="209"/>
      <c r="FL2751" s="209"/>
      <c r="FM2751" s="209"/>
      <c r="FN2751" s="209"/>
      <c r="FO2751" s="209"/>
      <c r="FP2751" s="209"/>
      <c r="FQ2751" s="209"/>
      <c r="FR2751" s="209"/>
      <c r="FS2751" s="209"/>
      <c r="FT2751" s="209"/>
      <c r="FU2751" s="209"/>
      <c r="FV2751" s="209"/>
      <c r="FW2751" s="209"/>
      <c r="FX2751" s="209"/>
      <c r="FY2751" s="209"/>
      <c r="FZ2751" s="209"/>
      <c r="GA2751" s="209"/>
      <c r="GB2751" s="209"/>
      <c r="GC2751" s="209"/>
      <c r="GD2751" s="209"/>
      <c r="GE2751" s="209"/>
      <c r="GF2751" s="209"/>
      <c r="GG2751" s="209"/>
      <c r="GH2751" s="209"/>
      <c r="GI2751" s="209"/>
    </row>
    <row r="2752" spans="1:191">
      <c r="A2752" s="209"/>
      <c r="B2752" s="209"/>
      <c r="C2752" s="209"/>
      <c r="D2752" s="209"/>
      <c r="E2752" s="278"/>
      <c r="I2752" s="279"/>
      <c r="J2752" s="279"/>
      <c r="K2752" s="279"/>
      <c r="L2752" s="217"/>
      <c r="M2752" s="14"/>
      <c r="N2752" s="14"/>
      <c r="O2752" s="14"/>
      <c r="P2752" s="14"/>
      <c r="Q2752" s="14"/>
      <c r="R2752" s="168"/>
      <c r="S2752" s="14"/>
      <c r="T2752" s="14"/>
      <c r="U2752" s="14"/>
      <c r="V2752" s="43"/>
      <c r="AA2752" s="209"/>
      <c r="AB2752" s="209"/>
      <c r="AC2752" s="209"/>
      <c r="AD2752" s="209"/>
      <c r="AE2752" s="209"/>
      <c r="AF2752" s="209"/>
      <c r="AG2752" s="209"/>
      <c r="AH2752" s="209"/>
      <c r="AI2752" s="209"/>
      <c r="AJ2752" s="209"/>
      <c r="AK2752" s="209"/>
      <c r="AL2752" s="209"/>
      <c r="AM2752" s="209"/>
      <c r="AN2752" s="209"/>
      <c r="AO2752" s="209"/>
      <c r="AP2752" s="209"/>
      <c r="AQ2752" s="209"/>
      <c r="AR2752" s="209"/>
      <c r="AS2752" s="209"/>
      <c r="AT2752" s="209"/>
      <c r="AU2752" s="209"/>
      <c r="AV2752" s="209"/>
      <c r="AW2752" s="209"/>
      <c r="AX2752" s="209"/>
      <c r="AY2752" s="209"/>
      <c r="AZ2752" s="209"/>
      <c r="BA2752" s="209"/>
      <c r="BB2752" s="209"/>
      <c r="BC2752" s="209"/>
      <c r="BD2752" s="209"/>
      <c r="BE2752" s="209"/>
      <c r="BF2752" s="209"/>
      <c r="BG2752" s="209"/>
      <c r="BH2752" s="209"/>
      <c r="BI2752" s="209"/>
      <c r="BJ2752" s="209"/>
      <c r="BK2752" s="209"/>
      <c r="BL2752" s="209"/>
      <c r="BM2752" s="209"/>
      <c r="BN2752" s="209"/>
      <c r="BO2752" s="209"/>
      <c r="BP2752" s="209"/>
      <c r="BQ2752" s="209"/>
      <c r="BR2752" s="209"/>
      <c r="BS2752" s="209"/>
      <c r="BT2752" s="209"/>
      <c r="BU2752" s="209"/>
      <c r="BV2752" s="209"/>
      <c r="BW2752" s="209"/>
      <c r="BX2752" s="209"/>
      <c r="BY2752" s="209"/>
      <c r="BZ2752" s="209"/>
      <c r="CA2752" s="209"/>
      <c r="CB2752" s="209"/>
      <c r="CC2752" s="209"/>
      <c r="CD2752" s="209"/>
      <c r="CE2752" s="209"/>
      <c r="CF2752" s="209"/>
      <c r="CG2752" s="209"/>
      <c r="CH2752" s="209"/>
      <c r="CI2752" s="209"/>
      <c r="CJ2752" s="209"/>
      <c r="CK2752" s="209"/>
      <c r="CL2752" s="209"/>
      <c r="CM2752" s="209"/>
      <c r="CN2752" s="209"/>
      <c r="CO2752" s="209"/>
      <c r="CP2752" s="209"/>
      <c r="CQ2752" s="209"/>
      <c r="CR2752" s="209"/>
      <c r="CS2752" s="209"/>
      <c r="CT2752" s="209"/>
      <c r="CU2752" s="209"/>
      <c r="CV2752" s="209"/>
      <c r="CW2752" s="209"/>
      <c r="CX2752" s="209"/>
      <c r="CY2752" s="209"/>
      <c r="CZ2752" s="209"/>
      <c r="DA2752" s="209"/>
      <c r="DB2752" s="209"/>
      <c r="DC2752" s="209"/>
      <c r="DD2752" s="209"/>
      <c r="DE2752" s="209"/>
      <c r="DF2752" s="209"/>
      <c r="DG2752" s="209"/>
      <c r="DH2752" s="209"/>
      <c r="DI2752" s="209"/>
      <c r="DJ2752" s="209"/>
      <c r="DK2752" s="209"/>
      <c r="DL2752" s="209"/>
      <c r="DM2752" s="209"/>
      <c r="DN2752" s="209"/>
      <c r="DO2752" s="209"/>
      <c r="DP2752" s="209"/>
      <c r="DQ2752" s="209"/>
      <c r="DR2752" s="209"/>
      <c r="DS2752" s="209"/>
      <c r="DT2752" s="209"/>
      <c r="DU2752" s="209"/>
      <c r="DV2752" s="209"/>
      <c r="DW2752" s="209"/>
      <c r="DX2752" s="209"/>
      <c r="DY2752" s="209"/>
      <c r="DZ2752" s="209"/>
      <c r="EA2752" s="209"/>
      <c r="EB2752" s="209"/>
      <c r="EC2752" s="209"/>
      <c r="ED2752" s="209"/>
      <c r="EE2752" s="209"/>
      <c r="EF2752" s="209"/>
      <c r="EG2752" s="209"/>
      <c r="EH2752" s="209"/>
      <c r="EI2752" s="209"/>
      <c r="EJ2752" s="209"/>
      <c r="EK2752" s="209"/>
      <c r="EL2752" s="209"/>
      <c r="EM2752" s="209"/>
      <c r="EN2752" s="209"/>
      <c r="EO2752" s="209"/>
      <c r="EP2752" s="209"/>
      <c r="EQ2752" s="209"/>
      <c r="ER2752" s="209"/>
      <c r="ES2752" s="209"/>
      <c r="ET2752" s="209"/>
      <c r="EU2752" s="209"/>
      <c r="EV2752" s="209"/>
      <c r="EW2752" s="209"/>
      <c r="EX2752" s="209"/>
      <c r="EY2752" s="209"/>
      <c r="EZ2752" s="209"/>
      <c r="FA2752" s="209"/>
      <c r="FB2752" s="209"/>
      <c r="FC2752" s="209"/>
      <c r="FD2752" s="209"/>
      <c r="FE2752" s="209"/>
      <c r="FF2752" s="209"/>
      <c r="FG2752" s="209"/>
      <c r="FH2752" s="209"/>
      <c r="FI2752" s="209"/>
      <c r="FJ2752" s="209"/>
      <c r="FK2752" s="209"/>
      <c r="FL2752" s="209"/>
      <c r="FM2752" s="209"/>
      <c r="FN2752" s="209"/>
      <c r="FO2752" s="209"/>
      <c r="FP2752" s="209"/>
      <c r="FQ2752" s="209"/>
      <c r="FR2752" s="209"/>
      <c r="FS2752" s="209"/>
      <c r="FT2752" s="209"/>
      <c r="FU2752" s="209"/>
      <c r="FV2752" s="209"/>
      <c r="FW2752" s="209"/>
      <c r="FX2752" s="209"/>
      <c r="FY2752" s="209"/>
      <c r="FZ2752" s="209"/>
      <c r="GA2752" s="209"/>
      <c r="GB2752" s="209"/>
      <c r="GC2752" s="209"/>
      <c r="GD2752" s="209"/>
      <c r="GE2752" s="209"/>
      <c r="GF2752" s="209"/>
      <c r="GG2752" s="209"/>
      <c r="GH2752" s="209"/>
      <c r="GI2752" s="209"/>
    </row>
    <row r="2753" spans="1:191">
      <c r="A2753" s="209"/>
      <c r="B2753" s="209"/>
      <c r="C2753" s="209"/>
      <c r="D2753" s="209"/>
      <c r="E2753" s="278"/>
      <c r="I2753" s="279"/>
      <c r="J2753" s="279"/>
      <c r="K2753" s="279"/>
      <c r="L2753" s="217"/>
      <c r="M2753" s="14"/>
      <c r="N2753" s="14"/>
      <c r="O2753" s="14"/>
      <c r="P2753" s="14"/>
      <c r="Q2753" s="14"/>
      <c r="R2753" s="168"/>
      <c r="S2753" s="14"/>
      <c r="T2753" s="14"/>
      <c r="U2753" s="14"/>
      <c r="V2753" s="43"/>
      <c r="AA2753" s="209"/>
      <c r="AB2753" s="209"/>
      <c r="AC2753" s="209"/>
      <c r="AD2753" s="209"/>
      <c r="AE2753" s="209"/>
      <c r="AF2753" s="209"/>
      <c r="AG2753" s="209"/>
      <c r="AH2753" s="209"/>
      <c r="AI2753" s="209"/>
      <c r="AJ2753" s="209"/>
      <c r="AK2753" s="209"/>
      <c r="AL2753" s="209"/>
      <c r="AM2753" s="209"/>
      <c r="AN2753" s="209"/>
      <c r="AO2753" s="209"/>
      <c r="AP2753" s="209"/>
      <c r="AQ2753" s="209"/>
      <c r="AR2753" s="209"/>
      <c r="AS2753" s="209"/>
      <c r="AT2753" s="209"/>
      <c r="AU2753" s="209"/>
      <c r="AV2753" s="209"/>
      <c r="AW2753" s="209"/>
      <c r="AX2753" s="209"/>
      <c r="AY2753" s="209"/>
      <c r="AZ2753" s="209"/>
      <c r="BA2753" s="209"/>
      <c r="BB2753" s="209"/>
      <c r="BC2753" s="209"/>
      <c r="BD2753" s="209"/>
      <c r="BE2753" s="209"/>
      <c r="BF2753" s="209"/>
      <c r="BG2753" s="209"/>
      <c r="BH2753" s="209"/>
      <c r="BI2753" s="209"/>
      <c r="BJ2753" s="209"/>
      <c r="BK2753" s="209"/>
      <c r="BL2753" s="209"/>
      <c r="BM2753" s="209"/>
      <c r="BN2753" s="209"/>
      <c r="BO2753" s="209"/>
      <c r="BP2753" s="209"/>
      <c r="BQ2753" s="209"/>
      <c r="BR2753" s="209"/>
      <c r="BS2753" s="209"/>
      <c r="BT2753" s="209"/>
      <c r="BU2753" s="209"/>
      <c r="BV2753" s="209"/>
      <c r="BW2753" s="209"/>
      <c r="BX2753" s="209"/>
      <c r="BY2753" s="209"/>
      <c r="BZ2753" s="209"/>
      <c r="CA2753" s="209"/>
      <c r="CB2753" s="209"/>
      <c r="CC2753" s="209"/>
      <c r="CD2753" s="209"/>
      <c r="CE2753" s="209"/>
      <c r="CF2753" s="209"/>
      <c r="CG2753" s="209"/>
      <c r="CH2753" s="209"/>
      <c r="CI2753" s="209"/>
      <c r="CJ2753" s="209"/>
      <c r="CK2753" s="209"/>
      <c r="CL2753" s="209"/>
      <c r="CM2753" s="209"/>
      <c r="CN2753" s="209"/>
      <c r="CO2753" s="209"/>
      <c r="CP2753" s="209"/>
      <c r="CQ2753" s="209"/>
      <c r="CR2753" s="209"/>
      <c r="CS2753" s="209"/>
      <c r="CT2753" s="209"/>
      <c r="CU2753" s="209"/>
      <c r="CV2753" s="209"/>
      <c r="CW2753" s="209"/>
      <c r="CX2753" s="209"/>
      <c r="CY2753" s="209"/>
      <c r="CZ2753" s="209"/>
      <c r="DA2753" s="209"/>
      <c r="DB2753" s="209"/>
      <c r="DC2753" s="209"/>
      <c r="DD2753" s="209"/>
      <c r="DE2753" s="209"/>
      <c r="DF2753" s="209"/>
      <c r="DG2753" s="209"/>
      <c r="DH2753" s="209"/>
      <c r="DI2753" s="209"/>
      <c r="DJ2753" s="209"/>
      <c r="DK2753" s="209"/>
      <c r="DL2753" s="209"/>
      <c r="DM2753" s="209"/>
      <c r="DN2753" s="209"/>
      <c r="DO2753" s="209"/>
      <c r="DP2753" s="209"/>
      <c r="DQ2753" s="209"/>
      <c r="DR2753" s="209"/>
      <c r="DS2753" s="209"/>
      <c r="DT2753" s="209"/>
      <c r="DU2753" s="209"/>
      <c r="DV2753" s="209"/>
      <c r="DW2753" s="209"/>
      <c r="DX2753" s="209"/>
      <c r="DY2753" s="209"/>
      <c r="DZ2753" s="209"/>
      <c r="EA2753" s="209"/>
      <c r="EB2753" s="209"/>
      <c r="EC2753" s="209"/>
      <c r="ED2753" s="209"/>
      <c r="EE2753" s="209"/>
      <c r="EF2753" s="209"/>
      <c r="EG2753" s="209"/>
      <c r="EH2753" s="209"/>
      <c r="EI2753" s="209"/>
      <c r="EJ2753" s="209"/>
      <c r="EK2753" s="209"/>
      <c r="EL2753" s="209"/>
      <c r="EM2753" s="209"/>
      <c r="EN2753" s="209"/>
      <c r="EO2753" s="209"/>
      <c r="EP2753" s="209"/>
      <c r="EQ2753" s="209"/>
      <c r="ER2753" s="209"/>
      <c r="ES2753" s="209"/>
      <c r="ET2753" s="209"/>
      <c r="EU2753" s="209"/>
      <c r="EV2753" s="209"/>
      <c r="EW2753" s="209"/>
      <c r="EX2753" s="209"/>
      <c r="EY2753" s="209"/>
      <c r="EZ2753" s="209"/>
      <c r="FA2753" s="209"/>
      <c r="FB2753" s="209"/>
      <c r="FC2753" s="209"/>
      <c r="FD2753" s="209"/>
      <c r="FE2753" s="209"/>
      <c r="FF2753" s="209"/>
      <c r="FG2753" s="209"/>
      <c r="FH2753" s="209"/>
      <c r="FI2753" s="209"/>
      <c r="FJ2753" s="209"/>
      <c r="FK2753" s="209"/>
      <c r="FL2753" s="209"/>
      <c r="FM2753" s="209"/>
      <c r="FN2753" s="209"/>
      <c r="FO2753" s="209"/>
      <c r="FP2753" s="209"/>
      <c r="FQ2753" s="209"/>
      <c r="FR2753" s="209"/>
      <c r="FS2753" s="209"/>
      <c r="FT2753" s="209"/>
      <c r="FU2753" s="209"/>
      <c r="FV2753" s="209"/>
      <c r="FW2753" s="209"/>
      <c r="FX2753" s="209"/>
      <c r="FY2753" s="209"/>
      <c r="FZ2753" s="209"/>
      <c r="GA2753" s="209"/>
      <c r="GB2753" s="209"/>
      <c r="GC2753" s="209"/>
      <c r="GD2753" s="209"/>
      <c r="GE2753" s="209"/>
      <c r="GF2753" s="209"/>
      <c r="GG2753" s="209"/>
      <c r="GH2753" s="209"/>
      <c r="GI2753" s="209"/>
    </row>
    <row r="2754" spans="1:191">
      <c r="A2754" s="209"/>
      <c r="B2754" s="209"/>
      <c r="C2754" s="209"/>
      <c r="D2754" s="209"/>
      <c r="E2754" s="278"/>
      <c r="I2754" s="279"/>
      <c r="J2754" s="279"/>
      <c r="K2754" s="279"/>
      <c r="L2754" s="217"/>
      <c r="M2754" s="14"/>
      <c r="N2754" s="14"/>
      <c r="O2754" s="14"/>
      <c r="P2754" s="14"/>
      <c r="Q2754" s="14"/>
      <c r="R2754" s="168"/>
      <c r="S2754" s="14"/>
      <c r="T2754" s="14"/>
      <c r="U2754" s="14"/>
      <c r="V2754" s="43"/>
      <c r="AA2754" s="209"/>
      <c r="AB2754" s="209"/>
      <c r="AC2754" s="209"/>
      <c r="AD2754" s="209"/>
      <c r="AE2754" s="209"/>
      <c r="AF2754" s="209"/>
      <c r="AG2754" s="209"/>
      <c r="AH2754" s="209"/>
      <c r="AI2754" s="209"/>
      <c r="AJ2754" s="209"/>
      <c r="AK2754" s="209"/>
      <c r="AL2754" s="209"/>
      <c r="AM2754" s="209"/>
      <c r="AN2754" s="209"/>
      <c r="AO2754" s="209"/>
      <c r="AP2754" s="209"/>
      <c r="AQ2754" s="209"/>
      <c r="AR2754" s="209"/>
      <c r="AS2754" s="209"/>
      <c r="AT2754" s="209"/>
      <c r="AU2754" s="209"/>
      <c r="AV2754" s="209"/>
      <c r="AW2754" s="209"/>
      <c r="AX2754" s="209"/>
      <c r="AY2754" s="209"/>
      <c r="AZ2754" s="209"/>
      <c r="BA2754" s="209"/>
      <c r="BB2754" s="209"/>
      <c r="BC2754" s="209"/>
      <c r="BD2754" s="209"/>
      <c r="BE2754" s="209"/>
      <c r="BF2754" s="209"/>
      <c r="BG2754" s="209"/>
      <c r="BH2754" s="209"/>
      <c r="BI2754" s="209"/>
      <c r="BJ2754" s="209"/>
      <c r="BK2754" s="209"/>
      <c r="BL2754" s="209"/>
      <c r="BM2754" s="209"/>
      <c r="BN2754" s="209"/>
      <c r="BO2754" s="209"/>
      <c r="BP2754" s="209"/>
      <c r="BQ2754" s="209"/>
      <c r="BR2754" s="209"/>
      <c r="BS2754" s="209"/>
      <c r="BT2754" s="209"/>
      <c r="BU2754" s="209"/>
      <c r="BV2754" s="209"/>
      <c r="BW2754" s="209"/>
      <c r="BX2754" s="209"/>
      <c r="BY2754" s="209"/>
      <c r="BZ2754" s="209"/>
      <c r="CA2754" s="209"/>
      <c r="CB2754" s="209"/>
      <c r="CC2754" s="209"/>
      <c r="CD2754" s="209"/>
      <c r="CE2754" s="209"/>
      <c r="CF2754" s="209"/>
      <c r="CG2754" s="209"/>
      <c r="CH2754" s="209"/>
      <c r="CI2754" s="209"/>
      <c r="CJ2754" s="209"/>
      <c r="CK2754" s="209"/>
      <c r="CL2754" s="209"/>
      <c r="CM2754" s="209"/>
      <c r="CN2754" s="209"/>
      <c r="CO2754" s="209"/>
      <c r="CP2754" s="209"/>
      <c r="CQ2754" s="209"/>
      <c r="CR2754" s="209"/>
      <c r="CS2754" s="209"/>
      <c r="CT2754" s="209"/>
      <c r="CU2754" s="209"/>
      <c r="CV2754" s="209"/>
      <c r="CW2754" s="209"/>
      <c r="CX2754" s="209"/>
      <c r="CY2754" s="209"/>
      <c r="CZ2754" s="209"/>
      <c r="DA2754" s="209"/>
      <c r="DB2754" s="209"/>
      <c r="DC2754" s="209"/>
      <c r="DD2754" s="209"/>
      <c r="DE2754" s="209"/>
      <c r="DF2754" s="209"/>
      <c r="DG2754" s="209"/>
      <c r="DH2754" s="209"/>
      <c r="DI2754" s="209"/>
      <c r="DJ2754" s="209"/>
      <c r="DK2754" s="209"/>
      <c r="DL2754" s="209"/>
      <c r="DM2754" s="209"/>
      <c r="DN2754" s="209"/>
      <c r="DO2754" s="209"/>
      <c r="DP2754" s="209"/>
      <c r="DQ2754" s="209"/>
      <c r="DR2754" s="209"/>
      <c r="DS2754" s="209"/>
      <c r="DT2754" s="209"/>
      <c r="DU2754" s="209"/>
      <c r="DV2754" s="209"/>
      <c r="DW2754" s="209"/>
      <c r="DX2754" s="209"/>
      <c r="DY2754" s="209"/>
      <c r="DZ2754" s="209"/>
      <c r="EA2754" s="209"/>
      <c r="EB2754" s="209"/>
      <c r="EC2754" s="209"/>
      <c r="ED2754" s="209"/>
      <c r="EE2754" s="209"/>
      <c r="EF2754" s="209"/>
      <c r="EG2754" s="209"/>
      <c r="EH2754" s="209"/>
      <c r="EI2754" s="209"/>
      <c r="EJ2754" s="209"/>
      <c r="EK2754" s="209"/>
      <c r="EL2754" s="209"/>
      <c r="EM2754" s="209"/>
      <c r="EN2754" s="209"/>
      <c r="EO2754" s="209"/>
      <c r="EP2754" s="209"/>
      <c r="EQ2754" s="209"/>
      <c r="ER2754" s="209"/>
      <c r="ES2754" s="209"/>
      <c r="ET2754" s="209"/>
      <c r="EU2754" s="209"/>
      <c r="EV2754" s="209"/>
      <c r="EW2754" s="209"/>
      <c r="EX2754" s="209"/>
      <c r="EY2754" s="209"/>
      <c r="EZ2754" s="209"/>
      <c r="FA2754" s="209"/>
      <c r="FB2754" s="209"/>
      <c r="FC2754" s="209"/>
      <c r="FD2754" s="209"/>
      <c r="FE2754" s="209"/>
      <c r="FF2754" s="209"/>
      <c r="FG2754" s="209"/>
      <c r="FH2754" s="209"/>
      <c r="FI2754" s="209"/>
      <c r="FJ2754" s="209"/>
      <c r="FK2754" s="209"/>
      <c r="FL2754" s="209"/>
      <c r="FM2754" s="209"/>
      <c r="FN2754" s="209"/>
      <c r="FO2754" s="209"/>
      <c r="FP2754" s="209"/>
      <c r="FQ2754" s="209"/>
      <c r="FR2754" s="209"/>
      <c r="FS2754" s="209"/>
      <c r="FT2754" s="209"/>
      <c r="FU2754" s="209"/>
      <c r="FV2754" s="209"/>
      <c r="FW2754" s="209"/>
      <c r="FX2754" s="209"/>
      <c r="FY2754" s="209"/>
      <c r="FZ2754" s="209"/>
      <c r="GA2754" s="209"/>
      <c r="GB2754" s="209"/>
      <c r="GC2754" s="209"/>
      <c r="GD2754" s="209"/>
      <c r="GE2754" s="209"/>
      <c r="GF2754" s="209"/>
      <c r="GG2754" s="209"/>
      <c r="GH2754" s="209"/>
      <c r="GI2754" s="209"/>
    </row>
    <row r="2755" spans="1:191">
      <c r="A2755" s="209"/>
      <c r="B2755" s="209"/>
      <c r="C2755" s="209"/>
      <c r="D2755" s="209"/>
      <c r="E2755" s="278"/>
      <c r="I2755" s="279"/>
      <c r="J2755" s="279"/>
      <c r="K2755" s="279"/>
      <c r="L2755" s="217"/>
      <c r="M2755" s="14"/>
      <c r="N2755" s="14"/>
      <c r="O2755" s="14"/>
      <c r="P2755" s="14"/>
      <c r="Q2755" s="14"/>
      <c r="R2755" s="168"/>
      <c r="S2755" s="14"/>
      <c r="T2755" s="14"/>
      <c r="U2755" s="14"/>
      <c r="V2755" s="43"/>
      <c r="AA2755" s="209"/>
      <c r="AB2755" s="209"/>
      <c r="AC2755" s="209"/>
      <c r="AD2755" s="209"/>
      <c r="AE2755" s="209"/>
      <c r="AF2755" s="209"/>
      <c r="AG2755" s="209"/>
      <c r="AH2755" s="209"/>
      <c r="AI2755" s="209"/>
      <c r="AJ2755" s="209"/>
      <c r="AK2755" s="209"/>
      <c r="AL2755" s="209"/>
      <c r="AM2755" s="209"/>
      <c r="AN2755" s="209"/>
      <c r="AO2755" s="209"/>
      <c r="AP2755" s="209"/>
      <c r="AQ2755" s="209"/>
      <c r="AR2755" s="209"/>
      <c r="AS2755" s="209"/>
      <c r="AT2755" s="209"/>
      <c r="AU2755" s="209"/>
      <c r="AV2755" s="209"/>
      <c r="AW2755" s="209"/>
      <c r="AX2755" s="209"/>
      <c r="AY2755" s="209"/>
      <c r="AZ2755" s="209"/>
      <c r="BA2755" s="209"/>
      <c r="BB2755" s="209"/>
      <c r="BC2755" s="209"/>
      <c r="BD2755" s="209"/>
      <c r="BE2755" s="209"/>
      <c r="BF2755" s="209"/>
      <c r="BG2755" s="209"/>
      <c r="BH2755" s="209"/>
      <c r="BI2755" s="209"/>
      <c r="BJ2755" s="209"/>
      <c r="BK2755" s="209"/>
      <c r="BL2755" s="209"/>
      <c r="BM2755" s="209"/>
      <c r="BN2755" s="209"/>
      <c r="BO2755" s="209"/>
      <c r="BP2755" s="209"/>
      <c r="BQ2755" s="209"/>
      <c r="BR2755" s="209"/>
      <c r="BS2755" s="209"/>
      <c r="BT2755" s="209"/>
      <c r="BU2755" s="209"/>
      <c r="BV2755" s="209"/>
      <c r="BW2755" s="209"/>
      <c r="BX2755" s="209"/>
      <c r="BY2755" s="209"/>
      <c r="BZ2755" s="209"/>
      <c r="CA2755" s="209"/>
      <c r="CB2755" s="209"/>
      <c r="CC2755" s="209"/>
      <c r="CD2755" s="209"/>
      <c r="CE2755" s="209"/>
      <c r="CF2755" s="209"/>
      <c r="CG2755" s="209"/>
      <c r="CH2755" s="209"/>
      <c r="CI2755" s="209"/>
      <c r="CJ2755" s="209"/>
      <c r="CK2755" s="209"/>
      <c r="CL2755" s="209"/>
      <c r="CM2755" s="209"/>
      <c r="CN2755" s="209"/>
      <c r="CO2755" s="209"/>
      <c r="CP2755" s="209"/>
      <c r="CQ2755" s="209"/>
      <c r="CR2755" s="209"/>
      <c r="CS2755" s="209"/>
      <c r="CT2755" s="209"/>
      <c r="CU2755" s="209"/>
      <c r="CV2755" s="209"/>
      <c r="CW2755" s="209"/>
      <c r="CX2755" s="209"/>
      <c r="CY2755" s="209"/>
      <c r="CZ2755" s="209"/>
      <c r="DA2755" s="209"/>
      <c r="DB2755" s="209"/>
      <c r="DC2755" s="209"/>
      <c r="DD2755" s="209"/>
      <c r="DE2755" s="209"/>
      <c r="DF2755" s="209"/>
      <c r="DG2755" s="209"/>
      <c r="DH2755" s="209"/>
      <c r="DI2755" s="209"/>
      <c r="DJ2755" s="209"/>
      <c r="DK2755" s="209"/>
      <c r="DL2755" s="209"/>
      <c r="DM2755" s="209"/>
      <c r="DN2755" s="209"/>
      <c r="DO2755" s="209"/>
      <c r="DP2755" s="209"/>
      <c r="DQ2755" s="209"/>
      <c r="DR2755" s="209"/>
      <c r="DS2755" s="209"/>
      <c r="DT2755" s="209"/>
      <c r="DU2755" s="209"/>
      <c r="DV2755" s="209"/>
      <c r="DW2755" s="209"/>
      <c r="DX2755" s="209"/>
      <c r="DY2755" s="209"/>
      <c r="DZ2755" s="209"/>
      <c r="EA2755" s="209"/>
      <c r="EB2755" s="209"/>
      <c r="EC2755" s="209"/>
      <c r="ED2755" s="209"/>
      <c r="EE2755" s="209"/>
      <c r="EF2755" s="209"/>
      <c r="EG2755" s="209"/>
      <c r="EH2755" s="209"/>
      <c r="EI2755" s="209"/>
      <c r="EJ2755" s="209"/>
      <c r="EK2755" s="209"/>
      <c r="EL2755" s="209"/>
      <c r="EM2755" s="209"/>
      <c r="EN2755" s="209"/>
      <c r="EO2755" s="209"/>
      <c r="EP2755" s="209"/>
      <c r="EQ2755" s="209"/>
      <c r="ER2755" s="209"/>
      <c r="ES2755" s="209"/>
      <c r="ET2755" s="209"/>
      <c r="EU2755" s="209"/>
      <c r="EV2755" s="209"/>
      <c r="EW2755" s="209"/>
      <c r="EX2755" s="209"/>
      <c r="EY2755" s="209"/>
      <c r="EZ2755" s="209"/>
      <c r="FA2755" s="209"/>
      <c r="FB2755" s="209"/>
      <c r="FC2755" s="209"/>
      <c r="FD2755" s="209"/>
      <c r="FE2755" s="209"/>
      <c r="FF2755" s="209"/>
      <c r="FG2755" s="209"/>
      <c r="FH2755" s="209"/>
      <c r="FI2755" s="209"/>
      <c r="FJ2755" s="209"/>
      <c r="FK2755" s="209"/>
      <c r="FL2755" s="209"/>
      <c r="FM2755" s="209"/>
      <c r="FN2755" s="209"/>
      <c r="FO2755" s="209"/>
      <c r="FP2755" s="209"/>
      <c r="FQ2755" s="209"/>
      <c r="FR2755" s="209"/>
      <c r="FS2755" s="209"/>
      <c r="FT2755" s="209"/>
      <c r="FU2755" s="209"/>
      <c r="FV2755" s="209"/>
      <c r="FW2755" s="209"/>
      <c r="FX2755" s="209"/>
      <c r="FY2755" s="209"/>
      <c r="FZ2755" s="209"/>
      <c r="GA2755" s="209"/>
      <c r="GB2755" s="209"/>
      <c r="GC2755" s="209"/>
      <c r="GD2755" s="209"/>
      <c r="GE2755" s="209"/>
      <c r="GF2755" s="209"/>
      <c r="GG2755" s="209"/>
      <c r="GH2755" s="209"/>
      <c r="GI2755" s="209"/>
    </row>
    <row r="2756" spans="1:191">
      <c r="A2756" s="209"/>
      <c r="B2756" s="209"/>
      <c r="C2756" s="209"/>
      <c r="D2756" s="209"/>
      <c r="E2756" s="278"/>
      <c r="I2756" s="279"/>
      <c r="J2756" s="279"/>
      <c r="K2756" s="279"/>
      <c r="L2756" s="217"/>
      <c r="M2756" s="14"/>
      <c r="N2756" s="14"/>
      <c r="O2756" s="14"/>
      <c r="P2756" s="14"/>
      <c r="Q2756" s="14"/>
      <c r="R2756" s="168"/>
      <c r="S2756" s="14"/>
      <c r="T2756" s="14"/>
      <c r="U2756" s="14"/>
      <c r="V2756" s="43"/>
      <c r="AA2756" s="209"/>
      <c r="AB2756" s="209"/>
      <c r="AC2756" s="209"/>
      <c r="AD2756" s="209"/>
      <c r="AE2756" s="209"/>
      <c r="AF2756" s="209"/>
      <c r="AG2756" s="209"/>
      <c r="AH2756" s="209"/>
      <c r="AI2756" s="209"/>
      <c r="AJ2756" s="209"/>
      <c r="AK2756" s="209"/>
      <c r="AL2756" s="209"/>
      <c r="AM2756" s="209"/>
      <c r="AN2756" s="209"/>
      <c r="AO2756" s="209"/>
      <c r="AP2756" s="209"/>
      <c r="AQ2756" s="209"/>
      <c r="AR2756" s="209"/>
      <c r="AS2756" s="209"/>
      <c r="AT2756" s="209"/>
      <c r="AU2756" s="209"/>
      <c r="AV2756" s="209"/>
      <c r="AW2756" s="209"/>
      <c r="AX2756" s="209"/>
      <c r="AY2756" s="209"/>
      <c r="AZ2756" s="209"/>
      <c r="BA2756" s="209"/>
      <c r="BB2756" s="209"/>
      <c r="BC2756" s="209"/>
      <c r="BD2756" s="209"/>
      <c r="BE2756" s="209"/>
      <c r="BF2756" s="209"/>
      <c r="BG2756" s="209"/>
      <c r="BH2756" s="209"/>
      <c r="BI2756" s="209"/>
      <c r="BJ2756" s="209"/>
      <c r="BK2756" s="209"/>
      <c r="BL2756" s="209"/>
      <c r="BM2756" s="209"/>
      <c r="BN2756" s="209"/>
      <c r="BO2756" s="209"/>
      <c r="BP2756" s="209"/>
      <c r="BQ2756" s="209"/>
      <c r="BR2756" s="209"/>
      <c r="BS2756" s="209"/>
      <c r="BT2756" s="209"/>
      <c r="BU2756" s="209"/>
      <c r="BV2756" s="209"/>
      <c r="BW2756" s="209"/>
      <c r="BX2756" s="209"/>
      <c r="BY2756" s="209"/>
      <c r="BZ2756" s="209"/>
      <c r="CA2756" s="209"/>
      <c r="CB2756" s="209"/>
      <c r="CC2756" s="209"/>
      <c r="CD2756" s="209"/>
      <c r="CE2756" s="209"/>
      <c r="CF2756" s="209"/>
      <c r="CG2756" s="209"/>
      <c r="CH2756" s="209"/>
      <c r="CI2756" s="209"/>
      <c r="CJ2756" s="209"/>
      <c r="CK2756" s="209"/>
      <c r="CL2756" s="209"/>
      <c r="CM2756" s="209"/>
      <c r="CN2756" s="209"/>
      <c r="CO2756" s="209"/>
      <c r="CP2756" s="209"/>
      <c r="CQ2756" s="209"/>
      <c r="CR2756" s="209"/>
      <c r="CS2756" s="209"/>
      <c r="CT2756" s="209"/>
      <c r="CU2756" s="209"/>
      <c r="CV2756" s="209"/>
      <c r="CW2756" s="209"/>
      <c r="CX2756" s="209"/>
      <c r="CY2756" s="209"/>
      <c r="CZ2756" s="209"/>
      <c r="DA2756" s="209"/>
      <c r="DB2756" s="209"/>
      <c r="DC2756" s="209"/>
      <c r="DD2756" s="209"/>
      <c r="DE2756" s="209"/>
      <c r="DF2756" s="209"/>
      <c r="DG2756" s="209"/>
      <c r="DH2756" s="209"/>
      <c r="DI2756" s="209"/>
      <c r="DJ2756" s="209"/>
      <c r="DK2756" s="209"/>
      <c r="DL2756" s="209"/>
      <c r="DM2756" s="209"/>
      <c r="DN2756" s="209"/>
      <c r="DO2756" s="209"/>
      <c r="DP2756" s="209"/>
      <c r="DQ2756" s="209"/>
      <c r="DR2756" s="209"/>
      <c r="DS2756" s="209"/>
      <c r="DT2756" s="209"/>
      <c r="DU2756" s="209"/>
      <c r="DV2756" s="209"/>
      <c r="DW2756" s="209"/>
      <c r="DX2756" s="209"/>
      <c r="DY2756" s="209"/>
      <c r="DZ2756" s="209"/>
      <c r="EA2756" s="209"/>
      <c r="EB2756" s="209"/>
      <c r="EC2756" s="209"/>
      <c r="ED2756" s="209"/>
      <c r="EE2756" s="209"/>
      <c r="EF2756" s="209"/>
      <c r="EG2756" s="209"/>
      <c r="EH2756" s="209"/>
      <c r="EI2756" s="209"/>
      <c r="EJ2756" s="209"/>
      <c r="EK2756" s="209"/>
      <c r="EL2756" s="209"/>
      <c r="EM2756" s="209"/>
      <c r="EN2756" s="209"/>
      <c r="EO2756" s="209"/>
      <c r="EP2756" s="209"/>
      <c r="EQ2756" s="209"/>
      <c r="ER2756" s="209"/>
      <c r="ES2756" s="209"/>
      <c r="ET2756" s="209"/>
      <c r="EU2756" s="209"/>
      <c r="EV2756" s="209"/>
      <c r="EW2756" s="209"/>
      <c r="EX2756" s="209"/>
      <c r="EY2756" s="209"/>
      <c r="EZ2756" s="209"/>
      <c r="FA2756" s="209"/>
      <c r="FB2756" s="209"/>
      <c r="FC2756" s="209"/>
      <c r="FD2756" s="209"/>
      <c r="FE2756" s="209"/>
      <c r="FF2756" s="209"/>
      <c r="FG2756" s="209"/>
      <c r="FH2756" s="209"/>
      <c r="FI2756" s="209"/>
      <c r="FJ2756" s="209"/>
      <c r="FK2756" s="209"/>
      <c r="FL2756" s="209"/>
      <c r="FM2756" s="209"/>
      <c r="FN2756" s="209"/>
      <c r="FO2756" s="209"/>
      <c r="FP2756" s="209"/>
      <c r="FQ2756" s="209"/>
      <c r="FR2756" s="209"/>
      <c r="FS2756" s="209"/>
      <c r="FT2756" s="209"/>
      <c r="FU2756" s="209"/>
      <c r="FV2756" s="209"/>
      <c r="FW2756" s="209"/>
      <c r="FX2756" s="209"/>
      <c r="FY2756" s="209"/>
      <c r="FZ2756" s="209"/>
      <c r="GA2756" s="209"/>
      <c r="GB2756" s="209"/>
      <c r="GC2756" s="209"/>
      <c r="GD2756" s="209"/>
      <c r="GE2756" s="209"/>
      <c r="GF2756" s="209"/>
      <c r="GG2756" s="209"/>
      <c r="GH2756" s="209"/>
      <c r="GI2756" s="209"/>
    </row>
    <row r="2757" spans="1:191">
      <c r="A2757" s="209"/>
      <c r="B2757" s="209"/>
      <c r="C2757" s="209"/>
      <c r="D2757" s="209"/>
      <c r="E2757" s="278"/>
      <c r="I2757" s="279"/>
      <c r="J2757" s="279"/>
      <c r="K2757" s="279"/>
      <c r="L2757" s="217"/>
      <c r="M2757" s="14"/>
      <c r="N2757" s="14"/>
      <c r="O2757" s="14"/>
      <c r="P2757" s="14"/>
      <c r="Q2757" s="14"/>
      <c r="R2757" s="168"/>
      <c r="S2757" s="14"/>
      <c r="T2757" s="14"/>
      <c r="U2757" s="14"/>
      <c r="V2757" s="43"/>
      <c r="AA2757" s="209"/>
      <c r="AB2757" s="209"/>
      <c r="AC2757" s="209"/>
      <c r="AD2757" s="209"/>
      <c r="AE2757" s="209"/>
      <c r="AF2757" s="209"/>
      <c r="AG2757" s="209"/>
      <c r="AH2757" s="209"/>
      <c r="AI2757" s="209"/>
      <c r="AJ2757" s="209"/>
      <c r="AK2757" s="209"/>
      <c r="AL2757" s="209"/>
      <c r="AM2757" s="209"/>
      <c r="AN2757" s="209"/>
      <c r="AO2757" s="209"/>
      <c r="AP2757" s="209"/>
      <c r="AQ2757" s="209"/>
      <c r="AR2757" s="209"/>
      <c r="AS2757" s="209"/>
      <c r="AT2757" s="209"/>
      <c r="AU2757" s="209"/>
      <c r="AV2757" s="209"/>
      <c r="AW2757" s="209"/>
      <c r="AX2757" s="209"/>
      <c r="AY2757" s="209"/>
      <c r="AZ2757" s="209"/>
      <c r="BA2757" s="209"/>
      <c r="BB2757" s="209"/>
      <c r="BC2757" s="209"/>
      <c r="BD2757" s="209"/>
      <c r="BE2757" s="209"/>
      <c r="BF2757" s="209"/>
      <c r="BG2757" s="209"/>
      <c r="BH2757" s="209"/>
      <c r="BI2757" s="209"/>
      <c r="BJ2757" s="209"/>
      <c r="BK2757" s="209"/>
      <c r="BL2757" s="209"/>
      <c r="BM2757" s="209"/>
      <c r="BN2757" s="209"/>
      <c r="BO2757" s="209"/>
      <c r="BP2757" s="209"/>
      <c r="BQ2757" s="209"/>
      <c r="BR2757" s="209"/>
      <c r="BS2757" s="209"/>
      <c r="BT2757" s="209"/>
      <c r="BU2757" s="209"/>
      <c r="BV2757" s="209"/>
      <c r="BW2757" s="209"/>
      <c r="BX2757" s="209"/>
      <c r="BY2757" s="209"/>
      <c r="BZ2757" s="209"/>
      <c r="CA2757" s="209"/>
      <c r="CB2757" s="209"/>
      <c r="CC2757" s="209"/>
      <c r="CD2757" s="209"/>
      <c r="CE2757" s="209"/>
      <c r="CF2757" s="209"/>
      <c r="CG2757" s="209"/>
      <c r="CH2757" s="209"/>
      <c r="CI2757" s="209"/>
      <c r="CJ2757" s="209"/>
      <c r="CK2757" s="209"/>
      <c r="CL2757" s="209"/>
      <c r="CM2757" s="209"/>
      <c r="CN2757" s="209"/>
      <c r="CO2757" s="209"/>
      <c r="CP2757" s="209"/>
      <c r="CQ2757" s="209"/>
      <c r="CR2757" s="209"/>
      <c r="CS2757" s="209"/>
      <c r="CT2757" s="209"/>
      <c r="CU2757" s="209"/>
      <c r="CV2757" s="209"/>
      <c r="CW2757" s="209"/>
      <c r="CX2757" s="209"/>
      <c r="CY2757" s="209"/>
      <c r="CZ2757" s="209"/>
      <c r="DA2757" s="209"/>
      <c r="DB2757" s="209"/>
      <c r="DC2757" s="209"/>
      <c r="DD2757" s="209"/>
      <c r="DE2757" s="209"/>
      <c r="DF2757" s="209"/>
      <c r="DG2757" s="209"/>
      <c r="DH2757" s="209"/>
      <c r="DI2757" s="209"/>
      <c r="DJ2757" s="209"/>
      <c r="DK2757" s="209"/>
      <c r="DL2757" s="209"/>
      <c r="DM2757" s="209"/>
      <c r="DN2757" s="209"/>
      <c r="DO2757" s="209"/>
      <c r="DP2757" s="209"/>
      <c r="DQ2757" s="209"/>
      <c r="DR2757" s="209"/>
      <c r="DS2757" s="209"/>
      <c r="DT2757" s="209"/>
      <c r="DU2757" s="209"/>
      <c r="DV2757" s="209"/>
      <c r="DW2757" s="209"/>
      <c r="DX2757" s="209"/>
      <c r="DY2757" s="209"/>
      <c r="DZ2757" s="209"/>
      <c r="EA2757" s="209"/>
      <c r="EB2757" s="209"/>
      <c r="EC2757" s="209"/>
      <c r="ED2757" s="209"/>
      <c r="EE2757" s="209"/>
      <c r="EF2757" s="209"/>
      <c r="EG2757" s="209"/>
      <c r="EH2757" s="209"/>
      <c r="EI2757" s="209"/>
      <c r="EJ2757" s="209"/>
      <c r="EK2757" s="209"/>
      <c r="EL2757" s="209"/>
      <c r="EM2757" s="209"/>
      <c r="EN2757" s="209"/>
      <c r="EO2757" s="209"/>
      <c r="EP2757" s="209"/>
      <c r="EQ2757" s="209"/>
      <c r="ER2757" s="209"/>
      <c r="ES2757" s="209"/>
      <c r="ET2757" s="209"/>
      <c r="EU2757" s="209"/>
      <c r="EV2757" s="209"/>
      <c r="EW2757" s="209"/>
      <c r="EX2757" s="209"/>
      <c r="EY2757" s="209"/>
      <c r="EZ2757" s="209"/>
      <c r="FA2757" s="209"/>
      <c r="FB2757" s="209"/>
      <c r="FC2757" s="209"/>
      <c r="FD2757" s="209"/>
      <c r="FE2757" s="209"/>
      <c r="FF2757" s="209"/>
      <c r="FG2757" s="209"/>
      <c r="FH2757" s="209"/>
      <c r="FI2757" s="209"/>
      <c r="FJ2757" s="209"/>
      <c r="FK2757" s="209"/>
      <c r="FL2757" s="209"/>
      <c r="FM2757" s="209"/>
      <c r="FN2757" s="209"/>
      <c r="FO2757" s="209"/>
      <c r="FP2757" s="209"/>
      <c r="FQ2757" s="209"/>
      <c r="FR2757" s="209"/>
      <c r="FS2757" s="209"/>
      <c r="FT2757" s="209"/>
      <c r="FU2757" s="209"/>
      <c r="FV2757" s="209"/>
      <c r="FW2757" s="209"/>
      <c r="FX2757" s="209"/>
      <c r="FY2757" s="209"/>
      <c r="FZ2757" s="209"/>
      <c r="GA2757" s="209"/>
      <c r="GB2757" s="209"/>
      <c r="GC2757" s="209"/>
      <c r="GD2757" s="209"/>
      <c r="GE2757" s="209"/>
      <c r="GF2757" s="209"/>
      <c r="GG2757" s="209"/>
      <c r="GH2757" s="209"/>
      <c r="GI2757" s="209"/>
    </row>
    <row r="2758" spans="1:191">
      <c r="A2758" s="209"/>
      <c r="B2758" s="209"/>
      <c r="C2758" s="209"/>
      <c r="D2758" s="209"/>
      <c r="E2758" s="278"/>
      <c r="I2758" s="279"/>
      <c r="J2758" s="279"/>
      <c r="K2758" s="279"/>
      <c r="L2758" s="217"/>
      <c r="M2758" s="14"/>
      <c r="N2758" s="14"/>
      <c r="O2758" s="14"/>
      <c r="P2758" s="14"/>
      <c r="Q2758" s="14"/>
      <c r="R2758" s="168"/>
      <c r="S2758" s="14"/>
      <c r="T2758" s="14"/>
      <c r="U2758" s="14"/>
      <c r="V2758" s="43"/>
      <c r="AA2758" s="209"/>
      <c r="AB2758" s="209"/>
      <c r="AC2758" s="209"/>
      <c r="AD2758" s="209"/>
      <c r="AE2758" s="209"/>
      <c r="AF2758" s="209"/>
      <c r="AG2758" s="209"/>
      <c r="AH2758" s="209"/>
      <c r="AI2758" s="209"/>
      <c r="AJ2758" s="209"/>
      <c r="AK2758" s="209"/>
      <c r="AL2758" s="209"/>
      <c r="AM2758" s="209"/>
      <c r="AN2758" s="209"/>
      <c r="AO2758" s="209"/>
      <c r="AP2758" s="209"/>
      <c r="AQ2758" s="209"/>
      <c r="AR2758" s="209"/>
      <c r="AS2758" s="209"/>
      <c r="AT2758" s="209"/>
      <c r="AU2758" s="209"/>
      <c r="AV2758" s="209"/>
      <c r="AW2758" s="209"/>
      <c r="AX2758" s="209"/>
      <c r="AY2758" s="209"/>
      <c r="AZ2758" s="209"/>
      <c r="BA2758" s="209"/>
      <c r="BB2758" s="209"/>
      <c r="BC2758" s="209"/>
      <c r="BD2758" s="209"/>
      <c r="BE2758" s="209"/>
      <c r="BF2758" s="209"/>
      <c r="BG2758" s="209"/>
      <c r="BH2758" s="209"/>
      <c r="BI2758" s="209"/>
      <c r="BJ2758" s="209"/>
      <c r="BK2758" s="209"/>
      <c r="BL2758" s="209"/>
      <c r="BM2758" s="209"/>
      <c r="BN2758" s="209"/>
      <c r="BO2758" s="209"/>
      <c r="BP2758" s="209"/>
      <c r="BQ2758" s="209"/>
      <c r="BR2758" s="209"/>
      <c r="BS2758" s="209"/>
      <c r="BT2758" s="209"/>
      <c r="BU2758" s="209"/>
      <c r="BV2758" s="209"/>
      <c r="BW2758" s="209"/>
      <c r="BX2758" s="209"/>
      <c r="BY2758" s="209"/>
      <c r="BZ2758" s="209"/>
      <c r="CA2758" s="209"/>
      <c r="CB2758" s="209"/>
      <c r="CC2758" s="209"/>
      <c r="CD2758" s="209"/>
      <c r="CE2758" s="209"/>
      <c r="CF2758" s="209"/>
      <c r="CG2758" s="209"/>
      <c r="CH2758" s="209"/>
      <c r="CI2758" s="209"/>
      <c r="CJ2758" s="209"/>
      <c r="CK2758" s="209"/>
      <c r="CL2758" s="209"/>
      <c r="CM2758" s="209"/>
      <c r="CN2758" s="209"/>
      <c r="CO2758" s="209"/>
      <c r="CP2758" s="209"/>
      <c r="CQ2758" s="209"/>
      <c r="CR2758" s="209"/>
      <c r="CS2758" s="209"/>
      <c r="CT2758" s="209"/>
      <c r="CU2758" s="209"/>
      <c r="CV2758" s="209"/>
      <c r="CW2758" s="209"/>
      <c r="CX2758" s="209"/>
      <c r="CY2758" s="209"/>
      <c r="CZ2758" s="209"/>
      <c r="DA2758" s="209"/>
      <c r="DB2758" s="209"/>
      <c r="DC2758" s="209"/>
      <c r="DD2758" s="209"/>
      <c r="DE2758" s="209"/>
      <c r="DF2758" s="209"/>
      <c r="DG2758" s="209"/>
      <c r="DH2758" s="209"/>
      <c r="DI2758" s="209"/>
      <c r="DJ2758" s="209"/>
      <c r="DK2758" s="209"/>
      <c r="DL2758" s="209"/>
      <c r="DM2758" s="209"/>
      <c r="DN2758" s="209"/>
      <c r="DO2758" s="209"/>
      <c r="DP2758" s="209"/>
      <c r="DQ2758" s="209"/>
      <c r="DR2758" s="209"/>
      <c r="DS2758" s="209"/>
      <c r="DT2758" s="209"/>
      <c r="DU2758" s="209"/>
      <c r="DV2758" s="209"/>
      <c r="DW2758" s="209"/>
      <c r="DX2758" s="209"/>
      <c r="DY2758" s="209"/>
      <c r="DZ2758" s="209"/>
      <c r="EA2758" s="209"/>
      <c r="EB2758" s="209"/>
      <c r="EC2758" s="209"/>
      <c r="ED2758" s="209"/>
      <c r="EE2758" s="209"/>
      <c r="EF2758" s="209"/>
      <c r="EG2758" s="209"/>
      <c r="EH2758" s="209"/>
      <c r="EI2758" s="209"/>
      <c r="EJ2758" s="209"/>
      <c r="EK2758" s="209"/>
      <c r="EL2758" s="209"/>
      <c r="EM2758" s="209"/>
      <c r="EN2758" s="209"/>
      <c r="EO2758" s="209"/>
      <c r="EP2758" s="209"/>
      <c r="EQ2758" s="209"/>
      <c r="ER2758" s="209"/>
      <c r="ES2758" s="209"/>
      <c r="ET2758" s="209"/>
      <c r="EU2758" s="209"/>
      <c r="EV2758" s="209"/>
      <c r="EW2758" s="209"/>
      <c r="EX2758" s="209"/>
      <c r="EY2758" s="209"/>
      <c r="EZ2758" s="209"/>
      <c r="FA2758" s="209"/>
      <c r="FB2758" s="209"/>
      <c r="FC2758" s="209"/>
      <c r="FD2758" s="209"/>
      <c r="FE2758" s="209"/>
      <c r="FF2758" s="209"/>
      <c r="FG2758" s="209"/>
      <c r="FH2758" s="209"/>
      <c r="FI2758" s="209"/>
      <c r="FJ2758" s="209"/>
      <c r="FK2758" s="209"/>
      <c r="FL2758" s="209"/>
      <c r="FM2758" s="209"/>
      <c r="FN2758" s="209"/>
      <c r="FO2758" s="209"/>
      <c r="FP2758" s="209"/>
      <c r="FQ2758" s="209"/>
      <c r="FR2758" s="209"/>
      <c r="FS2758" s="209"/>
      <c r="FT2758" s="209"/>
      <c r="FU2758" s="209"/>
      <c r="FV2758" s="209"/>
      <c r="FW2758" s="209"/>
      <c r="FX2758" s="209"/>
      <c r="FY2758" s="209"/>
      <c r="FZ2758" s="209"/>
      <c r="GA2758" s="209"/>
      <c r="GB2758" s="209"/>
      <c r="GC2758" s="209"/>
      <c r="GD2758" s="209"/>
      <c r="GE2758" s="209"/>
      <c r="GF2758" s="209"/>
      <c r="GG2758" s="209"/>
      <c r="GH2758" s="209"/>
      <c r="GI2758" s="209"/>
    </row>
    <row r="2759" spans="1:191">
      <c r="A2759" s="209"/>
      <c r="B2759" s="209"/>
      <c r="C2759" s="209"/>
      <c r="D2759" s="209"/>
      <c r="E2759" s="278"/>
      <c r="I2759" s="279"/>
      <c r="J2759" s="279"/>
      <c r="K2759" s="279"/>
      <c r="L2759" s="217"/>
      <c r="M2759" s="14"/>
      <c r="N2759" s="14"/>
      <c r="O2759" s="14"/>
      <c r="P2759" s="14"/>
      <c r="Q2759" s="14"/>
      <c r="R2759" s="168"/>
      <c r="S2759" s="14"/>
      <c r="T2759" s="14"/>
      <c r="U2759" s="14"/>
      <c r="V2759" s="43"/>
      <c r="AA2759" s="209"/>
      <c r="AB2759" s="209"/>
      <c r="AC2759" s="209"/>
      <c r="AD2759" s="209"/>
      <c r="AE2759" s="209"/>
      <c r="AF2759" s="209"/>
      <c r="AG2759" s="209"/>
      <c r="AH2759" s="209"/>
      <c r="AI2759" s="209"/>
      <c r="AJ2759" s="209"/>
      <c r="AK2759" s="209"/>
      <c r="AL2759" s="209"/>
      <c r="AM2759" s="209"/>
      <c r="AN2759" s="209"/>
      <c r="AO2759" s="209"/>
      <c r="AP2759" s="209"/>
      <c r="AQ2759" s="209"/>
      <c r="AR2759" s="209"/>
      <c r="AS2759" s="209"/>
      <c r="AT2759" s="209"/>
      <c r="AU2759" s="209"/>
      <c r="AV2759" s="209"/>
      <c r="AW2759" s="209"/>
      <c r="AX2759" s="209"/>
      <c r="AY2759" s="209"/>
      <c r="AZ2759" s="209"/>
      <c r="BA2759" s="209"/>
      <c r="BB2759" s="209"/>
      <c r="BC2759" s="209"/>
      <c r="BD2759" s="209"/>
      <c r="BE2759" s="209"/>
      <c r="BF2759" s="209"/>
      <c r="BG2759" s="209"/>
      <c r="BH2759" s="209"/>
      <c r="BI2759" s="209"/>
      <c r="BJ2759" s="209"/>
      <c r="BK2759" s="209"/>
      <c r="BL2759" s="209"/>
      <c r="BM2759" s="209"/>
      <c r="BN2759" s="209"/>
      <c r="BO2759" s="209"/>
      <c r="BP2759" s="209"/>
      <c r="BQ2759" s="209"/>
      <c r="BR2759" s="209"/>
      <c r="BS2759" s="209"/>
      <c r="BT2759" s="209"/>
      <c r="BU2759" s="209"/>
      <c r="BV2759" s="209"/>
      <c r="BW2759" s="209"/>
      <c r="BX2759" s="209"/>
      <c r="BY2759" s="209"/>
      <c r="BZ2759" s="209"/>
      <c r="CA2759" s="209"/>
      <c r="CB2759" s="209"/>
      <c r="CC2759" s="209"/>
      <c r="CD2759" s="209"/>
      <c r="CE2759" s="209"/>
      <c r="CF2759" s="209"/>
      <c r="CG2759" s="209"/>
      <c r="CH2759" s="209"/>
      <c r="CI2759" s="209"/>
      <c r="CJ2759" s="209"/>
      <c r="CK2759" s="209"/>
      <c r="CL2759" s="209"/>
      <c r="CM2759" s="209"/>
      <c r="CN2759" s="209"/>
      <c r="CO2759" s="209"/>
      <c r="CP2759" s="209"/>
      <c r="CQ2759" s="209"/>
      <c r="CR2759" s="209"/>
      <c r="CS2759" s="209"/>
      <c r="CT2759" s="209"/>
      <c r="CU2759" s="209"/>
      <c r="CV2759" s="209"/>
      <c r="CW2759" s="209"/>
      <c r="CX2759" s="209"/>
      <c r="CY2759" s="209"/>
      <c r="CZ2759" s="209"/>
      <c r="DA2759" s="209"/>
      <c r="DB2759" s="209"/>
      <c r="DC2759" s="209"/>
      <c r="DD2759" s="209"/>
      <c r="DE2759" s="209"/>
      <c r="DF2759" s="209"/>
      <c r="DG2759" s="209"/>
      <c r="DH2759" s="209"/>
      <c r="DI2759" s="209"/>
      <c r="DJ2759" s="209"/>
      <c r="DK2759" s="209"/>
      <c r="DL2759" s="209"/>
      <c r="DM2759" s="209"/>
      <c r="DN2759" s="209"/>
      <c r="DO2759" s="209"/>
      <c r="DP2759" s="209"/>
      <c r="DQ2759" s="209"/>
      <c r="DR2759" s="209"/>
      <c r="DS2759" s="209"/>
      <c r="DT2759" s="209"/>
      <c r="DU2759" s="209"/>
      <c r="DV2759" s="209"/>
      <c r="DW2759" s="209"/>
      <c r="DX2759" s="209"/>
      <c r="DY2759" s="209"/>
      <c r="DZ2759" s="209"/>
      <c r="EA2759" s="209"/>
      <c r="EB2759" s="209"/>
      <c r="EC2759" s="209"/>
      <c r="ED2759" s="209"/>
      <c r="EE2759" s="209"/>
      <c r="EF2759" s="209"/>
      <c r="EG2759" s="209"/>
      <c r="EH2759" s="209"/>
      <c r="EI2759" s="209"/>
      <c r="EJ2759" s="209"/>
      <c r="EK2759" s="209"/>
      <c r="EL2759" s="209"/>
      <c r="EM2759" s="209"/>
      <c r="EN2759" s="209"/>
      <c r="EO2759" s="209"/>
      <c r="EP2759" s="209"/>
      <c r="EQ2759" s="209"/>
      <c r="ER2759" s="209"/>
      <c r="ES2759" s="209"/>
      <c r="ET2759" s="209"/>
      <c r="EU2759" s="209"/>
      <c r="EV2759" s="209"/>
      <c r="EW2759" s="209"/>
      <c r="EX2759" s="209"/>
      <c r="EY2759" s="209"/>
      <c r="EZ2759" s="209"/>
      <c r="FA2759" s="209"/>
      <c r="FB2759" s="209"/>
      <c r="FC2759" s="209"/>
      <c r="FD2759" s="209"/>
      <c r="FE2759" s="209"/>
      <c r="FF2759" s="209"/>
      <c r="FG2759" s="209"/>
      <c r="FH2759" s="209"/>
      <c r="FI2759" s="209"/>
      <c r="FJ2759" s="209"/>
      <c r="FK2759" s="209"/>
      <c r="FL2759" s="209"/>
      <c r="FM2759" s="209"/>
      <c r="FN2759" s="209"/>
      <c r="FO2759" s="209"/>
      <c r="FP2759" s="209"/>
      <c r="FQ2759" s="209"/>
      <c r="FR2759" s="209"/>
      <c r="FS2759" s="209"/>
      <c r="FT2759" s="209"/>
      <c r="FU2759" s="209"/>
      <c r="FV2759" s="209"/>
      <c r="FW2759" s="209"/>
      <c r="FX2759" s="209"/>
      <c r="FY2759" s="209"/>
      <c r="FZ2759" s="209"/>
      <c r="GA2759" s="209"/>
      <c r="GB2759" s="209"/>
      <c r="GC2759" s="209"/>
      <c r="GD2759" s="209"/>
      <c r="GE2759" s="209"/>
      <c r="GF2759" s="209"/>
      <c r="GG2759" s="209"/>
      <c r="GH2759" s="209"/>
      <c r="GI2759" s="209"/>
    </row>
    <row r="2760" spans="1:191">
      <c r="A2760" s="209"/>
      <c r="B2760" s="209"/>
      <c r="C2760" s="209"/>
      <c r="D2760" s="209"/>
      <c r="E2760" s="278"/>
      <c r="I2760" s="279"/>
      <c r="J2760" s="279"/>
      <c r="K2760" s="279"/>
      <c r="L2760" s="217"/>
      <c r="M2760" s="14"/>
      <c r="N2760" s="14"/>
      <c r="O2760" s="14"/>
      <c r="P2760" s="14"/>
      <c r="Q2760" s="14"/>
      <c r="R2760" s="168"/>
      <c r="S2760" s="14"/>
      <c r="T2760" s="14"/>
      <c r="U2760" s="14"/>
      <c r="V2760" s="43"/>
      <c r="AA2760" s="209"/>
      <c r="AB2760" s="209"/>
      <c r="AC2760" s="209"/>
      <c r="AD2760" s="209"/>
      <c r="AE2760" s="209"/>
      <c r="AF2760" s="209"/>
      <c r="AG2760" s="209"/>
      <c r="AH2760" s="209"/>
      <c r="AI2760" s="209"/>
      <c r="AJ2760" s="209"/>
      <c r="AK2760" s="209"/>
      <c r="AL2760" s="209"/>
      <c r="AM2760" s="209"/>
      <c r="AN2760" s="209"/>
      <c r="AO2760" s="209"/>
      <c r="AP2760" s="209"/>
      <c r="AQ2760" s="209"/>
      <c r="AR2760" s="209"/>
      <c r="AS2760" s="209"/>
      <c r="AT2760" s="209"/>
      <c r="AU2760" s="209"/>
      <c r="AV2760" s="209"/>
      <c r="AW2760" s="209"/>
      <c r="AX2760" s="209"/>
      <c r="AY2760" s="209"/>
      <c r="AZ2760" s="209"/>
      <c r="BA2760" s="209"/>
      <c r="BB2760" s="209"/>
      <c r="BC2760" s="209"/>
      <c r="BD2760" s="209"/>
      <c r="BE2760" s="209"/>
      <c r="BF2760" s="209"/>
      <c r="BG2760" s="209"/>
      <c r="BH2760" s="209"/>
      <c r="BI2760" s="209"/>
      <c r="BJ2760" s="209"/>
      <c r="BK2760" s="209"/>
      <c r="BL2760" s="209"/>
      <c r="BM2760" s="209"/>
      <c r="BN2760" s="209"/>
      <c r="BO2760" s="209"/>
      <c r="BP2760" s="209"/>
      <c r="BQ2760" s="209"/>
      <c r="BR2760" s="209"/>
      <c r="BS2760" s="209"/>
      <c r="BT2760" s="209"/>
      <c r="BU2760" s="209"/>
      <c r="BV2760" s="209"/>
      <c r="BW2760" s="209"/>
      <c r="BX2760" s="209"/>
      <c r="BY2760" s="209"/>
      <c r="BZ2760" s="209"/>
      <c r="CA2760" s="209"/>
      <c r="CB2760" s="209"/>
      <c r="CC2760" s="209"/>
      <c r="CD2760" s="209"/>
      <c r="CE2760" s="209"/>
      <c r="CF2760" s="209"/>
      <c r="CG2760" s="209"/>
      <c r="CH2760" s="209"/>
      <c r="CI2760" s="209"/>
      <c r="CJ2760" s="209"/>
      <c r="CK2760" s="209"/>
      <c r="CL2760" s="209"/>
      <c r="CM2760" s="209"/>
      <c r="CN2760" s="209"/>
      <c r="CO2760" s="209"/>
      <c r="CP2760" s="209"/>
      <c r="CQ2760" s="209"/>
      <c r="CR2760" s="209"/>
      <c r="CS2760" s="209"/>
      <c r="CT2760" s="209"/>
      <c r="CU2760" s="209"/>
      <c r="CV2760" s="209"/>
      <c r="CW2760" s="209"/>
      <c r="CX2760" s="209"/>
      <c r="CY2760" s="209"/>
      <c r="CZ2760" s="209"/>
      <c r="DA2760" s="209"/>
      <c r="DB2760" s="209"/>
      <c r="DC2760" s="209"/>
      <c r="DD2760" s="209"/>
      <c r="DE2760" s="209"/>
      <c r="DF2760" s="209"/>
      <c r="DG2760" s="209"/>
      <c r="DH2760" s="209"/>
      <c r="DI2760" s="209"/>
      <c r="DJ2760" s="209"/>
      <c r="DK2760" s="209"/>
      <c r="DL2760" s="209"/>
      <c r="DM2760" s="209"/>
      <c r="DN2760" s="209"/>
      <c r="DO2760" s="209"/>
      <c r="DP2760" s="209"/>
      <c r="DQ2760" s="209"/>
      <c r="DR2760" s="209"/>
      <c r="DS2760" s="209"/>
      <c r="DT2760" s="209"/>
      <c r="DU2760" s="209"/>
      <c r="DV2760" s="209"/>
      <c r="DW2760" s="209"/>
      <c r="DX2760" s="209"/>
      <c r="DY2760" s="209"/>
      <c r="DZ2760" s="209"/>
      <c r="EA2760" s="209"/>
      <c r="EB2760" s="209"/>
      <c r="EC2760" s="209"/>
      <c r="ED2760" s="209"/>
      <c r="EE2760" s="209"/>
      <c r="EF2760" s="209"/>
      <c r="EG2760" s="209"/>
      <c r="EH2760" s="209"/>
      <c r="EI2760" s="209"/>
      <c r="EJ2760" s="209"/>
      <c r="EK2760" s="209"/>
      <c r="EL2760" s="209"/>
      <c r="EM2760" s="209"/>
      <c r="EN2760" s="209"/>
      <c r="EO2760" s="209"/>
      <c r="EP2760" s="209"/>
      <c r="EQ2760" s="209"/>
      <c r="ER2760" s="209"/>
      <c r="ES2760" s="209"/>
      <c r="ET2760" s="209"/>
      <c r="EU2760" s="209"/>
      <c r="EV2760" s="209"/>
      <c r="EW2760" s="209"/>
      <c r="EX2760" s="209"/>
      <c r="EY2760" s="209"/>
      <c r="EZ2760" s="209"/>
      <c r="FA2760" s="209"/>
      <c r="FB2760" s="209"/>
      <c r="FC2760" s="209"/>
      <c r="FD2760" s="209"/>
      <c r="FE2760" s="209"/>
      <c r="FF2760" s="209"/>
      <c r="FG2760" s="209"/>
      <c r="FH2760" s="209"/>
      <c r="FI2760" s="209"/>
      <c r="FJ2760" s="209"/>
      <c r="FK2760" s="209"/>
      <c r="FL2760" s="209"/>
      <c r="FM2760" s="209"/>
      <c r="FN2760" s="209"/>
      <c r="FO2760" s="209"/>
      <c r="FP2760" s="209"/>
      <c r="FQ2760" s="209"/>
      <c r="FR2760" s="209"/>
      <c r="FS2760" s="209"/>
      <c r="FT2760" s="209"/>
      <c r="FU2760" s="209"/>
      <c r="FV2760" s="209"/>
      <c r="FW2760" s="209"/>
      <c r="FX2760" s="209"/>
      <c r="FY2760" s="209"/>
      <c r="FZ2760" s="209"/>
      <c r="GA2760" s="209"/>
      <c r="GB2760" s="209"/>
      <c r="GC2760" s="209"/>
      <c r="GD2760" s="209"/>
      <c r="GE2760" s="209"/>
      <c r="GF2760" s="209"/>
      <c r="GG2760" s="209"/>
      <c r="GH2760" s="209"/>
      <c r="GI2760" s="209"/>
    </row>
    <row r="2761" spans="1:191">
      <c r="A2761" s="209"/>
      <c r="B2761" s="209"/>
      <c r="C2761" s="209"/>
      <c r="D2761" s="209"/>
      <c r="E2761" s="278"/>
      <c r="I2761" s="279"/>
      <c r="J2761" s="279"/>
      <c r="K2761" s="279"/>
      <c r="L2761" s="217"/>
      <c r="M2761" s="14"/>
      <c r="N2761" s="14"/>
      <c r="O2761" s="14"/>
      <c r="P2761" s="14"/>
      <c r="Q2761" s="14"/>
      <c r="R2761" s="168"/>
      <c r="S2761" s="14"/>
      <c r="T2761" s="14"/>
      <c r="U2761" s="14"/>
      <c r="V2761" s="43"/>
      <c r="AA2761" s="209"/>
      <c r="AB2761" s="209"/>
      <c r="AC2761" s="209"/>
      <c r="AD2761" s="209"/>
      <c r="AE2761" s="209"/>
      <c r="AF2761" s="209"/>
      <c r="AG2761" s="209"/>
      <c r="AH2761" s="209"/>
      <c r="AI2761" s="209"/>
      <c r="AJ2761" s="209"/>
      <c r="AK2761" s="209"/>
      <c r="AL2761" s="209"/>
      <c r="AM2761" s="209"/>
      <c r="AN2761" s="209"/>
      <c r="AO2761" s="209"/>
      <c r="AP2761" s="209"/>
      <c r="AQ2761" s="209"/>
      <c r="AR2761" s="209"/>
      <c r="AS2761" s="209"/>
      <c r="AT2761" s="209"/>
      <c r="AU2761" s="209"/>
      <c r="AV2761" s="209"/>
      <c r="AW2761" s="209"/>
      <c r="AX2761" s="209"/>
      <c r="AY2761" s="209"/>
      <c r="AZ2761" s="209"/>
      <c r="BA2761" s="209"/>
      <c r="BB2761" s="209"/>
      <c r="BC2761" s="209"/>
      <c r="BD2761" s="209"/>
      <c r="BE2761" s="209"/>
      <c r="BF2761" s="209"/>
      <c r="BG2761" s="209"/>
      <c r="BH2761" s="209"/>
      <c r="BI2761" s="209"/>
      <c r="BJ2761" s="209"/>
      <c r="BK2761" s="209"/>
      <c r="BL2761" s="209"/>
      <c r="BM2761" s="209"/>
      <c r="BN2761" s="209"/>
      <c r="BO2761" s="209"/>
      <c r="BP2761" s="209"/>
      <c r="BQ2761" s="209"/>
      <c r="BR2761" s="209"/>
      <c r="BS2761" s="209"/>
      <c r="BT2761" s="209"/>
      <c r="BU2761" s="209"/>
      <c r="BV2761" s="209"/>
      <c r="BW2761" s="209"/>
      <c r="BX2761" s="209"/>
      <c r="BY2761" s="209"/>
      <c r="BZ2761" s="209"/>
      <c r="CA2761" s="209"/>
      <c r="CB2761" s="209"/>
      <c r="CC2761" s="209"/>
      <c r="CD2761" s="209"/>
      <c r="CE2761" s="209"/>
      <c r="CF2761" s="209"/>
      <c r="CG2761" s="209"/>
      <c r="CH2761" s="209"/>
      <c r="CI2761" s="209"/>
      <c r="CJ2761" s="209"/>
      <c r="CK2761" s="209"/>
      <c r="CL2761" s="209"/>
      <c r="CM2761" s="209"/>
      <c r="CN2761" s="209"/>
      <c r="CO2761" s="209"/>
      <c r="CP2761" s="209"/>
      <c r="CQ2761" s="209"/>
      <c r="CR2761" s="209"/>
      <c r="CS2761" s="209"/>
      <c r="CT2761" s="209"/>
      <c r="CU2761" s="209"/>
      <c r="CV2761" s="209"/>
      <c r="CW2761" s="209"/>
      <c r="CX2761" s="209"/>
      <c r="CY2761" s="209"/>
      <c r="CZ2761" s="209"/>
      <c r="DA2761" s="209"/>
      <c r="DB2761" s="209"/>
      <c r="DC2761" s="209"/>
      <c r="DD2761" s="209"/>
      <c r="DE2761" s="209"/>
      <c r="DF2761" s="209"/>
      <c r="DG2761" s="209"/>
      <c r="DH2761" s="209"/>
      <c r="DI2761" s="209"/>
      <c r="DJ2761" s="209"/>
      <c r="DK2761" s="209"/>
      <c r="DL2761" s="209"/>
      <c r="DM2761" s="209"/>
      <c r="DN2761" s="209"/>
      <c r="DO2761" s="209"/>
      <c r="DP2761" s="209"/>
      <c r="DQ2761" s="209"/>
      <c r="DR2761" s="209"/>
      <c r="DS2761" s="209"/>
      <c r="DT2761" s="209"/>
      <c r="DU2761" s="209"/>
      <c r="DV2761" s="209"/>
      <c r="DW2761" s="209"/>
      <c r="DX2761" s="209"/>
      <c r="DY2761" s="209"/>
      <c r="DZ2761" s="209"/>
      <c r="EA2761" s="209"/>
      <c r="EB2761" s="209"/>
      <c r="EC2761" s="209"/>
      <c r="ED2761" s="209"/>
      <c r="EE2761" s="209"/>
      <c r="EF2761" s="209"/>
      <c r="EG2761" s="209"/>
      <c r="EH2761" s="209"/>
      <c r="EI2761" s="209"/>
      <c r="EJ2761" s="209"/>
      <c r="EK2761" s="209"/>
      <c r="EL2761" s="209"/>
      <c r="EM2761" s="209"/>
      <c r="EN2761" s="209"/>
      <c r="EO2761" s="209"/>
      <c r="EP2761" s="209"/>
      <c r="EQ2761" s="209"/>
      <c r="ER2761" s="209"/>
      <c r="ES2761" s="209"/>
      <c r="ET2761" s="209"/>
      <c r="EU2761" s="209"/>
      <c r="EV2761" s="209"/>
      <c r="EW2761" s="209"/>
      <c r="EX2761" s="209"/>
      <c r="EY2761" s="209"/>
      <c r="EZ2761" s="209"/>
      <c r="FA2761" s="209"/>
      <c r="FB2761" s="209"/>
      <c r="FC2761" s="209"/>
      <c r="FD2761" s="209"/>
      <c r="FE2761" s="209"/>
      <c r="FF2761" s="209"/>
      <c r="FG2761" s="209"/>
      <c r="FH2761" s="209"/>
      <c r="FI2761" s="209"/>
      <c r="FJ2761" s="209"/>
      <c r="FK2761" s="209"/>
      <c r="FL2761" s="209"/>
      <c r="FM2761" s="209"/>
      <c r="FN2761" s="209"/>
      <c r="FO2761" s="209"/>
      <c r="FP2761" s="209"/>
      <c r="FQ2761" s="209"/>
      <c r="FR2761" s="209"/>
      <c r="FS2761" s="209"/>
      <c r="FT2761" s="209"/>
      <c r="FU2761" s="209"/>
      <c r="FV2761" s="209"/>
      <c r="FW2761" s="209"/>
      <c r="FX2761" s="209"/>
      <c r="FY2761" s="209"/>
      <c r="FZ2761" s="209"/>
      <c r="GA2761" s="209"/>
      <c r="GB2761" s="209"/>
      <c r="GC2761" s="209"/>
      <c r="GD2761" s="209"/>
      <c r="GE2761" s="209"/>
      <c r="GF2761" s="209"/>
      <c r="GG2761" s="209"/>
      <c r="GH2761" s="209"/>
      <c r="GI2761" s="209"/>
    </row>
    <row r="2762" spans="1:191">
      <c r="A2762" s="209"/>
      <c r="B2762" s="209"/>
      <c r="C2762" s="209"/>
      <c r="D2762" s="209"/>
      <c r="E2762" s="278"/>
      <c r="I2762" s="279"/>
      <c r="J2762" s="279"/>
      <c r="K2762" s="279"/>
      <c r="L2762" s="217"/>
      <c r="M2762" s="14"/>
      <c r="N2762" s="14"/>
      <c r="O2762" s="14"/>
      <c r="P2762" s="14"/>
      <c r="Q2762" s="14"/>
      <c r="R2762" s="168"/>
      <c r="S2762" s="14"/>
      <c r="T2762" s="14"/>
      <c r="U2762" s="14"/>
      <c r="V2762" s="43"/>
      <c r="AA2762" s="209"/>
      <c r="AB2762" s="209"/>
      <c r="AC2762" s="209"/>
      <c r="AD2762" s="209"/>
      <c r="AE2762" s="209"/>
      <c r="AF2762" s="209"/>
      <c r="AG2762" s="209"/>
      <c r="AH2762" s="209"/>
      <c r="AI2762" s="209"/>
      <c r="AJ2762" s="209"/>
      <c r="AK2762" s="209"/>
      <c r="AL2762" s="209"/>
      <c r="AM2762" s="209"/>
      <c r="AN2762" s="209"/>
      <c r="AO2762" s="209"/>
      <c r="AP2762" s="209"/>
      <c r="AQ2762" s="209"/>
      <c r="AR2762" s="209"/>
      <c r="AS2762" s="209"/>
      <c r="AT2762" s="209"/>
      <c r="AU2762" s="209"/>
      <c r="AV2762" s="209"/>
      <c r="AW2762" s="209"/>
      <c r="AX2762" s="209"/>
      <c r="AY2762" s="209"/>
      <c r="AZ2762" s="209"/>
      <c r="BA2762" s="209"/>
      <c r="BB2762" s="209"/>
      <c r="BC2762" s="209"/>
      <c r="BD2762" s="209"/>
      <c r="BE2762" s="209"/>
      <c r="BF2762" s="209"/>
      <c r="BG2762" s="209"/>
      <c r="BH2762" s="209"/>
      <c r="BI2762" s="209"/>
      <c r="BJ2762" s="209"/>
      <c r="BK2762" s="209"/>
      <c r="BL2762" s="209"/>
      <c r="BM2762" s="209"/>
      <c r="BN2762" s="209"/>
      <c r="BO2762" s="209"/>
      <c r="BP2762" s="209"/>
      <c r="BQ2762" s="209"/>
      <c r="BR2762" s="209"/>
      <c r="BS2762" s="209"/>
      <c r="BT2762" s="209"/>
      <c r="BU2762" s="209"/>
      <c r="BV2762" s="209"/>
      <c r="BW2762" s="209"/>
      <c r="BX2762" s="209"/>
      <c r="BY2762" s="209"/>
      <c r="BZ2762" s="209"/>
      <c r="CA2762" s="209"/>
      <c r="CB2762" s="209"/>
      <c r="CC2762" s="209"/>
      <c r="CD2762" s="209"/>
      <c r="CE2762" s="209"/>
      <c r="CF2762" s="209"/>
      <c r="CG2762" s="209"/>
      <c r="CH2762" s="209"/>
      <c r="CI2762" s="209"/>
      <c r="CJ2762" s="209"/>
      <c r="CK2762" s="209"/>
      <c r="CL2762" s="209"/>
      <c r="CM2762" s="209"/>
      <c r="CN2762" s="209"/>
      <c r="CO2762" s="209"/>
      <c r="CP2762" s="209"/>
      <c r="CQ2762" s="209"/>
      <c r="CR2762" s="209"/>
      <c r="CS2762" s="209"/>
      <c r="CT2762" s="209"/>
      <c r="CU2762" s="209"/>
      <c r="CV2762" s="209"/>
      <c r="CW2762" s="209"/>
      <c r="CX2762" s="209"/>
      <c r="CY2762" s="209"/>
      <c r="CZ2762" s="209"/>
      <c r="DA2762" s="209"/>
      <c r="DB2762" s="209"/>
      <c r="DC2762" s="209"/>
      <c r="DD2762" s="209"/>
      <c r="DE2762" s="209"/>
      <c r="DF2762" s="209"/>
      <c r="DG2762" s="209"/>
      <c r="DH2762" s="209"/>
      <c r="DI2762" s="209"/>
      <c r="DJ2762" s="209"/>
      <c r="DK2762" s="209"/>
      <c r="DL2762" s="209"/>
      <c r="DM2762" s="209"/>
      <c r="DN2762" s="209"/>
      <c r="DO2762" s="209"/>
      <c r="DP2762" s="209"/>
      <c r="DQ2762" s="209"/>
      <c r="DR2762" s="209"/>
      <c r="DS2762" s="209"/>
      <c r="DT2762" s="209"/>
      <c r="DU2762" s="209"/>
      <c r="DV2762" s="209"/>
      <c r="DW2762" s="209"/>
      <c r="DX2762" s="209"/>
      <c r="DY2762" s="209"/>
      <c r="DZ2762" s="209"/>
      <c r="EA2762" s="209"/>
      <c r="EB2762" s="209"/>
      <c r="EC2762" s="209"/>
      <c r="ED2762" s="209"/>
      <c r="EE2762" s="209"/>
      <c r="EF2762" s="209"/>
      <c r="EG2762" s="209"/>
      <c r="EH2762" s="209"/>
      <c r="EI2762" s="209"/>
      <c r="EJ2762" s="209"/>
      <c r="EK2762" s="209"/>
      <c r="EL2762" s="209"/>
      <c r="EM2762" s="209"/>
      <c r="EN2762" s="209"/>
      <c r="EO2762" s="209"/>
      <c r="EP2762" s="209"/>
      <c r="EQ2762" s="209"/>
      <c r="ER2762" s="209"/>
      <c r="ES2762" s="209"/>
      <c r="ET2762" s="209"/>
      <c r="EU2762" s="209"/>
      <c r="EV2762" s="209"/>
      <c r="EW2762" s="209"/>
      <c r="EX2762" s="209"/>
      <c r="EY2762" s="209"/>
      <c r="EZ2762" s="209"/>
      <c r="FA2762" s="209"/>
      <c r="FB2762" s="209"/>
      <c r="FC2762" s="209"/>
      <c r="FD2762" s="209"/>
      <c r="FE2762" s="209"/>
      <c r="FF2762" s="209"/>
      <c r="FG2762" s="209"/>
      <c r="FH2762" s="209"/>
      <c r="FI2762" s="209"/>
      <c r="FJ2762" s="209"/>
      <c r="FK2762" s="209"/>
      <c r="FL2762" s="209"/>
      <c r="FM2762" s="209"/>
      <c r="FN2762" s="209"/>
      <c r="FO2762" s="209"/>
      <c r="FP2762" s="209"/>
      <c r="FQ2762" s="209"/>
      <c r="FR2762" s="209"/>
      <c r="FS2762" s="209"/>
      <c r="FT2762" s="209"/>
      <c r="FU2762" s="209"/>
      <c r="FV2762" s="209"/>
      <c r="FW2762" s="209"/>
      <c r="FX2762" s="209"/>
      <c r="FY2762" s="209"/>
      <c r="FZ2762" s="209"/>
      <c r="GA2762" s="209"/>
      <c r="GB2762" s="209"/>
      <c r="GC2762" s="209"/>
      <c r="GD2762" s="209"/>
      <c r="GE2762" s="209"/>
      <c r="GF2762" s="209"/>
      <c r="GG2762" s="209"/>
      <c r="GH2762" s="209"/>
      <c r="GI2762" s="209"/>
    </row>
    <row r="2763" spans="1:191">
      <c r="A2763" s="209"/>
      <c r="B2763" s="209"/>
      <c r="C2763" s="209"/>
      <c r="D2763" s="209"/>
      <c r="E2763" s="278"/>
      <c r="I2763" s="279"/>
      <c r="J2763" s="279"/>
      <c r="K2763" s="279"/>
      <c r="L2763" s="217"/>
      <c r="M2763" s="14"/>
      <c r="N2763" s="14"/>
      <c r="O2763" s="14"/>
      <c r="P2763" s="14"/>
      <c r="Q2763" s="14"/>
      <c r="R2763" s="168"/>
      <c r="S2763" s="14"/>
      <c r="T2763" s="14"/>
      <c r="U2763" s="14"/>
      <c r="V2763" s="43"/>
      <c r="AA2763" s="209"/>
      <c r="AB2763" s="209"/>
      <c r="AC2763" s="209"/>
      <c r="AD2763" s="209"/>
      <c r="AE2763" s="209"/>
      <c r="AF2763" s="209"/>
      <c r="AG2763" s="209"/>
      <c r="AH2763" s="209"/>
      <c r="AI2763" s="209"/>
      <c r="AJ2763" s="209"/>
      <c r="AK2763" s="209"/>
      <c r="AL2763" s="209"/>
      <c r="AM2763" s="209"/>
      <c r="AN2763" s="209"/>
      <c r="AO2763" s="209"/>
      <c r="AP2763" s="209"/>
      <c r="AQ2763" s="209"/>
      <c r="AR2763" s="209"/>
      <c r="AS2763" s="209"/>
      <c r="AT2763" s="209"/>
      <c r="AU2763" s="209"/>
      <c r="AV2763" s="209"/>
      <c r="AW2763" s="209"/>
      <c r="AX2763" s="209"/>
      <c r="AY2763" s="209"/>
      <c r="AZ2763" s="209"/>
      <c r="BA2763" s="209"/>
      <c r="BB2763" s="209"/>
      <c r="BC2763" s="209"/>
      <c r="BD2763" s="209"/>
      <c r="BE2763" s="209"/>
      <c r="BF2763" s="209"/>
      <c r="BG2763" s="209"/>
      <c r="BH2763" s="209"/>
      <c r="BI2763" s="209"/>
      <c r="BJ2763" s="209"/>
      <c r="BK2763" s="209"/>
      <c r="BL2763" s="209"/>
      <c r="BM2763" s="209"/>
      <c r="BN2763" s="209"/>
      <c r="BO2763" s="209"/>
      <c r="BP2763" s="209"/>
      <c r="BQ2763" s="209"/>
      <c r="BR2763" s="209"/>
      <c r="BS2763" s="209"/>
      <c r="BT2763" s="209"/>
      <c r="BU2763" s="209"/>
      <c r="BV2763" s="209"/>
      <c r="BW2763" s="209"/>
      <c r="BX2763" s="209"/>
      <c r="BY2763" s="209"/>
      <c r="BZ2763" s="209"/>
      <c r="CA2763" s="209"/>
      <c r="CB2763" s="209"/>
      <c r="CC2763" s="209"/>
      <c r="CD2763" s="209"/>
      <c r="CE2763" s="209"/>
      <c r="CF2763" s="209"/>
      <c r="CG2763" s="209"/>
      <c r="CH2763" s="209"/>
      <c r="CI2763" s="209"/>
      <c r="CJ2763" s="209"/>
      <c r="CK2763" s="209"/>
      <c r="CL2763" s="209"/>
      <c r="CM2763" s="209"/>
      <c r="CN2763" s="209"/>
      <c r="CO2763" s="209"/>
      <c r="CP2763" s="209"/>
      <c r="CQ2763" s="209"/>
      <c r="CR2763" s="209"/>
      <c r="CS2763" s="209"/>
      <c r="CT2763" s="209"/>
      <c r="CU2763" s="209"/>
      <c r="CV2763" s="209"/>
      <c r="CW2763" s="209"/>
      <c r="CX2763" s="209"/>
      <c r="CY2763" s="209"/>
      <c r="CZ2763" s="209"/>
      <c r="DA2763" s="209"/>
      <c r="DB2763" s="209"/>
      <c r="DC2763" s="209"/>
      <c r="DD2763" s="209"/>
      <c r="DE2763" s="209"/>
      <c r="DF2763" s="209"/>
      <c r="DG2763" s="209"/>
      <c r="DH2763" s="209"/>
      <c r="DI2763" s="209"/>
      <c r="DJ2763" s="209"/>
      <c r="DK2763" s="209"/>
      <c r="DL2763" s="209"/>
      <c r="DM2763" s="209"/>
      <c r="DN2763" s="209"/>
      <c r="DO2763" s="209"/>
      <c r="DP2763" s="209"/>
      <c r="DQ2763" s="209"/>
      <c r="DR2763" s="209"/>
      <c r="DS2763" s="209"/>
      <c r="DT2763" s="209"/>
      <c r="DU2763" s="209"/>
      <c r="DV2763" s="209"/>
      <c r="DW2763" s="209"/>
      <c r="DX2763" s="209"/>
      <c r="DY2763" s="209"/>
      <c r="DZ2763" s="209"/>
      <c r="EA2763" s="209"/>
      <c r="EB2763" s="209"/>
      <c r="EC2763" s="209"/>
      <c r="ED2763" s="209"/>
      <c r="EE2763" s="209"/>
      <c r="EF2763" s="209"/>
      <c r="EG2763" s="209"/>
      <c r="EH2763" s="209"/>
      <c r="EI2763" s="209"/>
      <c r="EJ2763" s="209"/>
      <c r="EK2763" s="209"/>
      <c r="EL2763" s="209"/>
      <c r="EM2763" s="209"/>
      <c r="EN2763" s="209"/>
      <c r="EO2763" s="209"/>
      <c r="EP2763" s="209"/>
      <c r="EQ2763" s="209"/>
      <c r="ER2763" s="209"/>
      <c r="ES2763" s="209"/>
      <c r="ET2763" s="209"/>
      <c r="EU2763" s="209"/>
      <c r="EV2763" s="209"/>
      <c r="EW2763" s="209"/>
      <c r="EX2763" s="209"/>
      <c r="EY2763" s="209"/>
      <c r="EZ2763" s="209"/>
      <c r="FA2763" s="209"/>
      <c r="FB2763" s="209"/>
      <c r="FC2763" s="209"/>
      <c r="FD2763" s="209"/>
      <c r="FE2763" s="209"/>
      <c r="FF2763" s="209"/>
      <c r="FG2763" s="209"/>
      <c r="FH2763" s="209"/>
      <c r="FI2763" s="209"/>
      <c r="FJ2763" s="209"/>
      <c r="FK2763" s="209"/>
      <c r="FL2763" s="209"/>
      <c r="FM2763" s="209"/>
      <c r="FN2763" s="209"/>
      <c r="FO2763" s="209"/>
      <c r="FP2763" s="209"/>
      <c r="FQ2763" s="209"/>
      <c r="FR2763" s="209"/>
      <c r="FS2763" s="209"/>
      <c r="FT2763" s="209"/>
      <c r="FU2763" s="209"/>
      <c r="FV2763" s="209"/>
      <c r="FW2763" s="209"/>
      <c r="FX2763" s="209"/>
      <c r="FY2763" s="209"/>
      <c r="FZ2763" s="209"/>
      <c r="GA2763" s="209"/>
      <c r="GB2763" s="209"/>
      <c r="GC2763" s="209"/>
      <c r="GD2763" s="209"/>
      <c r="GE2763" s="209"/>
      <c r="GF2763" s="209"/>
      <c r="GG2763" s="209"/>
      <c r="GH2763" s="209"/>
      <c r="GI2763" s="209"/>
    </row>
    <row r="2764" spans="1:191">
      <c r="A2764" s="209"/>
      <c r="B2764" s="209"/>
      <c r="C2764" s="209"/>
      <c r="D2764" s="209"/>
      <c r="E2764" s="278"/>
      <c r="I2764" s="279"/>
      <c r="J2764" s="279"/>
      <c r="K2764" s="279"/>
      <c r="L2764" s="217"/>
      <c r="M2764" s="14"/>
      <c r="N2764" s="14"/>
      <c r="O2764" s="14"/>
      <c r="P2764" s="14"/>
      <c r="Q2764" s="14"/>
      <c r="R2764" s="168"/>
      <c r="S2764" s="14"/>
      <c r="T2764" s="14"/>
      <c r="U2764" s="14"/>
      <c r="V2764" s="43"/>
      <c r="AA2764" s="209"/>
      <c r="AB2764" s="209"/>
      <c r="AC2764" s="209"/>
      <c r="AD2764" s="209"/>
      <c r="AE2764" s="209"/>
      <c r="AF2764" s="209"/>
      <c r="AG2764" s="209"/>
      <c r="AH2764" s="209"/>
      <c r="AI2764" s="209"/>
      <c r="AJ2764" s="209"/>
      <c r="AK2764" s="209"/>
      <c r="AL2764" s="209"/>
      <c r="AM2764" s="209"/>
      <c r="AN2764" s="209"/>
      <c r="AO2764" s="209"/>
      <c r="AP2764" s="209"/>
      <c r="AQ2764" s="209"/>
      <c r="AR2764" s="209"/>
      <c r="AS2764" s="209"/>
      <c r="AT2764" s="209"/>
      <c r="AU2764" s="209"/>
      <c r="AV2764" s="209"/>
      <c r="AW2764" s="209"/>
      <c r="AX2764" s="209"/>
      <c r="AY2764" s="209"/>
      <c r="AZ2764" s="209"/>
      <c r="BA2764" s="209"/>
      <c r="BB2764" s="209"/>
      <c r="BC2764" s="209"/>
      <c r="BD2764" s="209"/>
      <c r="BE2764" s="209"/>
      <c r="BF2764" s="209"/>
      <c r="BG2764" s="209"/>
      <c r="BH2764" s="209"/>
      <c r="BI2764" s="209"/>
      <c r="BJ2764" s="209"/>
      <c r="BK2764" s="209"/>
      <c r="BL2764" s="209"/>
      <c r="BM2764" s="209"/>
      <c r="BN2764" s="209"/>
      <c r="BO2764" s="209"/>
      <c r="BP2764" s="209"/>
      <c r="BQ2764" s="209"/>
      <c r="BR2764" s="209"/>
      <c r="BS2764" s="209"/>
      <c r="BT2764" s="209"/>
      <c r="BU2764" s="209"/>
      <c r="BV2764" s="209"/>
      <c r="BW2764" s="209"/>
      <c r="BX2764" s="209"/>
      <c r="BY2764" s="209"/>
      <c r="BZ2764" s="209"/>
      <c r="CA2764" s="209"/>
      <c r="CB2764" s="209"/>
      <c r="CC2764" s="209"/>
      <c r="CD2764" s="209"/>
      <c r="CE2764" s="209"/>
      <c r="CF2764" s="209"/>
      <c r="CG2764" s="209"/>
      <c r="CH2764" s="209"/>
      <c r="CI2764" s="209"/>
      <c r="CJ2764" s="209"/>
      <c r="CK2764" s="209"/>
      <c r="CL2764" s="209"/>
      <c r="CM2764" s="209"/>
      <c r="CN2764" s="209"/>
      <c r="CO2764" s="209"/>
      <c r="CP2764" s="209"/>
      <c r="CQ2764" s="209"/>
      <c r="CR2764" s="209"/>
      <c r="CS2764" s="209"/>
      <c r="CT2764" s="209"/>
      <c r="CU2764" s="209"/>
      <c r="CV2764" s="209"/>
      <c r="CW2764" s="209"/>
      <c r="CX2764" s="209"/>
      <c r="CY2764" s="209"/>
      <c r="CZ2764" s="209"/>
      <c r="DA2764" s="209"/>
      <c r="DB2764" s="209"/>
      <c r="DC2764" s="209"/>
      <c r="DD2764" s="209"/>
      <c r="DE2764" s="209"/>
      <c r="DF2764" s="209"/>
      <c r="DG2764" s="209"/>
      <c r="DH2764" s="209"/>
      <c r="DI2764" s="209"/>
      <c r="DJ2764" s="209"/>
      <c r="DK2764" s="209"/>
      <c r="DL2764" s="209"/>
      <c r="DM2764" s="209"/>
      <c r="DN2764" s="209"/>
      <c r="DO2764" s="209"/>
      <c r="DP2764" s="209"/>
      <c r="DQ2764" s="209"/>
      <c r="DR2764" s="209"/>
      <c r="DS2764" s="209"/>
      <c r="DT2764" s="209"/>
      <c r="DU2764" s="209"/>
      <c r="DV2764" s="209"/>
      <c r="DW2764" s="209"/>
      <c r="DX2764" s="209"/>
      <c r="DY2764" s="209"/>
      <c r="DZ2764" s="209"/>
      <c r="EA2764" s="209"/>
      <c r="EB2764" s="209"/>
      <c r="EC2764" s="209"/>
      <c r="ED2764" s="209"/>
      <c r="EE2764" s="209"/>
      <c r="EF2764" s="209"/>
      <c r="EG2764" s="209"/>
      <c r="EH2764" s="209"/>
      <c r="EI2764" s="209"/>
      <c r="EJ2764" s="209"/>
      <c r="EK2764" s="209"/>
      <c r="EL2764" s="209"/>
      <c r="EM2764" s="209"/>
      <c r="EN2764" s="209"/>
      <c r="EO2764" s="209"/>
      <c r="EP2764" s="209"/>
      <c r="EQ2764" s="209"/>
      <c r="ER2764" s="209"/>
      <c r="ES2764" s="209"/>
      <c r="ET2764" s="209"/>
      <c r="EU2764" s="209"/>
      <c r="EV2764" s="209"/>
      <c r="EW2764" s="209"/>
      <c r="EX2764" s="209"/>
      <c r="EY2764" s="209"/>
      <c r="EZ2764" s="209"/>
      <c r="FA2764" s="209"/>
      <c r="FB2764" s="209"/>
      <c r="FC2764" s="209"/>
      <c r="FD2764" s="209"/>
      <c r="FE2764" s="209"/>
      <c r="FF2764" s="209"/>
      <c r="FG2764" s="209"/>
      <c r="FH2764" s="209"/>
      <c r="FI2764" s="209"/>
      <c r="FJ2764" s="209"/>
      <c r="FK2764" s="209"/>
      <c r="FL2764" s="209"/>
      <c r="FM2764" s="209"/>
      <c r="FN2764" s="209"/>
      <c r="FO2764" s="209"/>
      <c r="FP2764" s="209"/>
      <c r="FQ2764" s="209"/>
      <c r="FR2764" s="209"/>
      <c r="FS2764" s="209"/>
      <c r="FT2764" s="209"/>
      <c r="FU2764" s="209"/>
      <c r="FV2764" s="209"/>
      <c r="FW2764" s="209"/>
      <c r="FX2764" s="209"/>
      <c r="FY2764" s="209"/>
      <c r="FZ2764" s="209"/>
      <c r="GA2764" s="209"/>
      <c r="GB2764" s="209"/>
      <c r="GC2764" s="209"/>
      <c r="GD2764" s="209"/>
      <c r="GE2764" s="209"/>
      <c r="GF2764" s="209"/>
      <c r="GG2764" s="209"/>
      <c r="GH2764" s="209"/>
      <c r="GI2764" s="209"/>
    </row>
    <row r="2765" spans="1:191">
      <c r="A2765" s="209"/>
      <c r="B2765" s="209"/>
      <c r="C2765" s="209"/>
      <c r="D2765" s="209"/>
      <c r="E2765" s="278"/>
      <c r="I2765" s="279"/>
      <c r="J2765" s="279"/>
      <c r="K2765" s="279"/>
      <c r="L2765" s="217"/>
      <c r="M2765" s="14"/>
      <c r="N2765" s="14"/>
      <c r="O2765" s="14"/>
      <c r="P2765" s="14"/>
      <c r="Q2765" s="14"/>
      <c r="R2765" s="168"/>
      <c r="S2765" s="14"/>
      <c r="T2765" s="14"/>
      <c r="U2765" s="14"/>
      <c r="V2765" s="43"/>
      <c r="AA2765" s="209"/>
      <c r="AB2765" s="209"/>
      <c r="AC2765" s="209"/>
      <c r="AD2765" s="209"/>
      <c r="AE2765" s="209"/>
      <c r="AF2765" s="209"/>
      <c r="AG2765" s="209"/>
      <c r="AH2765" s="209"/>
      <c r="AI2765" s="209"/>
      <c r="AJ2765" s="209"/>
      <c r="AK2765" s="209"/>
      <c r="AL2765" s="209"/>
      <c r="AM2765" s="209"/>
      <c r="AN2765" s="209"/>
      <c r="AO2765" s="209"/>
      <c r="AP2765" s="209"/>
      <c r="AQ2765" s="209"/>
      <c r="AR2765" s="209"/>
      <c r="AS2765" s="209"/>
      <c r="AT2765" s="209"/>
      <c r="AU2765" s="209"/>
      <c r="AV2765" s="209"/>
      <c r="AW2765" s="209"/>
      <c r="AX2765" s="209"/>
      <c r="AY2765" s="209"/>
      <c r="AZ2765" s="209"/>
      <c r="BA2765" s="209"/>
      <c r="BB2765" s="209"/>
      <c r="BC2765" s="209"/>
      <c r="BD2765" s="209"/>
      <c r="BE2765" s="209"/>
      <c r="BF2765" s="209"/>
      <c r="BG2765" s="209"/>
      <c r="BH2765" s="209"/>
      <c r="BI2765" s="209"/>
      <c r="BJ2765" s="209"/>
      <c r="BK2765" s="209"/>
      <c r="BL2765" s="209"/>
      <c r="BM2765" s="209"/>
      <c r="BN2765" s="209"/>
      <c r="BO2765" s="209"/>
      <c r="BP2765" s="209"/>
      <c r="BQ2765" s="209"/>
      <c r="BR2765" s="209"/>
      <c r="BS2765" s="209"/>
      <c r="BT2765" s="209"/>
      <c r="BU2765" s="209"/>
      <c r="BV2765" s="209"/>
      <c r="BW2765" s="209"/>
      <c r="BX2765" s="209"/>
      <c r="BY2765" s="209"/>
      <c r="BZ2765" s="209"/>
      <c r="CA2765" s="209"/>
      <c r="CB2765" s="209"/>
      <c r="CC2765" s="209"/>
      <c r="CD2765" s="209"/>
      <c r="CE2765" s="209"/>
      <c r="CF2765" s="209"/>
      <c r="CG2765" s="209"/>
      <c r="CH2765" s="209"/>
      <c r="CI2765" s="209"/>
      <c r="CJ2765" s="209"/>
      <c r="CK2765" s="209"/>
      <c r="CL2765" s="209"/>
      <c r="CM2765" s="209"/>
      <c r="CN2765" s="209"/>
      <c r="CO2765" s="209"/>
      <c r="CP2765" s="209"/>
      <c r="CQ2765" s="209"/>
      <c r="CR2765" s="209"/>
      <c r="CS2765" s="209"/>
      <c r="CT2765" s="209"/>
      <c r="CU2765" s="209"/>
      <c r="CV2765" s="209"/>
      <c r="CW2765" s="209"/>
      <c r="CX2765" s="209"/>
      <c r="CY2765" s="209"/>
      <c r="CZ2765" s="209"/>
      <c r="DA2765" s="209"/>
      <c r="DB2765" s="209"/>
      <c r="DC2765" s="209"/>
      <c r="DD2765" s="209"/>
      <c r="DE2765" s="209"/>
      <c r="DF2765" s="209"/>
      <c r="DG2765" s="209"/>
      <c r="DH2765" s="209"/>
      <c r="DI2765" s="209"/>
      <c r="DJ2765" s="209"/>
      <c r="DK2765" s="209"/>
      <c r="DL2765" s="209"/>
      <c r="DM2765" s="209"/>
      <c r="DN2765" s="209"/>
      <c r="DO2765" s="209"/>
      <c r="DP2765" s="209"/>
      <c r="DQ2765" s="209"/>
      <c r="DR2765" s="209"/>
      <c r="DS2765" s="209"/>
      <c r="DT2765" s="209"/>
      <c r="DU2765" s="209"/>
      <c r="DV2765" s="209"/>
      <c r="DW2765" s="209"/>
      <c r="DX2765" s="209"/>
      <c r="DY2765" s="209"/>
      <c r="DZ2765" s="209"/>
      <c r="EA2765" s="209"/>
      <c r="EB2765" s="209"/>
      <c r="EC2765" s="209"/>
      <c r="ED2765" s="209"/>
      <c r="EE2765" s="209"/>
      <c r="EF2765" s="209"/>
      <c r="EG2765" s="209"/>
      <c r="EH2765" s="209"/>
      <c r="EI2765" s="209"/>
      <c r="EJ2765" s="209"/>
      <c r="EK2765" s="209"/>
      <c r="EL2765" s="209"/>
      <c r="EM2765" s="209"/>
      <c r="EN2765" s="209"/>
      <c r="EO2765" s="209"/>
      <c r="EP2765" s="209"/>
      <c r="EQ2765" s="209"/>
      <c r="ER2765" s="209"/>
      <c r="ES2765" s="209"/>
      <c r="ET2765" s="209"/>
      <c r="EU2765" s="209"/>
      <c r="EV2765" s="209"/>
      <c r="EW2765" s="209"/>
      <c r="EX2765" s="209"/>
      <c r="EY2765" s="209"/>
      <c r="EZ2765" s="209"/>
      <c r="FA2765" s="209"/>
      <c r="FB2765" s="209"/>
      <c r="FC2765" s="209"/>
      <c r="FD2765" s="209"/>
      <c r="FE2765" s="209"/>
      <c r="FF2765" s="209"/>
      <c r="FG2765" s="209"/>
      <c r="FH2765" s="209"/>
      <c r="FI2765" s="209"/>
      <c r="FJ2765" s="209"/>
      <c r="FK2765" s="209"/>
      <c r="FL2765" s="209"/>
      <c r="FM2765" s="209"/>
      <c r="FN2765" s="209"/>
      <c r="FO2765" s="209"/>
      <c r="FP2765" s="209"/>
      <c r="FQ2765" s="209"/>
      <c r="FR2765" s="209"/>
      <c r="FS2765" s="209"/>
      <c r="FT2765" s="209"/>
      <c r="FU2765" s="209"/>
      <c r="FV2765" s="209"/>
      <c r="FW2765" s="209"/>
      <c r="FX2765" s="209"/>
      <c r="FY2765" s="209"/>
      <c r="FZ2765" s="209"/>
      <c r="GA2765" s="209"/>
      <c r="GB2765" s="209"/>
      <c r="GC2765" s="209"/>
      <c r="GD2765" s="209"/>
      <c r="GE2765" s="209"/>
      <c r="GF2765" s="209"/>
      <c r="GG2765" s="209"/>
      <c r="GH2765" s="209"/>
      <c r="GI2765" s="209"/>
    </row>
    <row r="2766" spans="1:191">
      <c r="A2766" s="209"/>
      <c r="B2766" s="209"/>
      <c r="C2766" s="209"/>
      <c r="D2766" s="209"/>
      <c r="E2766" s="278"/>
      <c r="I2766" s="279"/>
      <c r="J2766" s="279"/>
      <c r="K2766" s="279"/>
      <c r="L2766" s="217"/>
      <c r="M2766" s="14"/>
      <c r="N2766" s="14"/>
      <c r="O2766" s="14"/>
      <c r="P2766" s="14"/>
      <c r="Q2766" s="14"/>
      <c r="R2766" s="168"/>
      <c r="S2766" s="14"/>
      <c r="T2766" s="14"/>
      <c r="U2766" s="14"/>
      <c r="V2766" s="43"/>
      <c r="AA2766" s="209"/>
      <c r="AB2766" s="209"/>
      <c r="AC2766" s="209"/>
      <c r="AD2766" s="209"/>
      <c r="AE2766" s="209"/>
      <c r="AF2766" s="209"/>
      <c r="AG2766" s="209"/>
      <c r="AH2766" s="209"/>
      <c r="AI2766" s="209"/>
      <c r="AJ2766" s="209"/>
      <c r="AK2766" s="209"/>
      <c r="AL2766" s="209"/>
      <c r="AM2766" s="209"/>
      <c r="AN2766" s="209"/>
      <c r="AO2766" s="209"/>
      <c r="AP2766" s="209"/>
      <c r="AQ2766" s="209"/>
      <c r="AR2766" s="209"/>
      <c r="AS2766" s="209"/>
      <c r="AT2766" s="209"/>
      <c r="AU2766" s="209"/>
      <c r="AV2766" s="209"/>
      <c r="AW2766" s="209"/>
      <c r="AX2766" s="209"/>
      <c r="AY2766" s="209"/>
      <c r="AZ2766" s="209"/>
      <c r="BA2766" s="209"/>
      <c r="BB2766" s="209"/>
      <c r="BC2766" s="209"/>
      <c r="BD2766" s="209"/>
      <c r="BE2766" s="209"/>
      <c r="BF2766" s="209"/>
      <c r="BG2766" s="209"/>
      <c r="BH2766" s="209"/>
      <c r="BI2766" s="209"/>
      <c r="BJ2766" s="209"/>
      <c r="BK2766" s="209"/>
      <c r="BL2766" s="209"/>
      <c r="BM2766" s="209"/>
      <c r="BN2766" s="209"/>
      <c r="BO2766" s="209"/>
      <c r="BP2766" s="209"/>
      <c r="BQ2766" s="209"/>
      <c r="BR2766" s="209"/>
      <c r="BS2766" s="209"/>
      <c r="BT2766" s="209"/>
      <c r="BU2766" s="209"/>
      <c r="BV2766" s="209"/>
      <c r="BW2766" s="209"/>
      <c r="BX2766" s="209"/>
      <c r="BY2766" s="209"/>
      <c r="BZ2766" s="209"/>
      <c r="CA2766" s="209"/>
      <c r="CB2766" s="209"/>
      <c r="CC2766" s="209"/>
      <c r="CD2766" s="209"/>
      <c r="CE2766" s="209"/>
      <c r="CF2766" s="209"/>
      <c r="CG2766" s="209"/>
      <c r="CH2766" s="209"/>
      <c r="CI2766" s="209"/>
      <c r="CJ2766" s="209"/>
      <c r="CK2766" s="209"/>
      <c r="CL2766" s="209"/>
      <c r="CM2766" s="209"/>
      <c r="CN2766" s="209"/>
      <c r="CO2766" s="209"/>
      <c r="CP2766" s="209"/>
      <c r="CQ2766" s="209"/>
      <c r="CR2766" s="209"/>
      <c r="CS2766" s="209"/>
      <c r="CT2766" s="209"/>
      <c r="CU2766" s="209"/>
      <c r="CV2766" s="209"/>
      <c r="CW2766" s="209"/>
      <c r="CX2766" s="209"/>
      <c r="CY2766" s="209"/>
      <c r="CZ2766" s="209"/>
      <c r="DA2766" s="209"/>
      <c r="DB2766" s="209"/>
      <c r="DC2766" s="209"/>
      <c r="DD2766" s="209"/>
      <c r="DE2766" s="209"/>
      <c r="DF2766" s="209"/>
      <c r="DG2766" s="209"/>
      <c r="DH2766" s="209"/>
      <c r="DI2766" s="209"/>
      <c r="DJ2766" s="209"/>
      <c r="DK2766" s="209"/>
      <c r="DL2766" s="209"/>
      <c r="DM2766" s="209"/>
      <c r="DN2766" s="209"/>
      <c r="DO2766" s="209"/>
      <c r="DP2766" s="209"/>
      <c r="DQ2766" s="209"/>
      <c r="DR2766" s="209"/>
      <c r="DS2766" s="209"/>
      <c r="DT2766" s="209"/>
      <c r="DU2766" s="209"/>
      <c r="DV2766" s="209"/>
      <c r="DW2766" s="209"/>
      <c r="DX2766" s="209"/>
      <c r="DY2766" s="209"/>
      <c r="DZ2766" s="209"/>
      <c r="EA2766" s="209"/>
      <c r="EB2766" s="209"/>
      <c r="EC2766" s="209"/>
      <c r="ED2766" s="209"/>
      <c r="EE2766" s="209"/>
      <c r="EF2766" s="209"/>
      <c r="EG2766" s="209"/>
      <c r="EH2766" s="209"/>
      <c r="EI2766" s="209"/>
      <c r="EJ2766" s="209"/>
      <c r="EK2766" s="209"/>
      <c r="EL2766" s="209"/>
      <c r="EM2766" s="209"/>
      <c r="EN2766" s="209"/>
      <c r="EO2766" s="209"/>
      <c r="EP2766" s="209"/>
      <c r="EQ2766" s="209"/>
      <c r="ER2766" s="209"/>
      <c r="ES2766" s="209"/>
      <c r="ET2766" s="209"/>
      <c r="EU2766" s="209"/>
      <c r="EV2766" s="209"/>
      <c r="EW2766" s="209"/>
      <c r="EX2766" s="209"/>
      <c r="EY2766" s="209"/>
      <c r="EZ2766" s="209"/>
      <c r="FA2766" s="209"/>
      <c r="FB2766" s="209"/>
      <c r="FC2766" s="209"/>
      <c r="FD2766" s="209"/>
      <c r="FE2766" s="209"/>
      <c r="FF2766" s="209"/>
      <c r="FG2766" s="209"/>
      <c r="FH2766" s="209"/>
      <c r="FI2766" s="209"/>
      <c r="FJ2766" s="209"/>
      <c r="FK2766" s="209"/>
      <c r="FL2766" s="209"/>
      <c r="FM2766" s="209"/>
      <c r="FN2766" s="209"/>
      <c r="FO2766" s="209"/>
      <c r="FP2766" s="209"/>
      <c r="FQ2766" s="209"/>
      <c r="FR2766" s="209"/>
      <c r="FS2766" s="209"/>
      <c r="FT2766" s="209"/>
      <c r="FU2766" s="209"/>
      <c r="FV2766" s="209"/>
      <c r="FW2766" s="209"/>
      <c r="FX2766" s="209"/>
      <c r="FY2766" s="209"/>
      <c r="FZ2766" s="209"/>
      <c r="GA2766" s="209"/>
      <c r="GB2766" s="209"/>
      <c r="GC2766" s="209"/>
      <c r="GD2766" s="209"/>
      <c r="GE2766" s="209"/>
      <c r="GF2766" s="209"/>
      <c r="GG2766" s="209"/>
      <c r="GH2766" s="209"/>
      <c r="GI2766" s="209"/>
    </row>
    <row r="2767" spans="1:191">
      <c r="A2767" s="209"/>
      <c r="B2767" s="209"/>
      <c r="C2767" s="209"/>
      <c r="D2767" s="209"/>
      <c r="E2767" s="278"/>
      <c r="I2767" s="279"/>
      <c r="J2767" s="279"/>
      <c r="K2767" s="279"/>
      <c r="L2767" s="217"/>
      <c r="M2767" s="14"/>
      <c r="N2767" s="14"/>
      <c r="O2767" s="14"/>
      <c r="P2767" s="14"/>
      <c r="Q2767" s="14"/>
      <c r="R2767" s="168"/>
      <c r="S2767" s="14"/>
      <c r="T2767" s="14"/>
      <c r="U2767" s="14"/>
      <c r="V2767" s="43"/>
      <c r="AA2767" s="209"/>
      <c r="AB2767" s="209"/>
      <c r="AC2767" s="209"/>
      <c r="AD2767" s="209"/>
      <c r="AE2767" s="209"/>
      <c r="AF2767" s="209"/>
      <c r="AG2767" s="209"/>
      <c r="AH2767" s="209"/>
      <c r="AI2767" s="209"/>
      <c r="AJ2767" s="209"/>
      <c r="AK2767" s="209"/>
      <c r="AL2767" s="209"/>
      <c r="AM2767" s="209"/>
      <c r="AN2767" s="209"/>
      <c r="AO2767" s="209"/>
      <c r="AP2767" s="209"/>
      <c r="AQ2767" s="209"/>
      <c r="AR2767" s="209"/>
      <c r="AS2767" s="209"/>
      <c r="AT2767" s="209"/>
      <c r="AU2767" s="209"/>
      <c r="AV2767" s="209"/>
      <c r="AW2767" s="209"/>
      <c r="AX2767" s="209"/>
      <c r="AY2767" s="209"/>
      <c r="AZ2767" s="209"/>
      <c r="BA2767" s="209"/>
      <c r="BB2767" s="209"/>
      <c r="BC2767" s="209"/>
      <c r="BD2767" s="209"/>
      <c r="BE2767" s="209"/>
      <c r="BF2767" s="209"/>
      <c r="BG2767" s="209"/>
      <c r="BH2767" s="209"/>
      <c r="BI2767" s="209"/>
      <c r="BJ2767" s="209"/>
      <c r="BK2767" s="209"/>
      <c r="BL2767" s="209"/>
      <c r="BM2767" s="209"/>
      <c r="BN2767" s="209"/>
      <c r="BO2767" s="209"/>
      <c r="BP2767" s="209"/>
      <c r="BQ2767" s="209"/>
      <c r="BR2767" s="209"/>
      <c r="BS2767" s="209"/>
      <c r="BT2767" s="209"/>
      <c r="BU2767" s="209"/>
      <c r="BV2767" s="209"/>
      <c r="BW2767" s="209"/>
      <c r="BX2767" s="209"/>
      <c r="BY2767" s="209"/>
      <c r="BZ2767" s="209"/>
      <c r="CA2767" s="209"/>
      <c r="CB2767" s="209"/>
      <c r="CC2767" s="209"/>
      <c r="CD2767" s="209"/>
      <c r="CE2767" s="209"/>
      <c r="CF2767" s="209"/>
      <c r="CG2767" s="209"/>
      <c r="CH2767" s="209"/>
      <c r="CI2767" s="209"/>
      <c r="CJ2767" s="209"/>
      <c r="CK2767" s="209"/>
      <c r="CL2767" s="209"/>
      <c r="CM2767" s="209"/>
      <c r="CN2767" s="209"/>
      <c r="CO2767" s="209"/>
      <c r="CP2767" s="209"/>
      <c r="CQ2767" s="209"/>
      <c r="CR2767" s="209"/>
      <c r="CS2767" s="209"/>
      <c r="CT2767" s="209"/>
      <c r="CU2767" s="209"/>
      <c r="CV2767" s="209"/>
      <c r="CW2767" s="209"/>
      <c r="CX2767" s="209"/>
      <c r="CY2767" s="209"/>
      <c r="CZ2767" s="209"/>
      <c r="DA2767" s="209"/>
      <c r="DB2767" s="209"/>
      <c r="DC2767" s="209"/>
      <c r="DD2767" s="209"/>
      <c r="DE2767" s="209"/>
      <c r="DF2767" s="209"/>
      <c r="DG2767" s="209"/>
      <c r="DH2767" s="209"/>
      <c r="DI2767" s="209"/>
      <c r="DJ2767" s="209"/>
      <c r="DK2767" s="209"/>
      <c r="DL2767" s="209"/>
      <c r="DM2767" s="209"/>
      <c r="DN2767" s="209"/>
      <c r="DO2767" s="209"/>
      <c r="DP2767" s="209"/>
      <c r="DQ2767" s="209"/>
      <c r="DR2767" s="209"/>
      <c r="DS2767" s="209"/>
      <c r="DT2767" s="209"/>
      <c r="DU2767" s="209"/>
      <c r="DV2767" s="209"/>
      <c r="DW2767" s="209"/>
      <c r="DX2767" s="209"/>
      <c r="DY2767" s="209"/>
      <c r="DZ2767" s="209"/>
      <c r="EA2767" s="209"/>
      <c r="EB2767" s="209"/>
      <c r="EC2767" s="209"/>
      <c r="ED2767" s="209"/>
      <c r="EE2767" s="209"/>
      <c r="EF2767" s="209"/>
      <c r="EG2767" s="209"/>
      <c r="EH2767" s="209"/>
      <c r="EI2767" s="209"/>
      <c r="EJ2767" s="209"/>
      <c r="EK2767" s="209"/>
      <c r="EL2767" s="209"/>
      <c r="EM2767" s="209"/>
      <c r="EN2767" s="209"/>
      <c r="EO2767" s="209"/>
      <c r="EP2767" s="209"/>
      <c r="EQ2767" s="209"/>
      <c r="ER2767" s="209"/>
      <c r="ES2767" s="209"/>
      <c r="ET2767" s="209"/>
      <c r="EU2767" s="209"/>
      <c r="EV2767" s="209"/>
      <c r="EW2767" s="209"/>
      <c r="EX2767" s="209"/>
      <c r="EY2767" s="209"/>
      <c r="EZ2767" s="209"/>
      <c r="FA2767" s="209"/>
      <c r="FB2767" s="209"/>
      <c r="FC2767" s="209"/>
      <c r="FD2767" s="209"/>
      <c r="FE2767" s="209"/>
      <c r="FF2767" s="209"/>
      <c r="FG2767" s="209"/>
      <c r="FH2767" s="209"/>
      <c r="FI2767" s="209"/>
      <c r="FJ2767" s="209"/>
      <c r="FK2767" s="209"/>
      <c r="FL2767" s="209"/>
      <c r="FM2767" s="209"/>
      <c r="FN2767" s="209"/>
      <c r="FO2767" s="209"/>
      <c r="FP2767" s="209"/>
      <c r="FQ2767" s="209"/>
      <c r="FR2767" s="209"/>
      <c r="FS2767" s="209"/>
      <c r="FT2767" s="209"/>
      <c r="FU2767" s="209"/>
      <c r="FV2767" s="209"/>
      <c r="FW2767" s="209"/>
      <c r="FX2767" s="209"/>
      <c r="FY2767" s="209"/>
      <c r="FZ2767" s="209"/>
      <c r="GA2767" s="209"/>
      <c r="GB2767" s="209"/>
      <c r="GC2767" s="209"/>
      <c r="GD2767" s="209"/>
      <c r="GE2767" s="209"/>
      <c r="GF2767" s="209"/>
      <c r="GG2767" s="209"/>
      <c r="GH2767" s="209"/>
      <c r="GI2767" s="209"/>
    </row>
    <row r="2768" spans="1:191">
      <c r="A2768" s="209"/>
      <c r="B2768" s="209"/>
      <c r="C2768" s="209"/>
      <c r="D2768" s="209"/>
      <c r="E2768" s="278"/>
      <c r="I2768" s="279"/>
      <c r="J2768" s="279"/>
      <c r="K2768" s="279"/>
      <c r="L2768" s="217"/>
      <c r="M2768" s="14"/>
      <c r="N2768" s="14"/>
      <c r="O2768" s="14"/>
      <c r="P2768" s="14"/>
      <c r="Q2768" s="14"/>
      <c r="R2768" s="168"/>
      <c r="S2768" s="14"/>
      <c r="T2768" s="14"/>
      <c r="U2768" s="14"/>
      <c r="V2768" s="43"/>
      <c r="AA2768" s="209"/>
      <c r="AB2768" s="209"/>
      <c r="AC2768" s="209"/>
      <c r="AD2768" s="209"/>
      <c r="AE2768" s="209"/>
      <c r="AF2768" s="209"/>
      <c r="AG2768" s="209"/>
      <c r="AH2768" s="209"/>
      <c r="AI2768" s="209"/>
      <c r="AJ2768" s="209"/>
      <c r="AK2768" s="209"/>
      <c r="AL2768" s="209"/>
      <c r="AM2768" s="209"/>
      <c r="AN2768" s="209"/>
      <c r="AO2768" s="209"/>
      <c r="AP2768" s="209"/>
      <c r="AQ2768" s="209"/>
      <c r="AR2768" s="209"/>
      <c r="AS2768" s="209"/>
      <c r="AT2768" s="209"/>
      <c r="AU2768" s="209"/>
      <c r="AV2768" s="209"/>
      <c r="AW2768" s="209"/>
      <c r="AX2768" s="209"/>
      <c r="AY2768" s="209"/>
      <c r="AZ2768" s="209"/>
      <c r="BA2768" s="209"/>
      <c r="BB2768" s="209"/>
      <c r="BC2768" s="209"/>
      <c r="BD2768" s="209"/>
      <c r="BE2768" s="209"/>
      <c r="BF2768" s="209"/>
      <c r="BG2768" s="209"/>
      <c r="BH2768" s="209"/>
      <c r="BI2768" s="209"/>
      <c r="BJ2768" s="209"/>
      <c r="BK2768" s="209"/>
      <c r="BL2768" s="209"/>
      <c r="BM2768" s="209"/>
      <c r="BN2768" s="209"/>
      <c r="BO2768" s="209"/>
      <c r="BP2768" s="209"/>
      <c r="BQ2768" s="209"/>
      <c r="BR2768" s="209"/>
      <c r="BS2768" s="209"/>
      <c r="BT2768" s="209"/>
      <c r="BU2768" s="209"/>
      <c r="BV2768" s="209"/>
      <c r="BW2768" s="209"/>
      <c r="BX2768" s="209"/>
      <c r="BY2768" s="209"/>
      <c r="BZ2768" s="209"/>
      <c r="CA2768" s="209"/>
      <c r="CB2768" s="209"/>
      <c r="CC2768" s="209"/>
      <c r="CD2768" s="209"/>
      <c r="CE2768" s="209"/>
      <c r="CF2768" s="209"/>
      <c r="CG2768" s="209"/>
      <c r="CH2768" s="209"/>
      <c r="CI2768" s="209"/>
      <c r="CJ2768" s="209"/>
      <c r="CK2768" s="209"/>
      <c r="CL2768" s="209"/>
      <c r="CM2768" s="209"/>
      <c r="CN2768" s="209"/>
      <c r="CO2768" s="209"/>
      <c r="CP2768" s="209"/>
      <c r="CQ2768" s="209"/>
      <c r="CR2768" s="209"/>
      <c r="CS2768" s="209"/>
      <c r="CT2768" s="209"/>
      <c r="CU2768" s="209"/>
      <c r="CV2768" s="209"/>
      <c r="CW2768" s="209"/>
      <c r="CX2768" s="209"/>
      <c r="CY2768" s="209"/>
      <c r="CZ2768" s="209"/>
      <c r="DA2768" s="209"/>
      <c r="DB2768" s="209"/>
      <c r="DC2768" s="209"/>
      <c r="DD2768" s="209"/>
      <c r="DE2768" s="209"/>
      <c r="DF2768" s="209"/>
      <c r="DG2768" s="209"/>
      <c r="DH2768" s="209"/>
      <c r="DI2768" s="209"/>
      <c r="DJ2768" s="209"/>
      <c r="DK2768" s="209"/>
      <c r="DL2768" s="209"/>
      <c r="DM2768" s="209"/>
      <c r="DN2768" s="209"/>
      <c r="DO2768" s="209"/>
      <c r="DP2768" s="209"/>
      <c r="DQ2768" s="209"/>
      <c r="DR2768" s="209"/>
      <c r="DS2768" s="209"/>
      <c r="DT2768" s="209"/>
      <c r="DU2768" s="209"/>
      <c r="DV2768" s="209"/>
      <c r="DW2768" s="209"/>
      <c r="DX2768" s="209"/>
      <c r="DY2768" s="209"/>
      <c r="DZ2768" s="209"/>
      <c r="EA2768" s="209"/>
      <c r="EB2768" s="209"/>
      <c r="EC2768" s="209"/>
      <c r="ED2768" s="209"/>
      <c r="EE2768" s="209"/>
      <c r="EF2768" s="209"/>
      <c r="EG2768" s="209"/>
      <c r="EH2768" s="209"/>
      <c r="EI2768" s="209"/>
      <c r="EJ2768" s="209"/>
      <c r="EK2768" s="209"/>
      <c r="EL2768" s="209"/>
      <c r="EM2768" s="209"/>
      <c r="EN2768" s="209"/>
      <c r="EO2768" s="209"/>
      <c r="EP2768" s="209"/>
      <c r="EQ2768" s="209"/>
      <c r="ER2768" s="209"/>
      <c r="ES2768" s="209"/>
      <c r="ET2768" s="209"/>
      <c r="EU2768" s="209"/>
      <c r="EV2768" s="209"/>
      <c r="EW2768" s="209"/>
      <c r="EX2768" s="209"/>
      <c r="EY2768" s="209"/>
      <c r="EZ2768" s="209"/>
      <c r="FA2768" s="209"/>
      <c r="FB2768" s="209"/>
      <c r="FC2768" s="209"/>
      <c r="FD2768" s="209"/>
      <c r="FE2768" s="209"/>
      <c r="FF2768" s="209"/>
      <c r="FG2768" s="209"/>
      <c r="FH2768" s="209"/>
      <c r="FI2768" s="209"/>
      <c r="FJ2768" s="209"/>
      <c r="FK2768" s="209"/>
      <c r="FL2768" s="209"/>
      <c r="FM2768" s="209"/>
      <c r="FN2768" s="209"/>
      <c r="FO2768" s="209"/>
      <c r="FP2768" s="209"/>
      <c r="FQ2768" s="209"/>
      <c r="FR2768" s="209"/>
      <c r="FS2768" s="209"/>
      <c r="FT2768" s="209"/>
      <c r="FU2768" s="209"/>
      <c r="FV2768" s="209"/>
      <c r="FW2768" s="209"/>
      <c r="FX2768" s="209"/>
      <c r="FY2768" s="209"/>
      <c r="FZ2768" s="209"/>
      <c r="GA2768" s="209"/>
      <c r="GB2768" s="209"/>
      <c r="GC2768" s="209"/>
      <c r="GD2768" s="209"/>
      <c r="GE2768" s="209"/>
      <c r="GF2768" s="209"/>
      <c r="GG2768" s="209"/>
      <c r="GH2768" s="209"/>
      <c r="GI2768" s="209"/>
    </row>
    <row r="2769" spans="1:191">
      <c r="A2769" s="209"/>
      <c r="B2769" s="209"/>
      <c r="C2769" s="209"/>
      <c r="D2769" s="209"/>
      <c r="E2769" s="278"/>
      <c r="I2769" s="279"/>
      <c r="J2769" s="279"/>
      <c r="K2769" s="279"/>
      <c r="L2769" s="217"/>
      <c r="M2769" s="14"/>
      <c r="N2769" s="14"/>
      <c r="O2769" s="14"/>
      <c r="P2769" s="14"/>
      <c r="Q2769" s="14"/>
      <c r="R2769" s="168"/>
      <c r="S2769" s="14"/>
      <c r="T2769" s="14"/>
      <c r="U2769" s="14"/>
      <c r="V2769" s="43"/>
      <c r="AA2769" s="209"/>
      <c r="AB2769" s="209"/>
      <c r="AC2769" s="209"/>
      <c r="AD2769" s="209"/>
      <c r="AE2769" s="209"/>
      <c r="AF2769" s="209"/>
      <c r="AG2769" s="209"/>
      <c r="AH2769" s="209"/>
      <c r="AI2769" s="209"/>
      <c r="AJ2769" s="209"/>
      <c r="AK2769" s="209"/>
      <c r="AL2769" s="209"/>
      <c r="AM2769" s="209"/>
      <c r="AN2769" s="209"/>
      <c r="AO2769" s="209"/>
      <c r="AP2769" s="209"/>
      <c r="AQ2769" s="209"/>
      <c r="AR2769" s="209"/>
      <c r="AS2769" s="209"/>
      <c r="AT2769" s="209"/>
      <c r="AU2769" s="209"/>
      <c r="AV2769" s="209"/>
      <c r="AW2769" s="209"/>
      <c r="AX2769" s="209"/>
      <c r="AY2769" s="209"/>
      <c r="AZ2769" s="209"/>
      <c r="BA2769" s="209"/>
      <c r="BB2769" s="209"/>
      <c r="BC2769" s="209"/>
      <c r="BD2769" s="209"/>
      <c r="BE2769" s="209"/>
      <c r="BF2769" s="209"/>
      <c r="BG2769" s="209"/>
      <c r="BH2769" s="209"/>
      <c r="BI2769" s="209"/>
      <c r="BJ2769" s="209"/>
      <c r="BK2769" s="209"/>
      <c r="BL2769" s="209"/>
      <c r="BM2769" s="209"/>
      <c r="BN2769" s="209"/>
      <c r="BO2769" s="209"/>
      <c r="BP2769" s="209"/>
      <c r="BQ2769" s="209"/>
      <c r="BR2769" s="209"/>
      <c r="BS2769" s="209"/>
      <c r="BT2769" s="209"/>
      <c r="BU2769" s="209"/>
      <c r="BV2769" s="209"/>
      <c r="BW2769" s="209"/>
      <c r="BX2769" s="209"/>
      <c r="BY2769" s="209"/>
      <c r="BZ2769" s="209"/>
      <c r="CA2769" s="209"/>
      <c r="CB2769" s="209"/>
      <c r="CC2769" s="209"/>
      <c r="CD2769" s="209"/>
      <c r="CE2769" s="209"/>
      <c r="CF2769" s="209"/>
      <c r="CG2769" s="209"/>
      <c r="CH2769" s="209"/>
      <c r="CI2769" s="209"/>
      <c r="CJ2769" s="209"/>
      <c r="CK2769" s="209"/>
      <c r="CL2769" s="209"/>
      <c r="CM2769" s="209"/>
      <c r="CN2769" s="209"/>
      <c r="CO2769" s="209"/>
      <c r="CP2769" s="209"/>
      <c r="CQ2769" s="209"/>
      <c r="CR2769" s="209"/>
      <c r="CS2769" s="209"/>
      <c r="CT2769" s="209"/>
      <c r="CU2769" s="209"/>
      <c r="CV2769" s="209"/>
      <c r="CW2769" s="209"/>
      <c r="CX2769" s="209"/>
      <c r="CY2769" s="209"/>
      <c r="CZ2769" s="209"/>
      <c r="DA2769" s="209"/>
      <c r="DB2769" s="209"/>
      <c r="DC2769" s="209"/>
      <c r="DD2769" s="209"/>
      <c r="DE2769" s="209"/>
      <c r="DF2769" s="209"/>
      <c r="DG2769" s="209"/>
      <c r="DH2769" s="209"/>
      <c r="DI2769" s="209"/>
      <c r="DJ2769" s="209"/>
      <c r="DK2769" s="209"/>
      <c r="DL2769" s="209"/>
      <c r="DM2769" s="209"/>
      <c r="DN2769" s="209"/>
      <c r="DO2769" s="209"/>
      <c r="DP2769" s="209"/>
      <c r="DQ2769" s="209"/>
      <c r="DR2769" s="209"/>
      <c r="DS2769" s="209"/>
      <c r="DT2769" s="209"/>
      <c r="DU2769" s="209"/>
      <c r="DV2769" s="209"/>
      <c r="DW2769" s="209"/>
      <c r="DX2769" s="209"/>
      <c r="DY2769" s="209"/>
      <c r="DZ2769" s="209"/>
      <c r="EA2769" s="209"/>
      <c r="EB2769" s="209"/>
      <c r="EC2769" s="209"/>
      <c r="ED2769" s="209"/>
      <c r="EE2769" s="209"/>
      <c r="EF2769" s="209"/>
      <c r="EG2769" s="209"/>
      <c r="EH2769" s="209"/>
      <c r="EI2769" s="209"/>
      <c r="EJ2769" s="209"/>
      <c r="EK2769" s="209"/>
      <c r="EL2769" s="209"/>
      <c r="EM2769" s="209"/>
      <c r="EN2769" s="209"/>
      <c r="EO2769" s="209"/>
      <c r="EP2769" s="209"/>
      <c r="EQ2769" s="209"/>
      <c r="ER2769" s="209"/>
      <c r="ES2769" s="209"/>
      <c r="ET2769" s="209"/>
      <c r="EU2769" s="209"/>
      <c r="EV2769" s="209"/>
      <c r="EW2769" s="209"/>
      <c r="EX2769" s="209"/>
      <c r="EY2769" s="209"/>
      <c r="EZ2769" s="209"/>
      <c r="FA2769" s="209"/>
      <c r="FB2769" s="209"/>
      <c r="FC2769" s="209"/>
      <c r="FD2769" s="209"/>
      <c r="FE2769" s="209"/>
      <c r="FF2769" s="209"/>
      <c r="FG2769" s="209"/>
      <c r="FH2769" s="209"/>
      <c r="FI2769" s="209"/>
      <c r="FJ2769" s="209"/>
      <c r="FK2769" s="209"/>
      <c r="FL2769" s="209"/>
      <c r="FM2769" s="209"/>
      <c r="FN2769" s="209"/>
      <c r="FO2769" s="209"/>
      <c r="FP2769" s="209"/>
      <c r="FQ2769" s="209"/>
      <c r="FR2769" s="209"/>
      <c r="FS2769" s="209"/>
      <c r="FT2769" s="209"/>
      <c r="FU2769" s="209"/>
      <c r="FV2769" s="209"/>
      <c r="FW2769" s="209"/>
      <c r="FX2769" s="209"/>
      <c r="FY2769" s="209"/>
      <c r="FZ2769" s="209"/>
      <c r="GA2769" s="209"/>
      <c r="GB2769" s="209"/>
      <c r="GC2769" s="209"/>
      <c r="GD2769" s="209"/>
      <c r="GE2769" s="209"/>
      <c r="GF2769" s="209"/>
      <c r="GG2769" s="209"/>
      <c r="GH2769" s="209"/>
      <c r="GI2769" s="209"/>
    </row>
    <row r="2770" spans="1:191">
      <c r="A2770" s="209"/>
      <c r="B2770" s="209"/>
      <c r="C2770" s="209"/>
      <c r="D2770" s="209"/>
      <c r="E2770" s="278"/>
      <c r="I2770" s="279"/>
      <c r="J2770" s="279"/>
      <c r="K2770" s="279"/>
      <c r="L2770" s="217"/>
      <c r="M2770" s="14"/>
      <c r="N2770" s="14"/>
      <c r="O2770" s="14"/>
      <c r="P2770" s="14"/>
      <c r="Q2770" s="14"/>
      <c r="R2770" s="168"/>
      <c r="S2770" s="14"/>
      <c r="T2770" s="14"/>
      <c r="U2770" s="14"/>
      <c r="V2770" s="43"/>
      <c r="AA2770" s="209"/>
      <c r="AB2770" s="209"/>
      <c r="AC2770" s="209"/>
      <c r="AD2770" s="209"/>
      <c r="AE2770" s="209"/>
      <c r="AF2770" s="209"/>
      <c r="AG2770" s="209"/>
      <c r="AH2770" s="209"/>
      <c r="AI2770" s="209"/>
      <c r="AJ2770" s="209"/>
      <c r="AK2770" s="209"/>
      <c r="AL2770" s="209"/>
      <c r="AM2770" s="209"/>
      <c r="AN2770" s="209"/>
      <c r="AO2770" s="209"/>
      <c r="AP2770" s="209"/>
      <c r="AQ2770" s="209"/>
      <c r="AR2770" s="209"/>
      <c r="AS2770" s="209"/>
      <c r="AT2770" s="209"/>
      <c r="AU2770" s="209"/>
      <c r="AV2770" s="209"/>
      <c r="AW2770" s="209"/>
      <c r="AX2770" s="209"/>
      <c r="AY2770" s="209"/>
      <c r="AZ2770" s="209"/>
      <c r="BA2770" s="209"/>
      <c r="BB2770" s="209"/>
      <c r="BC2770" s="209"/>
      <c r="BD2770" s="209"/>
      <c r="BE2770" s="209"/>
      <c r="BF2770" s="209"/>
      <c r="BG2770" s="209"/>
      <c r="BH2770" s="209"/>
      <c r="BI2770" s="209"/>
      <c r="BJ2770" s="209"/>
      <c r="BK2770" s="209"/>
      <c r="BL2770" s="209"/>
      <c r="BM2770" s="209"/>
      <c r="BN2770" s="209"/>
      <c r="BO2770" s="209"/>
      <c r="BP2770" s="209"/>
      <c r="BQ2770" s="209"/>
      <c r="BR2770" s="209"/>
      <c r="BS2770" s="209"/>
      <c r="BT2770" s="209"/>
      <c r="BU2770" s="209"/>
      <c r="BV2770" s="209"/>
      <c r="BW2770" s="209"/>
      <c r="BX2770" s="209"/>
      <c r="BY2770" s="209"/>
      <c r="BZ2770" s="209"/>
      <c r="CA2770" s="209"/>
      <c r="CB2770" s="209"/>
      <c r="CC2770" s="209"/>
      <c r="CD2770" s="209"/>
      <c r="CE2770" s="209"/>
      <c r="CF2770" s="209"/>
      <c r="CG2770" s="209"/>
      <c r="CH2770" s="209"/>
      <c r="CI2770" s="209"/>
      <c r="CJ2770" s="209"/>
      <c r="CK2770" s="209"/>
      <c r="CL2770" s="209"/>
      <c r="CM2770" s="209"/>
      <c r="CN2770" s="209"/>
      <c r="CO2770" s="209"/>
      <c r="CP2770" s="209"/>
      <c r="CQ2770" s="209"/>
      <c r="CR2770" s="209"/>
      <c r="CS2770" s="209"/>
      <c r="CT2770" s="209"/>
      <c r="CU2770" s="209"/>
      <c r="CV2770" s="209"/>
      <c r="CW2770" s="209"/>
      <c r="CX2770" s="209"/>
      <c r="CY2770" s="209"/>
      <c r="CZ2770" s="209"/>
      <c r="DA2770" s="209"/>
      <c r="DB2770" s="209"/>
      <c r="DC2770" s="209"/>
      <c r="DD2770" s="209"/>
      <c r="DE2770" s="209"/>
      <c r="DF2770" s="209"/>
      <c r="DG2770" s="209"/>
      <c r="DH2770" s="209"/>
      <c r="DI2770" s="209"/>
      <c r="DJ2770" s="209"/>
      <c r="DK2770" s="209"/>
      <c r="DL2770" s="209"/>
      <c r="DM2770" s="209"/>
      <c r="DN2770" s="209"/>
      <c r="DO2770" s="209"/>
      <c r="DP2770" s="209"/>
      <c r="DQ2770" s="209"/>
      <c r="DR2770" s="209"/>
      <c r="DS2770" s="209"/>
      <c r="DT2770" s="209"/>
      <c r="DU2770" s="209"/>
      <c r="DV2770" s="209"/>
      <c r="DW2770" s="209"/>
      <c r="DX2770" s="209"/>
      <c r="DY2770" s="209"/>
      <c r="DZ2770" s="209"/>
      <c r="EA2770" s="209"/>
      <c r="EB2770" s="209"/>
      <c r="EC2770" s="209"/>
      <c r="ED2770" s="209"/>
      <c r="EE2770" s="209"/>
      <c r="EF2770" s="209"/>
      <c r="EG2770" s="209"/>
      <c r="EH2770" s="209"/>
      <c r="EI2770" s="209"/>
      <c r="EJ2770" s="209"/>
      <c r="EK2770" s="209"/>
      <c r="EL2770" s="209"/>
      <c r="EM2770" s="209"/>
      <c r="EN2770" s="209"/>
      <c r="EO2770" s="209"/>
      <c r="EP2770" s="209"/>
      <c r="EQ2770" s="209"/>
      <c r="ER2770" s="209"/>
      <c r="ES2770" s="209"/>
      <c r="ET2770" s="209"/>
      <c r="EU2770" s="209"/>
      <c r="EV2770" s="209"/>
      <c r="EW2770" s="209"/>
      <c r="EX2770" s="209"/>
      <c r="EY2770" s="209"/>
      <c r="EZ2770" s="209"/>
      <c r="FA2770" s="209"/>
      <c r="FB2770" s="209"/>
      <c r="FC2770" s="209"/>
      <c r="FD2770" s="209"/>
      <c r="FE2770" s="209"/>
      <c r="FF2770" s="209"/>
      <c r="FG2770" s="209"/>
      <c r="FH2770" s="209"/>
      <c r="FI2770" s="209"/>
      <c r="FJ2770" s="209"/>
      <c r="FK2770" s="209"/>
      <c r="FL2770" s="209"/>
      <c r="FM2770" s="209"/>
      <c r="FN2770" s="209"/>
      <c r="FO2770" s="209"/>
      <c r="FP2770" s="209"/>
      <c r="FQ2770" s="209"/>
      <c r="FR2770" s="209"/>
      <c r="FS2770" s="209"/>
      <c r="FT2770" s="209"/>
      <c r="FU2770" s="209"/>
      <c r="FV2770" s="209"/>
      <c r="FW2770" s="209"/>
      <c r="FX2770" s="209"/>
      <c r="FY2770" s="209"/>
      <c r="FZ2770" s="209"/>
      <c r="GA2770" s="209"/>
      <c r="GB2770" s="209"/>
      <c r="GC2770" s="209"/>
      <c r="GD2770" s="209"/>
      <c r="GE2770" s="209"/>
      <c r="GF2770" s="209"/>
      <c r="GG2770" s="209"/>
      <c r="GH2770" s="209"/>
      <c r="GI2770" s="209"/>
    </row>
    <row r="2771" spans="1:191">
      <c r="A2771" s="209"/>
      <c r="B2771" s="209"/>
      <c r="C2771" s="209"/>
      <c r="D2771" s="209"/>
      <c r="E2771" s="278"/>
      <c r="I2771" s="279"/>
      <c r="J2771" s="279"/>
      <c r="K2771" s="279"/>
      <c r="L2771" s="217"/>
      <c r="M2771" s="14"/>
      <c r="N2771" s="14"/>
      <c r="O2771" s="14"/>
      <c r="P2771" s="14"/>
      <c r="Q2771" s="14"/>
      <c r="R2771" s="168"/>
      <c r="S2771" s="14"/>
      <c r="T2771" s="14"/>
      <c r="U2771" s="14"/>
      <c r="V2771" s="43"/>
      <c r="AA2771" s="209"/>
      <c r="AB2771" s="209"/>
      <c r="AC2771" s="209"/>
      <c r="AD2771" s="209"/>
      <c r="AE2771" s="209"/>
      <c r="AF2771" s="209"/>
      <c r="AG2771" s="209"/>
      <c r="AH2771" s="209"/>
      <c r="AI2771" s="209"/>
      <c r="AJ2771" s="209"/>
      <c r="AK2771" s="209"/>
      <c r="AL2771" s="209"/>
      <c r="AM2771" s="209"/>
      <c r="AN2771" s="209"/>
      <c r="AO2771" s="209"/>
      <c r="AP2771" s="209"/>
      <c r="AQ2771" s="209"/>
      <c r="AR2771" s="209"/>
      <c r="AS2771" s="209"/>
      <c r="AT2771" s="209"/>
      <c r="AU2771" s="209"/>
      <c r="AV2771" s="209"/>
      <c r="AW2771" s="209"/>
      <c r="AX2771" s="209"/>
      <c r="AY2771" s="209"/>
      <c r="AZ2771" s="209"/>
      <c r="BA2771" s="209"/>
      <c r="BB2771" s="209"/>
      <c r="BC2771" s="209"/>
      <c r="BD2771" s="209"/>
      <c r="BE2771" s="209"/>
      <c r="BF2771" s="209"/>
      <c r="BG2771" s="209"/>
      <c r="BH2771" s="209"/>
      <c r="BI2771" s="209"/>
      <c r="BJ2771" s="209"/>
      <c r="BK2771" s="209"/>
      <c r="BL2771" s="209"/>
      <c r="BM2771" s="209"/>
      <c r="BN2771" s="209"/>
      <c r="BO2771" s="209"/>
      <c r="BP2771" s="209"/>
      <c r="BQ2771" s="209"/>
      <c r="BR2771" s="209"/>
      <c r="BS2771" s="209"/>
      <c r="BT2771" s="209"/>
      <c r="BU2771" s="209"/>
      <c r="BV2771" s="209"/>
      <c r="BW2771" s="209"/>
      <c r="BX2771" s="209"/>
      <c r="BY2771" s="209"/>
      <c r="BZ2771" s="209"/>
      <c r="CA2771" s="209"/>
      <c r="CB2771" s="209"/>
      <c r="CC2771" s="209"/>
      <c r="CD2771" s="209"/>
      <c r="CE2771" s="209"/>
      <c r="CF2771" s="209"/>
      <c r="CG2771" s="209"/>
      <c r="CH2771" s="209"/>
      <c r="CI2771" s="209"/>
      <c r="CJ2771" s="209"/>
      <c r="CK2771" s="209"/>
      <c r="CL2771" s="209"/>
      <c r="CM2771" s="209"/>
      <c r="CN2771" s="209"/>
      <c r="CO2771" s="209"/>
      <c r="CP2771" s="209"/>
      <c r="CQ2771" s="209"/>
      <c r="CR2771" s="209"/>
      <c r="CS2771" s="209"/>
      <c r="CT2771" s="209"/>
      <c r="CU2771" s="209"/>
      <c r="CV2771" s="209"/>
      <c r="CW2771" s="209"/>
      <c r="CX2771" s="209"/>
      <c r="CY2771" s="209"/>
      <c r="CZ2771" s="209"/>
      <c r="DA2771" s="209"/>
      <c r="DB2771" s="209"/>
      <c r="DC2771" s="209"/>
      <c r="DD2771" s="209"/>
      <c r="DE2771" s="209"/>
      <c r="DF2771" s="209"/>
      <c r="DG2771" s="209"/>
      <c r="DH2771" s="209"/>
      <c r="DI2771" s="209"/>
      <c r="DJ2771" s="209"/>
      <c r="DK2771" s="209"/>
      <c r="DL2771" s="209"/>
      <c r="DM2771" s="209"/>
      <c r="DN2771" s="209"/>
      <c r="DO2771" s="209"/>
      <c r="DP2771" s="209"/>
      <c r="DQ2771" s="209"/>
      <c r="DR2771" s="209"/>
      <c r="DS2771" s="209"/>
      <c r="DT2771" s="209"/>
      <c r="DU2771" s="209"/>
      <c r="DV2771" s="209"/>
      <c r="DW2771" s="209"/>
      <c r="DX2771" s="209"/>
      <c r="DY2771" s="209"/>
      <c r="DZ2771" s="209"/>
      <c r="EA2771" s="209"/>
      <c r="EB2771" s="209"/>
      <c r="EC2771" s="209"/>
      <c r="ED2771" s="209"/>
      <c r="EE2771" s="209"/>
      <c r="EF2771" s="209"/>
      <c r="EG2771" s="209"/>
      <c r="EH2771" s="209"/>
      <c r="EI2771" s="209"/>
      <c r="EJ2771" s="209"/>
      <c r="EK2771" s="209"/>
      <c r="EL2771" s="209"/>
      <c r="EM2771" s="209"/>
      <c r="EN2771" s="209"/>
      <c r="EO2771" s="209"/>
      <c r="EP2771" s="209"/>
      <c r="EQ2771" s="209"/>
      <c r="ER2771" s="209"/>
      <c r="ES2771" s="209"/>
      <c r="ET2771" s="209"/>
      <c r="EU2771" s="209"/>
      <c r="EV2771" s="209"/>
      <c r="EW2771" s="209"/>
      <c r="EX2771" s="209"/>
      <c r="EY2771" s="209"/>
      <c r="EZ2771" s="209"/>
      <c r="FA2771" s="209"/>
      <c r="FB2771" s="209"/>
      <c r="FC2771" s="209"/>
      <c r="FD2771" s="209"/>
      <c r="FE2771" s="209"/>
      <c r="FF2771" s="209"/>
      <c r="FG2771" s="209"/>
      <c r="FH2771" s="209"/>
      <c r="FI2771" s="209"/>
      <c r="FJ2771" s="209"/>
      <c r="FK2771" s="209"/>
      <c r="FL2771" s="209"/>
      <c r="FM2771" s="209"/>
      <c r="FN2771" s="209"/>
      <c r="FO2771" s="209"/>
      <c r="FP2771" s="209"/>
      <c r="FQ2771" s="209"/>
      <c r="FR2771" s="209"/>
      <c r="FS2771" s="209"/>
      <c r="FT2771" s="209"/>
      <c r="FU2771" s="209"/>
      <c r="FV2771" s="209"/>
      <c r="FW2771" s="209"/>
      <c r="FX2771" s="209"/>
      <c r="FY2771" s="209"/>
      <c r="FZ2771" s="209"/>
      <c r="GA2771" s="209"/>
      <c r="GB2771" s="209"/>
      <c r="GC2771" s="209"/>
      <c r="GD2771" s="209"/>
      <c r="GE2771" s="209"/>
      <c r="GF2771" s="209"/>
      <c r="GG2771" s="209"/>
      <c r="GH2771" s="209"/>
      <c r="GI2771" s="209"/>
    </row>
    <row r="2772" spans="1:191">
      <c r="A2772" s="209"/>
      <c r="B2772" s="209"/>
      <c r="C2772" s="209"/>
      <c r="D2772" s="209"/>
      <c r="E2772" s="278"/>
      <c r="I2772" s="279"/>
      <c r="J2772" s="279"/>
      <c r="K2772" s="279"/>
      <c r="L2772" s="217"/>
      <c r="M2772" s="14"/>
      <c r="N2772" s="14"/>
      <c r="O2772" s="14"/>
      <c r="P2772" s="14"/>
      <c r="Q2772" s="14"/>
      <c r="R2772" s="168"/>
      <c r="S2772" s="14"/>
      <c r="T2772" s="14"/>
      <c r="U2772" s="14"/>
      <c r="V2772" s="43"/>
      <c r="AA2772" s="209"/>
      <c r="AB2772" s="209"/>
      <c r="AC2772" s="209"/>
      <c r="AD2772" s="209"/>
      <c r="AE2772" s="209"/>
      <c r="AF2772" s="209"/>
      <c r="AG2772" s="209"/>
      <c r="AH2772" s="209"/>
      <c r="AI2772" s="209"/>
      <c r="AJ2772" s="209"/>
      <c r="AK2772" s="209"/>
      <c r="AL2772" s="209"/>
      <c r="AM2772" s="209"/>
      <c r="AN2772" s="209"/>
      <c r="AO2772" s="209"/>
      <c r="AP2772" s="209"/>
      <c r="AQ2772" s="209"/>
      <c r="AR2772" s="209"/>
      <c r="AS2772" s="209"/>
      <c r="AT2772" s="209"/>
      <c r="AU2772" s="209"/>
      <c r="AV2772" s="209"/>
      <c r="AW2772" s="209"/>
      <c r="AX2772" s="209"/>
      <c r="AY2772" s="209"/>
      <c r="AZ2772" s="209"/>
      <c r="BA2772" s="209"/>
      <c r="BB2772" s="209"/>
      <c r="BC2772" s="209"/>
      <c r="BD2772" s="209"/>
      <c r="BE2772" s="209"/>
      <c r="BF2772" s="209"/>
      <c r="BG2772" s="209"/>
      <c r="BH2772" s="209"/>
      <c r="BI2772" s="209"/>
      <c r="BJ2772" s="209"/>
      <c r="BK2772" s="209"/>
      <c r="BL2772" s="209"/>
      <c r="BM2772" s="209"/>
      <c r="BN2772" s="209"/>
      <c r="BO2772" s="209"/>
      <c r="BP2772" s="209"/>
      <c r="BQ2772" s="209"/>
      <c r="BR2772" s="209"/>
      <c r="BS2772" s="209"/>
      <c r="BT2772" s="209"/>
      <c r="BU2772" s="209"/>
      <c r="BV2772" s="209"/>
      <c r="BW2772" s="209"/>
      <c r="BX2772" s="209"/>
      <c r="BY2772" s="209"/>
      <c r="BZ2772" s="209"/>
      <c r="CA2772" s="209"/>
      <c r="CB2772" s="209"/>
      <c r="CC2772" s="209"/>
      <c r="CD2772" s="209"/>
      <c r="CE2772" s="209"/>
      <c r="CF2772" s="209"/>
      <c r="CG2772" s="209"/>
      <c r="CH2772" s="209"/>
      <c r="CI2772" s="209"/>
      <c r="CJ2772" s="209"/>
      <c r="CK2772" s="209"/>
      <c r="CL2772" s="209"/>
      <c r="CM2772" s="209"/>
      <c r="CN2772" s="209"/>
      <c r="CO2772" s="209"/>
      <c r="CP2772" s="209"/>
      <c r="CQ2772" s="209"/>
      <c r="CR2772" s="209"/>
      <c r="CS2772" s="209"/>
      <c r="CT2772" s="209"/>
      <c r="CU2772" s="209"/>
      <c r="CV2772" s="209"/>
      <c r="CW2772" s="209"/>
      <c r="CX2772" s="209"/>
      <c r="CY2772" s="209"/>
      <c r="CZ2772" s="209"/>
      <c r="DA2772" s="209"/>
      <c r="DB2772" s="209"/>
      <c r="DC2772" s="209"/>
      <c r="DD2772" s="209"/>
      <c r="DE2772" s="209"/>
      <c r="DF2772" s="209"/>
      <c r="DG2772" s="209"/>
      <c r="DH2772" s="209"/>
      <c r="DI2772" s="209"/>
      <c r="DJ2772" s="209"/>
      <c r="DK2772" s="209"/>
      <c r="DL2772" s="209"/>
      <c r="DM2772" s="209"/>
      <c r="DN2772" s="209"/>
      <c r="DO2772" s="209"/>
      <c r="DP2772" s="209"/>
      <c r="DQ2772" s="209"/>
      <c r="DR2772" s="209"/>
      <c r="DS2772" s="209"/>
      <c r="DT2772" s="209"/>
      <c r="DU2772" s="209"/>
      <c r="DV2772" s="209"/>
      <c r="DW2772" s="209"/>
      <c r="DX2772" s="209"/>
      <c r="DY2772" s="209"/>
      <c r="DZ2772" s="209"/>
      <c r="EA2772" s="209"/>
      <c r="EB2772" s="209"/>
      <c r="EC2772" s="209"/>
      <c r="ED2772" s="209"/>
      <c r="EE2772" s="209"/>
      <c r="EF2772" s="209"/>
      <c r="EG2772" s="209"/>
      <c r="EH2772" s="209"/>
      <c r="EI2772" s="209"/>
      <c r="EJ2772" s="209"/>
      <c r="EK2772" s="209"/>
      <c r="EL2772" s="209"/>
      <c r="EM2772" s="209"/>
      <c r="EN2772" s="209"/>
      <c r="EO2772" s="209"/>
      <c r="EP2772" s="209"/>
      <c r="EQ2772" s="209"/>
      <c r="ER2772" s="209"/>
      <c r="ES2772" s="209"/>
      <c r="ET2772" s="209"/>
      <c r="EU2772" s="209"/>
      <c r="EV2772" s="209"/>
      <c r="EW2772" s="209"/>
      <c r="EX2772" s="209"/>
      <c r="EY2772" s="209"/>
      <c r="EZ2772" s="209"/>
      <c r="FA2772" s="209"/>
      <c r="FB2772" s="209"/>
      <c r="FC2772" s="209"/>
      <c r="FD2772" s="209"/>
      <c r="FE2772" s="209"/>
      <c r="FF2772" s="209"/>
      <c r="FG2772" s="209"/>
      <c r="FH2772" s="209"/>
      <c r="FI2772" s="209"/>
      <c r="FJ2772" s="209"/>
      <c r="FK2772" s="209"/>
      <c r="FL2772" s="209"/>
      <c r="FM2772" s="209"/>
      <c r="FN2772" s="209"/>
      <c r="FO2772" s="209"/>
      <c r="FP2772" s="209"/>
      <c r="FQ2772" s="209"/>
      <c r="FR2772" s="209"/>
      <c r="FS2772" s="209"/>
      <c r="FT2772" s="209"/>
      <c r="FU2772" s="209"/>
      <c r="FV2772" s="209"/>
      <c r="FW2772" s="209"/>
      <c r="FX2772" s="209"/>
      <c r="FY2772" s="209"/>
      <c r="FZ2772" s="209"/>
      <c r="GA2772" s="209"/>
      <c r="GB2772" s="209"/>
      <c r="GC2772" s="209"/>
      <c r="GD2772" s="209"/>
      <c r="GE2772" s="209"/>
      <c r="GF2772" s="209"/>
      <c r="GG2772" s="209"/>
      <c r="GH2772" s="209"/>
      <c r="GI2772" s="209"/>
    </row>
    <row r="2773" spans="1:191">
      <c r="A2773" s="209"/>
      <c r="B2773" s="209"/>
      <c r="C2773" s="209"/>
      <c r="D2773" s="209"/>
      <c r="E2773" s="278"/>
      <c r="I2773" s="279"/>
      <c r="J2773" s="279"/>
      <c r="K2773" s="279"/>
      <c r="L2773" s="217"/>
      <c r="M2773" s="14"/>
      <c r="N2773" s="14"/>
      <c r="O2773" s="14"/>
      <c r="P2773" s="14"/>
      <c r="Q2773" s="14"/>
      <c r="R2773" s="168"/>
      <c r="S2773" s="14"/>
      <c r="T2773" s="14"/>
      <c r="U2773" s="14"/>
      <c r="V2773" s="43"/>
      <c r="AA2773" s="209"/>
      <c r="AB2773" s="209"/>
      <c r="AC2773" s="209"/>
      <c r="AD2773" s="209"/>
      <c r="AE2773" s="209"/>
      <c r="AF2773" s="209"/>
      <c r="AG2773" s="209"/>
      <c r="AH2773" s="209"/>
      <c r="AI2773" s="209"/>
      <c r="AJ2773" s="209"/>
      <c r="AK2773" s="209"/>
      <c r="AL2773" s="209"/>
      <c r="AM2773" s="209"/>
      <c r="AN2773" s="209"/>
      <c r="AO2773" s="209"/>
      <c r="AP2773" s="209"/>
      <c r="AQ2773" s="209"/>
      <c r="AR2773" s="209"/>
      <c r="AS2773" s="209"/>
      <c r="AT2773" s="209"/>
      <c r="AU2773" s="209"/>
      <c r="AV2773" s="209"/>
      <c r="AW2773" s="209"/>
      <c r="AX2773" s="209"/>
      <c r="AY2773" s="209"/>
      <c r="AZ2773" s="209"/>
      <c r="BA2773" s="209"/>
      <c r="BB2773" s="209"/>
      <c r="BC2773" s="209"/>
      <c r="BD2773" s="209"/>
      <c r="BE2773" s="209"/>
      <c r="BF2773" s="209"/>
      <c r="BG2773" s="209"/>
      <c r="BH2773" s="209"/>
      <c r="BI2773" s="209"/>
      <c r="BJ2773" s="209"/>
      <c r="BK2773" s="209"/>
      <c r="BL2773" s="209"/>
      <c r="BM2773" s="209"/>
      <c r="BN2773" s="209"/>
      <c r="BO2773" s="209"/>
      <c r="BP2773" s="209"/>
      <c r="BQ2773" s="209"/>
      <c r="BR2773" s="209"/>
      <c r="BS2773" s="209"/>
      <c r="BT2773" s="209"/>
      <c r="BU2773" s="209"/>
      <c r="BV2773" s="209"/>
      <c r="BW2773" s="209"/>
      <c r="BX2773" s="209"/>
      <c r="BY2773" s="209"/>
      <c r="BZ2773" s="209"/>
      <c r="CA2773" s="209"/>
      <c r="CB2773" s="209"/>
      <c r="CC2773" s="209"/>
      <c r="CD2773" s="209"/>
      <c r="CE2773" s="209"/>
      <c r="CF2773" s="209"/>
      <c r="CG2773" s="209"/>
      <c r="CH2773" s="209"/>
      <c r="CI2773" s="209"/>
      <c r="CJ2773" s="209"/>
      <c r="CK2773" s="209"/>
      <c r="CL2773" s="209"/>
      <c r="CM2773" s="209"/>
      <c r="CN2773" s="209"/>
      <c r="CO2773" s="209"/>
      <c r="CP2773" s="209"/>
      <c r="CQ2773" s="209"/>
      <c r="CR2773" s="209"/>
      <c r="CS2773" s="209"/>
      <c r="CT2773" s="209"/>
      <c r="CU2773" s="209"/>
      <c r="CV2773" s="209"/>
      <c r="CW2773" s="209"/>
      <c r="CX2773" s="209"/>
      <c r="CY2773" s="209"/>
      <c r="CZ2773" s="209"/>
      <c r="DA2773" s="209"/>
      <c r="DB2773" s="209"/>
      <c r="DC2773" s="209"/>
      <c r="DD2773" s="209"/>
      <c r="DE2773" s="209"/>
      <c r="DF2773" s="209"/>
      <c r="DG2773" s="209"/>
      <c r="DH2773" s="209"/>
      <c r="DI2773" s="209"/>
      <c r="DJ2773" s="209"/>
      <c r="DK2773" s="209"/>
      <c r="DL2773" s="209"/>
      <c r="DM2773" s="209"/>
      <c r="DN2773" s="209"/>
      <c r="DO2773" s="209"/>
      <c r="DP2773" s="209"/>
      <c r="DQ2773" s="209"/>
      <c r="DR2773" s="209"/>
      <c r="DS2773" s="209"/>
      <c r="DT2773" s="209"/>
      <c r="DU2773" s="209"/>
      <c r="DV2773" s="209"/>
      <c r="DW2773" s="209"/>
      <c r="DX2773" s="209"/>
      <c r="DY2773" s="209"/>
      <c r="DZ2773" s="209"/>
      <c r="EA2773" s="209"/>
      <c r="EB2773" s="209"/>
      <c r="EC2773" s="209"/>
      <c r="ED2773" s="209"/>
      <c r="EE2773" s="209"/>
      <c r="EF2773" s="209"/>
      <c r="EG2773" s="209"/>
      <c r="EH2773" s="209"/>
      <c r="EI2773" s="209"/>
      <c r="EJ2773" s="209"/>
      <c r="EK2773" s="209"/>
      <c r="EL2773" s="209"/>
      <c r="EM2773" s="209"/>
      <c r="EN2773" s="209"/>
      <c r="EO2773" s="209"/>
      <c r="EP2773" s="209"/>
      <c r="EQ2773" s="209"/>
      <c r="ER2773" s="209"/>
      <c r="ES2773" s="209"/>
      <c r="ET2773" s="209"/>
      <c r="EU2773" s="209"/>
      <c r="EV2773" s="209"/>
      <c r="EW2773" s="209"/>
      <c r="EX2773" s="209"/>
      <c r="EY2773" s="209"/>
      <c r="EZ2773" s="209"/>
      <c r="FA2773" s="209"/>
      <c r="FB2773" s="209"/>
      <c r="FC2773" s="209"/>
      <c r="FD2773" s="209"/>
      <c r="FE2773" s="209"/>
      <c r="FF2773" s="209"/>
      <c r="FG2773" s="209"/>
      <c r="FH2773" s="209"/>
      <c r="FI2773" s="209"/>
      <c r="FJ2773" s="209"/>
      <c r="FK2773" s="209"/>
      <c r="FL2773" s="209"/>
      <c r="FM2773" s="209"/>
      <c r="FN2773" s="209"/>
      <c r="FO2773" s="209"/>
      <c r="FP2773" s="209"/>
      <c r="FQ2773" s="209"/>
      <c r="FR2773" s="209"/>
      <c r="FS2773" s="209"/>
      <c r="FT2773" s="209"/>
      <c r="FU2773" s="209"/>
      <c r="FV2773" s="209"/>
      <c r="FW2773" s="209"/>
      <c r="FX2773" s="209"/>
      <c r="FY2773" s="209"/>
      <c r="FZ2773" s="209"/>
      <c r="GA2773" s="209"/>
      <c r="GB2773" s="209"/>
      <c r="GC2773" s="209"/>
      <c r="GD2773" s="209"/>
      <c r="GE2773" s="209"/>
      <c r="GF2773" s="209"/>
      <c r="GG2773" s="209"/>
      <c r="GH2773" s="209"/>
      <c r="GI2773" s="209"/>
    </row>
    <row r="2774" spans="1:191">
      <c r="A2774" s="209"/>
      <c r="B2774" s="209"/>
      <c r="C2774" s="209"/>
      <c r="D2774" s="209"/>
      <c r="E2774" s="278"/>
      <c r="I2774" s="279"/>
      <c r="J2774" s="279"/>
      <c r="K2774" s="279"/>
      <c r="L2774" s="217"/>
      <c r="M2774" s="14"/>
      <c r="N2774" s="14"/>
      <c r="O2774" s="14"/>
      <c r="P2774" s="14"/>
      <c r="Q2774" s="14"/>
      <c r="R2774" s="168"/>
      <c r="S2774" s="14"/>
      <c r="T2774" s="14"/>
      <c r="U2774" s="14"/>
      <c r="V2774" s="43"/>
      <c r="AA2774" s="209"/>
      <c r="AB2774" s="209"/>
      <c r="AC2774" s="209"/>
      <c r="AD2774" s="209"/>
      <c r="AE2774" s="209"/>
      <c r="AF2774" s="209"/>
      <c r="AG2774" s="209"/>
      <c r="AH2774" s="209"/>
      <c r="AI2774" s="209"/>
      <c r="AJ2774" s="209"/>
      <c r="AK2774" s="209"/>
      <c r="AL2774" s="209"/>
      <c r="AM2774" s="209"/>
      <c r="AN2774" s="209"/>
      <c r="AO2774" s="209"/>
      <c r="AP2774" s="209"/>
      <c r="AQ2774" s="209"/>
      <c r="AR2774" s="209"/>
      <c r="AS2774" s="209"/>
      <c r="AT2774" s="209"/>
      <c r="AU2774" s="209"/>
      <c r="AV2774" s="209"/>
      <c r="AW2774" s="209"/>
      <c r="AX2774" s="209"/>
      <c r="AY2774" s="209"/>
      <c r="AZ2774" s="209"/>
      <c r="BA2774" s="209"/>
      <c r="BB2774" s="209"/>
      <c r="BC2774" s="209"/>
      <c r="BD2774" s="209"/>
      <c r="BE2774" s="209"/>
      <c r="BF2774" s="209"/>
      <c r="BG2774" s="209"/>
      <c r="BH2774" s="209"/>
      <c r="BI2774" s="209"/>
      <c r="BJ2774" s="209"/>
      <c r="BK2774" s="209"/>
      <c r="BL2774" s="209"/>
      <c r="BM2774" s="209"/>
      <c r="BN2774" s="209"/>
      <c r="BO2774" s="209"/>
      <c r="BP2774" s="209"/>
      <c r="BQ2774" s="209"/>
      <c r="BR2774" s="209"/>
      <c r="BS2774" s="209"/>
      <c r="BT2774" s="209"/>
      <c r="BU2774" s="209"/>
      <c r="BV2774" s="209"/>
      <c r="BW2774" s="209"/>
      <c r="BX2774" s="209"/>
      <c r="BY2774" s="209"/>
      <c r="BZ2774" s="209"/>
      <c r="CA2774" s="209"/>
      <c r="CB2774" s="209"/>
      <c r="CC2774" s="209"/>
      <c r="CD2774" s="209"/>
      <c r="CE2774" s="209"/>
      <c r="CF2774" s="209"/>
      <c r="CG2774" s="209"/>
      <c r="CH2774" s="209"/>
      <c r="CI2774" s="209"/>
      <c r="CJ2774" s="209"/>
      <c r="CK2774" s="209"/>
      <c r="CL2774" s="209"/>
      <c r="CM2774" s="209"/>
      <c r="CN2774" s="209"/>
      <c r="CO2774" s="209"/>
      <c r="CP2774" s="209"/>
      <c r="CQ2774" s="209"/>
      <c r="CR2774" s="209"/>
      <c r="CS2774" s="209"/>
      <c r="CT2774" s="209"/>
      <c r="CU2774" s="209"/>
      <c r="CV2774" s="209"/>
      <c r="CW2774" s="209"/>
      <c r="CX2774" s="209"/>
      <c r="CY2774" s="209"/>
      <c r="CZ2774" s="209"/>
      <c r="DA2774" s="209"/>
      <c r="DB2774" s="209"/>
      <c r="DC2774" s="209"/>
      <c r="DD2774" s="209"/>
      <c r="DE2774" s="209"/>
      <c r="DF2774" s="209"/>
      <c r="DG2774" s="209"/>
      <c r="DH2774" s="209"/>
      <c r="DI2774" s="209"/>
      <c r="DJ2774" s="209"/>
      <c r="DK2774" s="209"/>
      <c r="DL2774" s="209"/>
      <c r="DM2774" s="209"/>
      <c r="DN2774" s="209"/>
      <c r="DO2774" s="209"/>
      <c r="DP2774" s="209"/>
      <c r="DQ2774" s="209"/>
      <c r="DR2774" s="209"/>
      <c r="DS2774" s="209"/>
      <c r="DT2774" s="209"/>
      <c r="DU2774" s="209"/>
      <c r="DV2774" s="209"/>
      <c r="DW2774" s="209"/>
      <c r="DX2774" s="209"/>
      <c r="DY2774" s="209"/>
      <c r="DZ2774" s="209"/>
      <c r="EA2774" s="209"/>
      <c r="EB2774" s="209"/>
      <c r="EC2774" s="209"/>
      <c r="ED2774" s="209"/>
      <c r="EE2774" s="209"/>
      <c r="EF2774" s="209"/>
      <c r="EG2774" s="209"/>
      <c r="EH2774" s="209"/>
      <c r="EI2774" s="209"/>
      <c r="EJ2774" s="209"/>
      <c r="EK2774" s="209"/>
      <c r="EL2774" s="209"/>
      <c r="EM2774" s="209"/>
      <c r="EN2774" s="209"/>
      <c r="EO2774" s="209"/>
      <c r="EP2774" s="209"/>
      <c r="EQ2774" s="209"/>
      <c r="ER2774" s="209"/>
      <c r="ES2774" s="209"/>
      <c r="ET2774" s="209"/>
      <c r="EU2774" s="209"/>
      <c r="EV2774" s="209"/>
      <c r="EW2774" s="209"/>
      <c r="EX2774" s="209"/>
      <c r="EY2774" s="209"/>
      <c r="EZ2774" s="209"/>
      <c r="FA2774" s="209"/>
      <c r="FB2774" s="209"/>
      <c r="FC2774" s="209"/>
      <c r="FD2774" s="209"/>
      <c r="FE2774" s="209"/>
      <c r="FF2774" s="209"/>
      <c r="FG2774" s="209"/>
      <c r="FH2774" s="209"/>
      <c r="FI2774" s="209"/>
      <c r="FJ2774" s="209"/>
      <c r="FK2774" s="209"/>
      <c r="FL2774" s="209"/>
      <c r="FM2774" s="209"/>
      <c r="FN2774" s="209"/>
      <c r="FO2774" s="209"/>
      <c r="FP2774" s="209"/>
      <c r="FQ2774" s="209"/>
      <c r="FR2774" s="209"/>
      <c r="FS2774" s="209"/>
      <c r="FT2774" s="209"/>
      <c r="FU2774" s="209"/>
      <c r="FV2774" s="209"/>
      <c r="FW2774" s="209"/>
      <c r="FX2774" s="209"/>
      <c r="FY2774" s="209"/>
      <c r="FZ2774" s="209"/>
      <c r="GA2774" s="209"/>
      <c r="GB2774" s="209"/>
      <c r="GC2774" s="209"/>
      <c r="GD2774" s="209"/>
      <c r="GE2774" s="209"/>
      <c r="GF2774" s="209"/>
      <c r="GG2774" s="209"/>
      <c r="GH2774" s="209"/>
      <c r="GI2774" s="209"/>
    </row>
    <row r="2775" spans="1:191">
      <c r="A2775" s="209"/>
      <c r="B2775" s="209"/>
      <c r="C2775" s="209"/>
      <c r="D2775" s="209"/>
      <c r="E2775" s="278"/>
      <c r="I2775" s="279"/>
      <c r="J2775" s="279"/>
      <c r="K2775" s="279"/>
      <c r="L2775" s="217"/>
      <c r="M2775" s="14"/>
      <c r="N2775" s="14"/>
      <c r="O2775" s="14"/>
      <c r="P2775" s="14"/>
      <c r="Q2775" s="14"/>
      <c r="R2775" s="168"/>
      <c r="S2775" s="14"/>
      <c r="T2775" s="14"/>
      <c r="U2775" s="14"/>
      <c r="V2775" s="43"/>
      <c r="AA2775" s="209"/>
      <c r="AB2775" s="209"/>
      <c r="AC2775" s="209"/>
      <c r="AD2775" s="209"/>
      <c r="AE2775" s="209"/>
      <c r="AF2775" s="209"/>
      <c r="AG2775" s="209"/>
      <c r="AH2775" s="209"/>
      <c r="AI2775" s="209"/>
      <c r="AJ2775" s="209"/>
      <c r="AK2775" s="209"/>
      <c r="AL2775" s="209"/>
      <c r="AM2775" s="209"/>
      <c r="AN2775" s="209"/>
      <c r="AO2775" s="209"/>
      <c r="AP2775" s="209"/>
      <c r="AQ2775" s="209"/>
      <c r="AR2775" s="209"/>
      <c r="AS2775" s="209"/>
      <c r="AT2775" s="209"/>
      <c r="AU2775" s="209"/>
      <c r="AV2775" s="209"/>
      <c r="AW2775" s="209"/>
      <c r="AX2775" s="209"/>
      <c r="AY2775" s="209"/>
      <c r="AZ2775" s="209"/>
      <c r="BA2775" s="209"/>
      <c r="BB2775" s="209"/>
      <c r="BC2775" s="209"/>
      <c r="BD2775" s="209"/>
      <c r="BE2775" s="209"/>
      <c r="BF2775" s="209"/>
      <c r="BG2775" s="209"/>
      <c r="BH2775" s="209"/>
      <c r="BI2775" s="209"/>
      <c r="BJ2775" s="209"/>
      <c r="BK2775" s="209"/>
      <c r="BL2775" s="209"/>
      <c r="BM2775" s="209"/>
      <c r="BN2775" s="209"/>
      <c r="BO2775" s="209"/>
      <c r="BP2775" s="209"/>
      <c r="BQ2775" s="209"/>
      <c r="BR2775" s="209"/>
      <c r="BS2775" s="209"/>
      <c r="BT2775" s="209"/>
      <c r="BU2775" s="209"/>
      <c r="BV2775" s="209"/>
      <c r="BW2775" s="209"/>
      <c r="BX2775" s="209"/>
      <c r="BY2775" s="209"/>
      <c r="BZ2775" s="209"/>
      <c r="CA2775" s="209"/>
      <c r="CB2775" s="209"/>
      <c r="CC2775" s="209"/>
      <c r="CD2775" s="209"/>
      <c r="CE2775" s="209"/>
      <c r="CF2775" s="209"/>
      <c r="CG2775" s="209"/>
      <c r="CH2775" s="209"/>
      <c r="CI2775" s="209"/>
      <c r="CJ2775" s="209"/>
      <c r="CK2775" s="209"/>
      <c r="CL2775" s="209"/>
      <c r="CM2775" s="209"/>
      <c r="CN2775" s="209"/>
      <c r="CO2775" s="209"/>
      <c r="CP2775" s="209"/>
      <c r="CQ2775" s="209"/>
      <c r="CR2775" s="209"/>
      <c r="CS2775" s="209"/>
      <c r="CT2775" s="209"/>
      <c r="CU2775" s="209"/>
      <c r="CV2775" s="209"/>
      <c r="CW2775" s="209"/>
      <c r="CX2775" s="209"/>
      <c r="CY2775" s="209"/>
      <c r="CZ2775" s="209"/>
      <c r="DA2775" s="209"/>
      <c r="DB2775" s="209"/>
      <c r="DC2775" s="209"/>
      <c r="DD2775" s="209"/>
      <c r="DE2775" s="209"/>
      <c r="DF2775" s="209"/>
      <c r="DG2775" s="209"/>
      <c r="DH2775" s="209"/>
      <c r="DI2775" s="209"/>
      <c r="DJ2775" s="209"/>
      <c r="DK2775" s="209"/>
      <c r="DL2775" s="209"/>
      <c r="DM2775" s="209"/>
      <c r="DN2775" s="209"/>
      <c r="DO2775" s="209"/>
      <c r="DP2775" s="209"/>
      <c r="DQ2775" s="209"/>
      <c r="DR2775" s="209"/>
      <c r="DS2775" s="209"/>
      <c r="DT2775" s="209"/>
      <c r="DU2775" s="209"/>
      <c r="DV2775" s="209"/>
      <c r="DW2775" s="209"/>
      <c r="DX2775" s="209"/>
      <c r="DY2775" s="209"/>
      <c r="DZ2775" s="209"/>
      <c r="EA2775" s="209"/>
      <c r="EB2775" s="209"/>
      <c r="EC2775" s="209"/>
      <c r="ED2775" s="209"/>
      <c r="EE2775" s="209"/>
      <c r="EF2775" s="209"/>
      <c r="EG2775" s="209"/>
      <c r="EH2775" s="209"/>
      <c r="EI2775" s="209"/>
      <c r="EJ2775" s="209"/>
      <c r="EK2775" s="209"/>
      <c r="EL2775" s="209"/>
      <c r="EM2775" s="209"/>
      <c r="EN2775" s="209"/>
      <c r="EO2775" s="209"/>
      <c r="EP2775" s="209"/>
      <c r="EQ2775" s="209"/>
      <c r="ER2775" s="209"/>
      <c r="ES2775" s="209"/>
      <c r="ET2775" s="209"/>
      <c r="EU2775" s="209"/>
      <c r="EV2775" s="209"/>
      <c r="EW2775" s="209"/>
      <c r="EX2775" s="209"/>
      <c r="EY2775" s="209"/>
      <c r="EZ2775" s="209"/>
      <c r="FA2775" s="209"/>
      <c r="FB2775" s="209"/>
      <c r="FC2775" s="209"/>
      <c r="FD2775" s="209"/>
      <c r="FE2775" s="209"/>
      <c r="FF2775" s="209"/>
      <c r="FG2775" s="209"/>
      <c r="FH2775" s="209"/>
      <c r="FI2775" s="209"/>
      <c r="FJ2775" s="209"/>
      <c r="FK2775" s="209"/>
      <c r="FL2775" s="209"/>
      <c r="FM2775" s="209"/>
      <c r="FN2775" s="209"/>
      <c r="FO2775" s="209"/>
      <c r="FP2775" s="209"/>
      <c r="FQ2775" s="209"/>
      <c r="FR2775" s="209"/>
      <c r="FS2775" s="209"/>
      <c r="FT2775" s="209"/>
      <c r="FU2775" s="209"/>
      <c r="FV2775" s="209"/>
      <c r="FW2775" s="209"/>
      <c r="FX2775" s="209"/>
      <c r="FY2775" s="209"/>
      <c r="FZ2775" s="209"/>
      <c r="GA2775" s="209"/>
      <c r="GB2775" s="209"/>
      <c r="GC2775" s="209"/>
      <c r="GD2775" s="209"/>
      <c r="GE2775" s="209"/>
      <c r="GF2775" s="209"/>
      <c r="GG2775" s="209"/>
      <c r="GH2775" s="209"/>
      <c r="GI2775" s="209"/>
    </row>
    <row r="2776" spans="1:191">
      <c r="A2776" s="209"/>
      <c r="B2776" s="209"/>
      <c r="C2776" s="209"/>
      <c r="D2776" s="209"/>
      <c r="E2776" s="278"/>
      <c r="I2776" s="279"/>
      <c r="J2776" s="279"/>
      <c r="K2776" s="279"/>
      <c r="L2776" s="217"/>
      <c r="M2776" s="14"/>
      <c r="N2776" s="14"/>
      <c r="O2776" s="14"/>
      <c r="P2776" s="14"/>
      <c r="Q2776" s="14"/>
      <c r="R2776" s="168"/>
      <c r="S2776" s="14"/>
      <c r="T2776" s="14"/>
      <c r="U2776" s="14"/>
      <c r="V2776" s="43"/>
      <c r="AA2776" s="209"/>
      <c r="AB2776" s="209"/>
      <c r="AC2776" s="209"/>
      <c r="AD2776" s="209"/>
      <c r="AE2776" s="209"/>
      <c r="AF2776" s="209"/>
      <c r="AG2776" s="209"/>
      <c r="AH2776" s="209"/>
      <c r="AI2776" s="209"/>
      <c r="AJ2776" s="209"/>
      <c r="AK2776" s="209"/>
      <c r="AL2776" s="209"/>
      <c r="AM2776" s="209"/>
      <c r="AN2776" s="209"/>
      <c r="AO2776" s="209"/>
      <c r="AP2776" s="209"/>
      <c r="AQ2776" s="209"/>
      <c r="AR2776" s="209"/>
      <c r="AS2776" s="209"/>
      <c r="AT2776" s="209"/>
      <c r="AU2776" s="209"/>
      <c r="AV2776" s="209"/>
      <c r="AW2776" s="209"/>
      <c r="AX2776" s="209"/>
      <c r="AY2776" s="209"/>
      <c r="AZ2776" s="209"/>
      <c r="BA2776" s="209"/>
      <c r="BB2776" s="209"/>
      <c r="BC2776" s="209"/>
      <c r="BD2776" s="209"/>
      <c r="BE2776" s="209"/>
      <c r="BF2776" s="209"/>
      <c r="BG2776" s="209"/>
      <c r="BH2776" s="209"/>
      <c r="BI2776" s="209"/>
      <c r="BJ2776" s="209"/>
      <c r="BK2776" s="209"/>
      <c r="BL2776" s="209"/>
      <c r="BM2776" s="209"/>
      <c r="BN2776" s="209"/>
      <c r="BO2776" s="209"/>
      <c r="BP2776" s="209"/>
      <c r="BQ2776" s="209"/>
      <c r="BR2776" s="209"/>
      <c r="BS2776" s="209"/>
      <c r="BT2776" s="209"/>
      <c r="BU2776" s="209"/>
      <c r="BV2776" s="209"/>
      <c r="BW2776" s="209"/>
      <c r="BX2776" s="209"/>
      <c r="BY2776" s="209"/>
      <c r="BZ2776" s="209"/>
      <c r="CA2776" s="209"/>
      <c r="CB2776" s="209"/>
      <c r="CC2776" s="209"/>
      <c r="CD2776" s="209"/>
      <c r="CE2776" s="209"/>
      <c r="CF2776" s="209"/>
      <c r="CG2776" s="209"/>
      <c r="CH2776" s="209"/>
      <c r="CI2776" s="209"/>
      <c r="CJ2776" s="209"/>
      <c r="CK2776" s="209"/>
      <c r="CL2776" s="209"/>
      <c r="CM2776" s="209"/>
      <c r="CN2776" s="209"/>
      <c r="CO2776" s="209"/>
      <c r="CP2776" s="209"/>
      <c r="CQ2776" s="209"/>
      <c r="CR2776" s="209"/>
      <c r="CS2776" s="209"/>
      <c r="CT2776" s="209"/>
      <c r="CU2776" s="209"/>
      <c r="CV2776" s="209"/>
      <c r="CW2776" s="209"/>
      <c r="CX2776" s="209"/>
      <c r="CY2776" s="209"/>
      <c r="CZ2776" s="209"/>
      <c r="DA2776" s="209"/>
      <c r="DB2776" s="209"/>
      <c r="DC2776" s="209"/>
      <c r="DD2776" s="209"/>
      <c r="DE2776" s="209"/>
      <c r="DF2776" s="209"/>
      <c r="DG2776" s="209"/>
      <c r="DH2776" s="209"/>
      <c r="DI2776" s="209"/>
      <c r="DJ2776" s="209"/>
      <c r="DK2776" s="209"/>
      <c r="DL2776" s="209"/>
      <c r="DM2776" s="209"/>
      <c r="DN2776" s="209"/>
      <c r="DO2776" s="209"/>
      <c r="DP2776" s="209"/>
      <c r="DQ2776" s="209"/>
      <c r="DR2776" s="209"/>
      <c r="DS2776" s="209"/>
      <c r="DT2776" s="209"/>
      <c r="DU2776" s="209"/>
      <c r="DV2776" s="209"/>
      <c r="DW2776" s="209"/>
      <c r="DX2776" s="209"/>
      <c r="DY2776" s="209"/>
      <c r="DZ2776" s="209"/>
      <c r="EA2776" s="209"/>
      <c r="EB2776" s="209"/>
      <c r="EC2776" s="209"/>
      <c r="ED2776" s="209"/>
      <c r="EE2776" s="209"/>
      <c r="EF2776" s="209"/>
      <c r="EG2776" s="209"/>
      <c r="EH2776" s="209"/>
      <c r="EI2776" s="209"/>
      <c r="EJ2776" s="209"/>
      <c r="EK2776" s="209"/>
      <c r="EL2776" s="209"/>
      <c r="EM2776" s="209"/>
      <c r="EN2776" s="209"/>
      <c r="EO2776" s="209"/>
      <c r="EP2776" s="209"/>
      <c r="EQ2776" s="209"/>
      <c r="ER2776" s="209"/>
      <c r="ES2776" s="209"/>
      <c r="ET2776" s="209"/>
      <c r="EU2776" s="209"/>
      <c r="EV2776" s="209"/>
      <c r="EW2776" s="209"/>
      <c r="EX2776" s="209"/>
      <c r="EY2776" s="209"/>
      <c r="EZ2776" s="209"/>
      <c r="FA2776" s="209"/>
      <c r="FB2776" s="209"/>
      <c r="FC2776" s="209"/>
      <c r="FD2776" s="209"/>
      <c r="FE2776" s="209"/>
      <c r="FF2776" s="209"/>
      <c r="FG2776" s="209"/>
      <c r="FH2776" s="209"/>
      <c r="FI2776" s="209"/>
      <c r="FJ2776" s="209"/>
      <c r="FK2776" s="209"/>
      <c r="FL2776" s="209"/>
      <c r="FM2776" s="209"/>
      <c r="FN2776" s="209"/>
      <c r="FO2776" s="209"/>
      <c r="FP2776" s="209"/>
      <c r="FQ2776" s="209"/>
      <c r="FR2776" s="209"/>
      <c r="FS2776" s="209"/>
      <c r="FT2776" s="209"/>
      <c r="FU2776" s="209"/>
      <c r="FV2776" s="209"/>
      <c r="FW2776" s="209"/>
      <c r="FX2776" s="209"/>
      <c r="FY2776" s="209"/>
      <c r="FZ2776" s="209"/>
      <c r="GA2776" s="209"/>
      <c r="GB2776" s="209"/>
      <c r="GC2776" s="209"/>
      <c r="GD2776" s="209"/>
      <c r="GE2776" s="209"/>
      <c r="GF2776" s="209"/>
      <c r="GG2776" s="209"/>
      <c r="GH2776" s="209"/>
      <c r="GI2776" s="209"/>
    </row>
    <row r="2777" spans="1:191">
      <c r="A2777" s="209"/>
      <c r="B2777" s="209"/>
      <c r="C2777" s="209"/>
      <c r="D2777" s="209"/>
      <c r="E2777" s="278"/>
      <c r="I2777" s="279"/>
      <c r="J2777" s="279"/>
      <c r="K2777" s="279"/>
      <c r="L2777" s="217"/>
      <c r="M2777" s="14"/>
      <c r="N2777" s="14"/>
      <c r="O2777" s="14"/>
      <c r="P2777" s="14"/>
      <c r="Q2777" s="14"/>
      <c r="R2777" s="168"/>
      <c r="S2777" s="14"/>
      <c r="T2777" s="14"/>
      <c r="U2777" s="14"/>
      <c r="V2777" s="43"/>
      <c r="AA2777" s="209"/>
      <c r="AB2777" s="209"/>
      <c r="AC2777" s="209"/>
      <c r="AD2777" s="209"/>
      <c r="AE2777" s="209"/>
      <c r="AF2777" s="209"/>
      <c r="AG2777" s="209"/>
      <c r="AH2777" s="209"/>
      <c r="AI2777" s="209"/>
      <c r="AJ2777" s="209"/>
      <c r="AK2777" s="209"/>
      <c r="AL2777" s="209"/>
      <c r="AM2777" s="209"/>
      <c r="AN2777" s="209"/>
      <c r="AO2777" s="209"/>
      <c r="AP2777" s="209"/>
      <c r="AQ2777" s="209"/>
      <c r="AR2777" s="209"/>
      <c r="AS2777" s="209"/>
      <c r="AT2777" s="209"/>
      <c r="AU2777" s="209"/>
      <c r="AV2777" s="209"/>
      <c r="AW2777" s="209"/>
      <c r="AX2777" s="209"/>
      <c r="AY2777" s="209"/>
      <c r="AZ2777" s="209"/>
      <c r="BA2777" s="209"/>
      <c r="BB2777" s="209"/>
      <c r="BC2777" s="209"/>
      <c r="BD2777" s="209"/>
      <c r="BE2777" s="209"/>
      <c r="BF2777" s="209"/>
      <c r="BG2777" s="209"/>
      <c r="BH2777" s="209"/>
      <c r="BI2777" s="209"/>
      <c r="BJ2777" s="209"/>
      <c r="BK2777" s="209"/>
      <c r="BL2777" s="209"/>
      <c r="BM2777" s="209"/>
      <c r="BN2777" s="209"/>
      <c r="BO2777" s="209"/>
      <c r="BP2777" s="209"/>
      <c r="BQ2777" s="209"/>
      <c r="BR2777" s="209"/>
      <c r="BS2777" s="209"/>
      <c r="BT2777" s="209"/>
      <c r="BU2777" s="209"/>
      <c r="BV2777" s="209"/>
      <c r="BW2777" s="209"/>
      <c r="BX2777" s="209"/>
      <c r="BY2777" s="209"/>
      <c r="BZ2777" s="209"/>
      <c r="CA2777" s="209"/>
      <c r="CB2777" s="209"/>
      <c r="CC2777" s="209"/>
      <c r="CD2777" s="209"/>
      <c r="CE2777" s="209"/>
      <c r="CF2777" s="209"/>
      <c r="CG2777" s="209"/>
      <c r="CH2777" s="209"/>
      <c r="CI2777" s="209"/>
      <c r="CJ2777" s="209"/>
      <c r="CK2777" s="209"/>
      <c r="CL2777" s="209"/>
      <c r="CM2777" s="209"/>
      <c r="CN2777" s="209"/>
      <c r="CO2777" s="209"/>
      <c r="CP2777" s="209"/>
      <c r="CQ2777" s="209"/>
      <c r="CR2777" s="209"/>
      <c r="CS2777" s="209"/>
      <c r="CT2777" s="209"/>
      <c r="CU2777" s="209"/>
      <c r="CV2777" s="209"/>
      <c r="CW2777" s="209"/>
      <c r="CX2777" s="209"/>
      <c r="CY2777" s="209"/>
      <c r="CZ2777" s="209"/>
      <c r="DA2777" s="209"/>
      <c r="DB2777" s="209"/>
      <c r="DC2777" s="209"/>
      <c r="DD2777" s="209"/>
      <c r="DE2777" s="209"/>
      <c r="DF2777" s="209"/>
      <c r="DG2777" s="209"/>
      <c r="DH2777" s="209"/>
      <c r="DI2777" s="209"/>
      <c r="DJ2777" s="209"/>
      <c r="DK2777" s="209"/>
      <c r="DL2777" s="209"/>
      <c r="DM2777" s="209"/>
      <c r="DN2777" s="209"/>
      <c r="DO2777" s="209"/>
      <c r="DP2777" s="209"/>
      <c r="DQ2777" s="209"/>
      <c r="DR2777" s="209"/>
      <c r="DS2777" s="209"/>
      <c r="DT2777" s="209"/>
      <c r="DU2777" s="209"/>
      <c r="DV2777" s="209"/>
      <c r="DW2777" s="209"/>
      <c r="DX2777" s="209"/>
      <c r="DY2777" s="209"/>
      <c r="DZ2777" s="209"/>
      <c r="EA2777" s="209"/>
      <c r="EB2777" s="209"/>
      <c r="EC2777" s="209"/>
      <c r="ED2777" s="209"/>
      <c r="EE2777" s="209"/>
      <c r="EF2777" s="209"/>
      <c r="EG2777" s="209"/>
      <c r="EH2777" s="209"/>
      <c r="EI2777" s="209"/>
      <c r="EJ2777" s="209"/>
      <c r="EK2777" s="209"/>
      <c r="EL2777" s="209"/>
      <c r="EM2777" s="209"/>
      <c r="EN2777" s="209"/>
      <c r="EO2777" s="209"/>
      <c r="EP2777" s="209"/>
      <c r="EQ2777" s="209"/>
      <c r="ER2777" s="209"/>
      <c r="ES2777" s="209"/>
      <c r="ET2777" s="209"/>
      <c r="EU2777" s="209"/>
      <c r="EV2777" s="209"/>
      <c r="EW2777" s="209"/>
      <c r="EX2777" s="209"/>
      <c r="EY2777" s="209"/>
      <c r="EZ2777" s="209"/>
      <c r="FA2777" s="209"/>
      <c r="FB2777" s="209"/>
      <c r="FC2777" s="209"/>
      <c r="FD2777" s="209"/>
      <c r="FE2777" s="209"/>
      <c r="FF2777" s="209"/>
      <c r="FG2777" s="209"/>
      <c r="FH2777" s="209"/>
      <c r="FI2777" s="209"/>
      <c r="FJ2777" s="209"/>
      <c r="FK2777" s="209"/>
      <c r="FL2777" s="209"/>
      <c r="FM2777" s="209"/>
      <c r="FN2777" s="209"/>
      <c r="FO2777" s="209"/>
      <c r="FP2777" s="209"/>
      <c r="FQ2777" s="209"/>
      <c r="FR2777" s="209"/>
      <c r="FS2777" s="209"/>
      <c r="FT2777" s="209"/>
      <c r="FU2777" s="209"/>
      <c r="FV2777" s="209"/>
      <c r="FW2777" s="209"/>
      <c r="FX2777" s="209"/>
      <c r="FY2777" s="209"/>
      <c r="FZ2777" s="209"/>
      <c r="GA2777" s="209"/>
      <c r="GB2777" s="209"/>
      <c r="GC2777" s="209"/>
      <c r="GD2777" s="209"/>
      <c r="GE2777" s="209"/>
      <c r="GF2777" s="209"/>
      <c r="GG2777" s="209"/>
      <c r="GH2777" s="209"/>
      <c r="GI2777" s="209"/>
    </row>
    <row r="2778" spans="1:191">
      <c r="A2778" s="209"/>
      <c r="B2778" s="209"/>
      <c r="C2778" s="209"/>
      <c r="D2778" s="209"/>
      <c r="E2778" s="278"/>
      <c r="I2778" s="279"/>
      <c r="J2778" s="279"/>
      <c r="K2778" s="279"/>
      <c r="L2778" s="217"/>
      <c r="M2778" s="14"/>
      <c r="N2778" s="14"/>
      <c r="O2778" s="14"/>
      <c r="P2778" s="14"/>
      <c r="Q2778" s="14"/>
      <c r="R2778" s="168"/>
      <c r="S2778" s="14"/>
      <c r="T2778" s="14"/>
      <c r="U2778" s="14"/>
      <c r="V2778" s="43"/>
      <c r="AA2778" s="209"/>
      <c r="AB2778" s="209"/>
      <c r="AC2778" s="209"/>
      <c r="AD2778" s="209"/>
      <c r="AE2778" s="209"/>
      <c r="AF2778" s="209"/>
      <c r="AG2778" s="209"/>
      <c r="AH2778" s="209"/>
      <c r="AI2778" s="209"/>
      <c r="AJ2778" s="209"/>
      <c r="AK2778" s="209"/>
      <c r="AL2778" s="209"/>
      <c r="AM2778" s="209"/>
      <c r="AN2778" s="209"/>
      <c r="AO2778" s="209"/>
      <c r="AP2778" s="209"/>
      <c r="AQ2778" s="209"/>
      <c r="AR2778" s="209"/>
      <c r="AS2778" s="209"/>
      <c r="AT2778" s="209"/>
      <c r="AU2778" s="209"/>
      <c r="AV2778" s="209"/>
      <c r="AW2778" s="209"/>
      <c r="AX2778" s="209"/>
      <c r="AY2778" s="209"/>
      <c r="AZ2778" s="209"/>
      <c r="BA2778" s="209"/>
      <c r="BB2778" s="209"/>
      <c r="BC2778" s="209"/>
      <c r="BD2778" s="209"/>
      <c r="BE2778" s="209"/>
      <c r="BF2778" s="209"/>
      <c r="BG2778" s="209"/>
      <c r="BH2778" s="209"/>
      <c r="BI2778" s="209"/>
      <c r="BJ2778" s="209"/>
      <c r="BK2778" s="209"/>
      <c r="BL2778" s="209"/>
      <c r="BM2778" s="209"/>
      <c r="BN2778" s="209"/>
      <c r="BO2778" s="209"/>
      <c r="BP2778" s="209"/>
      <c r="BQ2778" s="209"/>
      <c r="BR2778" s="209"/>
      <c r="BS2778" s="209"/>
      <c r="BT2778" s="209"/>
      <c r="BU2778" s="209"/>
      <c r="BV2778" s="209"/>
      <c r="BW2778" s="209"/>
      <c r="BX2778" s="209"/>
      <c r="BY2778" s="209"/>
      <c r="BZ2778" s="209"/>
      <c r="CA2778" s="209"/>
      <c r="CB2778" s="209"/>
      <c r="CC2778" s="209"/>
      <c r="CD2778" s="209"/>
      <c r="CE2778" s="209"/>
      <c r="CF2778" s="209"/>
      <c r="CG2778" s="209"/>
      <c r="CH2778" s="209"/>
      <c r="CI2778" s="209"/>
      <c r="CJ2778" s="209"/>
      <c r="CK2778" s="209"/>
      <c r="CL2778" s="209"/>
      <c r="CM2778" s="209"/>
      <c r="CN2778" s="209"/>
      <c r="CO2778" s="209"/>
      <c r="CP2778" s="209"/>
      <c r="CQ2778" s="209"/>
      <c r="CR2778" s="209"/>
      <c r="CS2778" s="209"/>
      <c r="CT2778" s="209"/>
      <c r="CU2778" s="209"/>
      <c r="CV2778" s="209"/>
      <c r="CW2778" s="209"/>
      <c r="CX2778" s="209"/>
      <c r="CY2778" s="209"/>
      <c r="CZ2778" s="209"/>
      <c r="DA2778" s="209"/>
      <c r="DB2778" s="209"/>
      <c r="DC2778" s="209"/>
      <c r="DD2778" s="209"/>
      <c r="DE2778" s="209"/>
      <c r="DF2778" s="209"/>
      <c r="DG2778" s="209"/>
      <c r="DH2778" s="209"/>
      <c r="DI2778" s="209"/>
      <c r="DJ2778" s="209"/>
      <c r="DK2778" s="209"/>
      <c r="DL2778" s="209"/>
      <c r="DM2778" s="209"/>
      <c r="DN2778" s="209"/>
      <c r="DO2778" s="209"/>
      <c r="DP2778" s="209"/>
      <c r="DQ2778" s="209"/>
      <c r="DR2778" s="209"/>
      <c r="DS2778" s="209"/>
      <c r="DT2778" s="209"/>
      <c r="DU2778" s="209"/>
      <c r="DV2778" s="209"/>
      <c r="DW2778" s="209"/>
      <c r="DX2778" s="209"/>
      <c r="DY2778" s="209"/>
      <c r="DZ2778" s="209"/>
      <c r="EA2778" s="209"/>
      <c r="EB2778" s="209"/>
      <c r="EC2778" s="209"/>
      <c r="ED2778" s="209"/>
      <c r="EE2778" s="209"/>
      <c r="EF2778" s="209"/>
      <c r="EG2778" s="209"/>
      <c r="EH2778" s="209"/>
      <c r="EI2778" s="209"/>
      <c r="EJ2778" s="209"/>
      <c r="EK2778" s="209"/>
      <c r="EL2778" s="209"/>
      <c r="EM2778" s="209"/>
      <c r="EN2778" s="209"/>
      <c r="EO2778" s="209"/>
      <c r="EP2778" s="209"/>
      <c r="EQ2778" s="209"/>
      <c r="ER2778" s="209"/>
      <c r="ES2778" s="209"/>
      <c r="ET2778" s="209"/>
      <c r="EU2778" s="209"/>
      <c r="EV2778" s="209"/>
      <c r="EW2778" s="209"/>
      <c r="EX2778" s="209"/>
      <c r="EY2778" s="209"/>
      <c r="EZ2778" s="209"/>
      <c r="FA2778" s="209"/>
      <c r="FB2778" s="209"/>
      <c r="FC2778" s="209"/>
      <c r="FD2778" s="209"/>
      <c r="FE2778" s="209"/>
      <c r="FF2778" s="209"/>
      <c r="FG2778" s="209"/>
      <c r="FH2778" s="209"/>
      <c r="FI2778" s="209"/>
      <c r="FJ2778" s="209"/>
      <c r="FK2778" s="209"/>
      <c r="FL2778" s="209"/>
      <c r="FM2778" s="209"/>
      <c r="FN2778" s="209"/>
      <c r="FO2778" s="209"/>
      <c r="FP2778" s="209"/>
      <c r="FQ2778" s="209"/>
      <c r="FR2778" s="209"/>
      <c r="FS2778" s="209"/>
      <c r="FT2778" s="209"/>
      <c r="FU2778" s="209"/>
      <c r="FV2778" s="209"/>
      <c r="FW2778" s="209"/>
      <c r="FX2778" s="209"/>
      <c r="FY2778" s="209"/>
      <c r="FZ2778" s="209"/>
      <c r="GA2778" s="209"/>
      <c r="GB2778" s="209"/>
      <c r="GC2778" s="209"/>
      <c r="GD2778" s="209"/>
      <c r="GE2778" s="209"/>
      <c r="GF2778" s="209"/>
      <c r="GG2778" s="209"/>
      <c r="GH2778" s="209"/>
      <c r="GI2778" s="209"/>
    </row>
    <row r="2779" spans="1:191">
      <c r="A2779" s="209"/>
      <c r="B2779" s="209"/>
      <c r="C2779" s="209"/>
      <c r="D2779" s="209"/>
      <c r="E2779" s="278"/>
      <c r="I2779" s="279"/>
      <c r="J2779" s="279"/>
      <c r="K2779" s="279"/>
      <c r="L2779" s="217"/>
      <c r="M2779" s="14"/>
      <c r="N2779" s="14"/>
      <c r="O2779" s="14"/>
      <c r="P2779" s="14"/>
      <c r="Q2779" s="14"/>
      <c r="R2779" s="168"/>
      <c r="S2779" s="14"/>
      <c r="T2779" s="14"/>
      <c r="U2779" s="14"/>
      <c r="V2779" s="43"/>
      <c r="AA2779" s="209"/>
      <c r="AB2779" s="209"/>
      <c r="AC2779" s="209"/>
      <c r="AD2779" s="209"/>
      <c r="AE2779" s="209"/>
      <c r="AF2779" s="209"/>
      <c r="AG2779" s="209"/>
      <c r="AH2779" s="209"/>
      <c r="AI2779" s="209"/>
      <c r="AJ2779" s="209"/>
      <c r="AK2779" s="209"/>
      <c r="AL2779" s="209"/>
      <c r="AM2779" s="209"/>
      <c r="AN2779" s="209"/>
      <c r="AO2779" s="209"/>
      <c r="AP2779" s="209"/>
      <c r="AQ2779" s="209"/>
      <c r="AR2779" s="209"/>
      <c r="AS2779" s="209"/>
      <c r="AT2779" s="209"/>
      <c r="AU2779" s="209"/>
      <c r="AV2779" s="209"/>
      <c r="AW2779" s="209"/>
      <c r="AX2779" s="209"/>
      <c r="AY2779" s="209"/>
      <c r="AZ2779" s="209"/>
      <c r="BA2779" s="209"/>
      <c r="BB2779" s="209"/>
      <c r="BC2779" s="209"/>
      <c r="BD2779" s="209"/>
      <c r="BE2779" s="209"/>
      <c r="BF2779" s="209"/>
      <c r="BG2779" s="209"/>
      <c r="BH2779" s="209"/>
      <c r="BI2779" s="209"/>
      <c r="BJ2779" s="209"/>
      <c r="BK2779" s="209"/>
      <c r="BL2779" s="209"/>
      <c r="BM2779" s="209"/>
      <c r="BN2779" s="209"/>
      <c r="BO2779" s="209"/>
      <c r="BP2779" s="209"/>
      <c r="BQ2779" s="209"/>
      <c r="BR2779" s="209"/>
      <c r="BS2779" s="209"/>
      <c r="BT2779" s="209"/>
      <c r="BU2779" s="209"/>
      <c r="BV2779" s="209"/>
      <c r="BW2779" s="209"/>
      <c r="BX2779" s="209"/>
      <c r="BY2779" s="209"/>
      <c r="BZ2779" s="209"/>
      <c r="CA2779" s="209"/>
      <c r="CB2779" s="209"/>
      <c r="CC2779" s="209"/>
      <c r="CD2779" s="209"/>
      <c r="CE2779" s="209"/>
      <c r="CF2779" s="209"/>
      <c r="CG2779" s="209"/>
      <c r="CH2779" s="209"/>
      <c r="CI2779" s="209"/>
      <c r="CJ2779" s="209"/>
      <c r="CK2779" s="209"/>
      <c r="CL2779" s="209"/>
      <c r="CM2779" s="209"/>
      <c r="CN2779" s="209"/>
      <c r="CO2779" s="209"/>
      <c r="CP2779" s="209"/>
      <c r="CQ2779" s="209"/>
      <c r="CR2779" s="209"/>
      <c r="CS2779" s="209"/>
      <c r="CT2779" s="209"/>
      <c r="CU2779" s="209"/>
      <c r="CV2779" s="209"/>
      <c r="CW2779" s="209"/>
      <c r="CX2779" s="209"/>
      <c r="CY2779" s="209"/>
      <c r="CZ2779" s="209"/>
      <c r="DA2779" s="209"/>
      <c r="DB2779" s="209"/>
      <c r="DC2779" s="209"/>
      <c r="DD2779" s="209"/>
      <c r="DE2779" s="209"/>
      <c r="DF2779" s="209"/>
      <c r="DG2779" s="209"/>
      <c r="DH2779" s="209"/>
      <c r="DI2779" s="209"/>
      <c r="DJ2779" s="209"/>
      <c r="DK2779" s="209"/>
      <c r="DL2779" s="209"/>
      <c r="DM2779" s="209"/>
      <c r="DN2779" s="209"/>
      <c r="DO2779" s="209"/>
      <c r="DP2779" s="209"/>
      <c r="DQ2779" s="209"/>
      <c r="DR2779" s="209"/>
      <c r="DS2779" s="209"/>
      <c r="DT2779" s="209"/>
      <c r="DU2779" s="209"/>
      <c r="DV2779" s="209"/>
      <c r="DW2779" s="209"/>
      <c r="DX2779" s="209"/>
      <c r="DY2779" s="209"/>
      <c r="DZ2779" s="209"/>
      <c r="EA2779" s="209"/>
      <c r="EB2779" s="209"/>
      <c r="EC2779" s="209"/>
      <c r="ED2779" s="209"/>
      <c r="EE2779" s="209"/>
      <c r="EF2779" s="209"/>
      <c r="EG2779" s="209"/>
      <c r="EH2779" s="209"/>
      <c r="EI2779" s="209"/>
      <c r="EJ2779" s="209"/>
      <c r="EK2779" s="209"/>
      <c r="EL2779" s="209"/>
      <c r="EM2779" s="209"/>
      <c r="EN2779" s="209"/>
      <c r="EO2779" s="209"/>
      <c r="EP2779" s="209"/>
      <c r="EQ2779" s="209"/>
      <c r="ER2779" s="209"/>
      <c r="ES2779" s="209"/>
      <c r="ET2779" s="209"/>
      <c r="EU2779" s="209"/>
      <c r="EV2779" s="209"/>
      <c r="EW2779" s="209"/>
      <c r="EX2779" s="209"/>
      <c r="EY2779" s="209"/>
      <c r="EZ2779" s="209"/>
      <c r="FA2779" s="209"/>
      <c r="FB2779" s="209"/>
      <c r="FC2779" s="209"/>
      <c r="FD2779" s="209"/>
      <c r="FE2779" s="209"/>
      <c r="FF2779" s="209"/>
      <c r="FG2779" s="209"/>
      <c r="FH2779" s="209"/>
      <c r="FI2779" s="209"/>
      <c r="FJ2779" s="209"/>
      <c r="FK2779" s="209"/>
      <c r="FL2779" s="209"/>
      <c r="FM2779" s="209"/>
      <c r="FN2779" s="209"/>
      <c r="FO2779" s="209"/>
      <c r="FP2779" s="209"/>
      <c r="FQ2779" s="209"/>
      <c r="FR2779" s="209"/>
      <c r="FS2779" s="209"/>
      <c r="FT2779" s="209"/>
      <c r="FU2779" s="209"/>
      <c r="FV2779" s="209"/>
      <c r="FW2779" s="209"/>
      <c r="FX2779" s="209"/>
      <c r="FY2779" s="209"/>
      <c r="FZ2779" s="209"/>
      <c r="GA2779" s="209"/>
      <c r="GB2779" s="209"/>
      <c r="GC2779" s="209"/>
      <c r="GD2779" s="209"/>
      <c r="GE2779" s="209"/>
      <c r="GF2779" s="209"/>
      <c r="GG2779" s="209"/>
      <c r="GH2779" s="209"/>
      <c r="GI2779" s="209"/>
    </row>
    <row r="2780" spans="1:191">
      <c r="A2780" s="209"/>
      <c r="B2780" s="209"/>
      <c r="C2780" s="209"/>
      <c r="D2780" s="209"/>
      <c r="E2780" s="278"/>
      <c r="I2780" s="279"/>
      <c r="J2780" s="279"/>
      <c r="K2780" s="279"/>
      <c r="L2780" s="217"/>
      <c r="M2780" s="14"/>
      <c r="N2780" s="14"/>
      <c r="O2780" s="14"/>
      <c r="P2780" s="14"/>
      <c r="Q2780" s="14"/>
      <c r="R2780" s="168"/>
      <c r="S2780" s="14"/>
      <c r="T2780" s="14"/>
      <c r="U2780" s="14"/>
      <c r="V2780" s="43"/>
      <c r="AA2780" s="209"/>
      <c r="AB2780" s="209"/>
      <c r="AC2780" s="209"/>
      <c r="AD2780" s="209"/>
      <c r="AE2780" s="209"/>
      <c r="AF2780" s="209"/>
      <c r="AG2780" s="209"/>
      <c r="AH2780" s="209"/>
      <c r="AI2780" s="209"/>
      <c r="AJ2780" s="209"/>
      <c r="AK2780" s="209"/>
      <c r="AL2780" s="209"/>
      <c r="AM2780" s="209"/>
      <c r="AN2780" s="209"/>
      <c r="AO2780" s="209"/>
      <c r="AP2780" s="209"/>
      <c r="AQ2780" s="209"/>
      <c r="AR2780" s="209"/>
      <c r="AS2780" s="209"/>
      <c r="AT2780" s="209"/>
      <c r="AU2780" s="209"/>
      <c r="AV2780" s="209"/>
      <c r="AW2780" s="209"/>
      <c r="AX2780" s="209"/>
      <c r="AY2780" s="209"/>
      <c r="AZ2780" s="209"/>
      <c r="BA2780" s="209"/>
      <c r="BB2780" s="209"/>
      <c r="BC2780" s="209"/>
      <c r="BD2780" s="209"/>
      <c r="BE2780" s="209"/>
      <c r="BF2780" s="209"/>
      <c r="BG2780" s="209"/>
      <c r="BH2780" s="209"/>
      <c r="BI2780" s="209"/>
      <c r="BJ2780" s="209"/>
      <c r="BK2780" s="209"/>
      <c r="BL2780" s="209"/>
      <c r="BM2780" s="209"/>
      <c r="BN2780" s="209"/>
      <c r="BO2780" s="209"/>
      <c r="BP2780" s="209"/>
      <c r="BQ2780" s="209"/>
      <c r="BR2780" s="209"/>
      <c r="BS2780" s="209"/>
      <c r="BT2780" s="209"/>
      <c r="BU2780" s="209"/>
      <c r="BV2780" s="209"/>
      <c r="BW2780" s="209"/>
      <c r="BX2780" s="209"/>
      <c r="BY2780" s="209"/>
      <c r="BZ2780" s="209"/>
      <c r="CA2780" s="209"/>
      <c r="CB2780" s="209"/>
      <c r="CC2780" s="209"/>
      <c r="CD2780" s="209"/>
      <c r="CE2780" s="209"/>
      <c r="CF2780" s="209"/>
      <c r="CG2780" s="209"/>
      <c r="CH2780" s="209"/>
      <c r="CI2780" s="209"/>
      <c r="CJ2780" s="209"/>
      <c r="CK2780" s="209"/>
      <c r="CL2780" s="209"/>
      <c r="CM2780" s="209"/>
      <c r="CN2780" s="209"/>
      <c r="CO2780" s="209"/>
      <c r="CP2780" s="209"/>
      <c r="CQ2780" s="209"/>
      <c r="CR2780" s="209"/>
      <c r="CS2780" s="209"/>
      <c r="CT2780" s="209"/>
      <c r="CU2780" s="209"/>
      <c r="CV2780" s="209"/>
      <c r="CW2780" s="209"/>
      <c r="CX2780" s="209"/>
      <c r="CY2780" s="209"/>
      <c r="CZ2780" s="209"/>
      <c r="DA2780" s="209"/>
      <c r="DB2780" s="209"/>
      <c r="DC2780" s="209"/>
      <c r="DD2780" s="209"/>
      <c r="DE2780" s="209"/>
      <c r="DF2780" s="209"/>
      <c r="DG2780" s="209"/>
      <c r="DH2780" s="209"/>
      <c r="DI2780" s="209"/>
      <c r="DJ2780" s="209"/>
      <c r="DK2780" s="209"/>
      <c r="DL2780" s="209"/>
      <c r="DM2780" s="209"/>
      <c r="DN2780" s="209"/>
      <c r="DO2780" s="209"/>
      <c r="DP2780" s="209"/>
      <c r="DQ2780" s="209"/>
      <c r="DR2780" s="209"/>
      <c r="DS2780" s="209"/>
      <c r="DT2780" s="209"/>
      <c r="DU2780" s="209"/>
      <c r="DV2780" s="209"/>
      <c r="DW2780" s="209"/>
      <c r="DX2780" s="209"/>
      <c r="DY2780" s="209"/>
      <c r="DZ2780" s="209"/>
      <c r="EA2780" s="209"/>
      <c r="EB2780" s="209"/>
      <c r="EC2780" s="209"/>
      <c r="ED2780" s="209"/>
      <c r="EE2780" s="209"/>
      <c r="EF2780" s="209"/>
      <c r="EG2780" s="209"/>
      <c r="EH2780" s="209"/>
      <c r="EI2780" s="209"/>
      <c r="EJ2780" s="209"/>
      <c r="EK2780" s="209"/>
      <c r="EL2780" s="209"/>
      <c r="EM2780" s="209"/>
      <c r="EN2780" s="209"/>
      <c r="EO2780" s="209"/>
      <c r="EP2780" s="209"/>
      <c r="EQ2780" s="209"/>
      <c r="ER2780" s="209"/>
      <c r="ES2780" s="209"/>
      <c r="ET2780" s="209"/>
      <c r="EU2780" s="209"/>
      <c r="EV2780" s="209"/>
      <c r="EW2780" s="209"/>
      <c r="EX2780" s="209"/>
      <c r="EY2780" s="209"/>
      <c r="EZ2780" s="209"/>
      <c r="FA2780" s="209"/>
      <c r="FB2780" s="209"/>
      <c r="FC2780" s="209"/>
      <c r="FD2780" s="209"/>
      <c r="FE2780" s="209"/>
      <c r="FF2780" s="209"/>
      <c r="FG2780" s="209"/>
      <c r="FH2780" s="209"/>
      <c r="FI2780" s="209"/>
      <c r="FJ2780" s="209"/>
      <c r="FK2780" s="209"/>
      <c r="FL2780" s="209"/>
      <c r="FM2780" s="209"/>
      <c r="FN2780" s="209"/>
      <c r="FO2780" s="209"/>
      <c r="FP2780" s="209"/>
      <c r="FQ2780" s="209"/>
      <c r="FR2780" s="209"/>
      <c r="FS2780" s="209"/>
      <c r="FT2780" s="209"/>
      <c r="FU2780" s="209"/>
      <c r="FV2780" s="209"/>
      <c r="FW2780" s="209"/>
      <c r="FX2780" s="209"/>
      <c r="FY2780" s="209"/>
      <c r="FZ2780" s="209"/>
      <c r="GA2780" s="209"/>
      <c r="GB2780" s="209"/>
      <c r="GC2780" s="209"/>
      <c r="GD2780" s="209"/>
      <c r="GE2780" s="209"/>
      <c r="GF2780" s="209"/>
      <c r="GG2780" s="209"/>
      <c r="GH2780" s="209"/>
      <c r="GI2780" s="209"/>
    </row>
    <row r="2781" spans="1:191">
      <c r="A2781" s="209"/>
      <c r="B2781" s="209"/>
      <c r="C2781" s="209"/>
      <c r="D2781" s="209"/>
      <c r="E2781" s="278"/>
      <c r="I2781" s="279"/>
      <c r="J2781" s="279"/>
      <c r="K2781" s="279"/>
      <c r="L2781" s="217"/>
      <c r="M2781" s="14"/>
      <c r="N2781" s="14"/>
      <c r="O2781" s="14"/>
      <c r="P2781" s="14"/>
      <c r="Q2781" s="14"/>
      <c r="R2781" s="168"/>
      <c r="S2781" s="14"/>
      <c r="T2781" s="14"/>
      <c r="U2781" s="14"/>
      <c r="V2781" s="43"/>
      <c r="AA2781" s="209"/>
      <c r="AB2781" s="209"/>
      <c r="AC2781" s="209"/>
      <c r="AD2781" s="209"/>
      <c r="AE2781" s="209"/>
      <c r="AF2781" s="209"/>
      <c r="AG2781" s="209"/>
      <c r="AH2781" s="209"/>
      <c r="AI2781" s="209"/>
      <c r="AJ2781" s="209"/>
      <c r="AK2781" s="209"/>
      <c r="AL2781" s="209"/>
      <c r="AM2781" s="209"/>
      <c r="AN2781" s="209"/>
      <c r="AO2781" s="209"/>
      <c r="AP2781" s="209"/>
      <c r="AQ2781" s="209"/>
      <c r="AR2781" s="209"/>
      <c r="AS2781" s="209"/>
      <c r="AT2781" s="209"/>
      <c r="AU2781" s="209"/>
      <c r="AV2781" s="209"/>
      <c r="AW2781" s="209"/>
      <c r="AX2781" s="209"/>
      <c r="AY2781" s="209"/>
      <c r="AZ2781" s="209"/>
      <c r="BA2781" s="209"/>
      <c r="BB2781" s="209"/>
      <c r="BC2781" s="209"/>
      <c r="BD2781" s="209"/>
      <c r="BE2781" s="209"/>
      <c r="BF2781" s="209"/>
      <c r="BG2781" s="209"/>
      <c r="BH2781" s="209"/>
      <c r="BI2781" s="209"/>
      <c r="BJ2781" s="209"/>
      <c r="BK2781" s="209"/>
      <c r="BL2781" s="209"/>
      <c r="BM2781" s="209"/>
      <c r="BN2781" s="209"/>
      <c r="BO2781" s="209"/>
      <c r="BP2781" s="209"/>
      <c r="BQ2781" s="209"/>
      <c r="BR2781" s="209"/>
      <c r="BS2781" s="209"/>
      <c r="BT2781" s="209"/>
      <c r="BU2781" s="209"/>
      <c r="BV2781" s="209"/>
      <c r="BW2781" s="209"/>
      <c r="BX2781" s="209"/>
      <c r="BY2781" s="209"/>
      <c r="BZ2781" s="209"/>
      <c r="CA2781" s="209"/>
      <c r="CB2781" s="209"/>
      <c r="CC2781" s="209"/>
      <c r="CD2781" s="209"/>
      <c r="CE2781" s="209"/>
      <c r="CF2781" s="209"/>
      <c r="CG2781" s="209"/>
      <c r="CH2781" s="209"/>
      <c r="CI2781" s="209"/>
      <c r="CJ2781" s="209"/>
      <c r="CK2781" s="209"/>
      <c r="CL2781" s="209"/>
      <c r="CM2781" s="209"/>
      <c r="CN2781" s="209"/>
      <c r="CO2781" s="209"/>
      <c r="CP2781" s="209"/>
      <c r="CQ2781" s="209"/>
      <c r="CR2781" s="209"/>
      <c r="CS2781" s="209"/>
      <c r="CT2781" s="209"/>
      <c r="CU2781" s="209"/>
      <c r="CV2781" s="209"/>
      <c r="CW2781" s="209"/>
      <c r="CX2781" s="209"/>
      <c r="CY2781" s="209"/>
      <c r="CZ2781" s="209"/>
      <c r="DA2781" s="209"/>
      <c r="DB2781" s="209"/>
      <c r="DC2781" s="209"/>
      <c r="DD2781" s="209"/>
      <c r="DE2781" s="209"/>
      <c r="DF2781" s="209"/>
      <c r="DG2781" s="209"/>
      <c r="DH2781" s="209"/>
      <c r="DI2781" s="209"/>
      <c r="DJ2781" s="209"/>
      <c r="DK2781" s="209"/>
      <c r="DL2781" s="209"/>
      <c r="DM2781" s="209"/>
      <c r="DN2781" s="209"/>
      <c r="DO2781" s="209"/>
      <c r="DP2781" s="209"/>
      <c r="DQ2781" s="209"/>
      <c r="DR2781" s="209"/>
      <c r="DS2781" s="209"/>
      <c r="DT2781" s="209"/>
      <c r="DU2781" s="209"/>
      <c r="DV2781" s="209"/>
      <c r="DW2781" s="209"/>
      <c r="DX2781" s="209"/>
      <c r="DY2781" s="209"/>
      <c r="DZ2781" s="209"/>
      <c r="EA2781" s="209"/>
      <c r="EB2781" s="209"/>
      <c r="EC2781" s="209"/>
      <c r="ED2781" s="209"/>
      <c r="EE2781" s="209"/>
      <c r="EF2781" s="209"/>
      <c r="EG2781" s="209"/>
      <c r="EH2781" s="209"/>
      <c r="EI2781" s="209"/>
      <c r="EJ2781" s="209"/>
      <c r="EK2781" s="209"/>
      <c r="EL2781" s="209"/>
      <c r="EM2781" s="209"/>
      <c r="EN2781" s="209"/>
      <c r="EO2781" s="209"/>
      <c r="EP2781" s="209"/>
      <c r="EQ2781" s="209"/>
      <c r="ER2781" s="209"/>
      <c r="ES2781" s="209"/>
      <c r="ET2781" s="209"/>
      <c r="EU2781" s="209"/>
      <c r="EV2781" s="209"/>
      <c r="EW2781" s="209"/>
      <c r="EX2781" s="209"/>
      <c r="EY2781" s="209"/>
      <c r="EZ2781" s="209"/>
      <c r="FA2781" s="209"/>
      <c r="FB2781" s="209"/>
      <c r="FC2781" s="209"/>
      <c r="FD2781" s="209"/>
      <c r="FE2781" s="209"/>
      <c r="FF2781" s="209"/>
      <c r="FG2781" s="209"/>
      <c r="FH2781" s="209"/>
      <c r="FI2781" s="209"/>
      <c r="FJ2781" s="209"/>
      <c r="FK2781" s="209"/>
      <c r="FL2781" s="209"/>
      <c r="FM2781" s="209"/>
      <c r="FN2781" s="209"/>
      <c r="FO2781" s="209"/>
      <c r="FP2781" s="209"/>
      <c r="FQ2781" s="209"/>
      <c r="FR2781" s="209"/>
      <c r="FS2781" s="209"/>
      <c r="FT2781" s="209"/>
      <c r="FU2781" s="209"/>
      <c r="FV2781" s="209"/>
      <c r="FW2781" s="209"/>
      <c r="FX2781" s="209"/>
      <c r="FY2781" s="209"/>
      <c r="FZ2781" s="209"/>
      <c r="GA2781" s="209"/>
      <c r="GB2781" s="209"/>
      <c r="GC2781" s="209"/>
      <c r="GD2781" s="209"/>
      <c r="GE2781" s="209"/>
      <c r="GF2781" s="209"/>
      <c r="GG2781" s="209"/>
      <c r="GH2781" s="209"/>
      <c r="GI2781" s="209"/>
    </row>
    <row r="2782" spans="1:191">
      <c r="A2782" s="209"/>
      <c r="B2782" s="209"/>
      <c r="C2782" s="209"/>
      <c r="D2782" s="209"/>
      <c r="E2782" s="278"/>
      <c r="I2782" s="279"/>
      <c r="J2782" s="279"/>
      <c r="K2782" s="279"/>
      <c r="L2782" s="217"/>
      <c r="M2782" s="14"/>
      <c r="N2782" s="14"/>
      <c r="O2782" s="14"/>
      <c r="P2782" s="14"/>
      <c r="Q2782" s="14"/>
      <c r="R2782" s="168"/>
      <c r="S2782" s="14"/>
      <c r="T2782" s="14"/>
      <c r="U2782" s="14"/>
      <c r="V2782" s="43"/>
      <c r="AA2782" s="209"/>
      <c r="AB2782" s="209"/>
      <c r="AC2782" s="209"/>
      <c r="AD2782" s="209"/>
      <c r="AE2782" s="209"/>
      <c r="AF2782" s="209"/>
      <c r="AG2782" s="209"/>
      <c r="AH2782" s="209"/>
      <c r="AI2782" s="209"/>
      <c r="AJ2782" s="209"/>
      <c r="AK2782" s="209"/>
      <c r="AL2782" s="209"/>
      <c r="AM2782" s="209"/>
      <c r="AN2782" s="209"/>
      <c r="AO2782" s="209"/>
      <c r="AP2782" s="209"/>
      <c r="AQ2782" s="209"/>
      <c r="AR2782" s="209"/>
      <c r="AS2782" s="209"/>
      <c r="AT2782" s="209"/>
      <c r="AU2782" s="209"/>
      <c r="AV2782" s="209"/>
      <c r="AW2782" s="209"/>
      <c r="AX2782" s="209"/>
      <c r="AY2782" s="209"/>
      <c r="AZ2782" s="209"/>
      <c r="BA2782" s="209"/>
      <c r="BB2782" s="209"/>
      <c r="BC2782" s="209"/>
      <c r="BD2782" s="209"/>
      <c r="BE2782" s="209"/>
      <c r="BF2782" s="209"/>
      <c r="BG2782" s="209"/>
      <c r="BH2782" s="209"/>
      <c r="BI2782" s="209"/>
      <c r="BJ2782" s="209"/>
      <c r="BK2782" s="209"/>
      <c r="BL2782" s="209"/>
      <c r="BM2782" s="209"/>
      <c r="BN2782" s="209"/>
      <c r="BO2782" s="209"/>
      <c r="BP2782" s="209"/>
      <c r="BQ2782" s="209"/>
      <c r="BR2782" s="209"/>
      <c r="BS2782" s="209"/>
      <c r="BT2782" s="209"/>
      <c r="BU2782" s="209"/>
      <c r="BV2782" s="209"/>
      <c r="BW2782" s="209"/>
      <c r="BX2782" s="209"/>
      <c r="BY2782" s="209"/>
      <c r="BZ2782" s="209"/>
      <c r="CA2782" s="209"/>
      <c r="CB2782" s="209"/>
      <c r="CC2782" s="209"/>
      <c r="CD2782" s="209"/>
      <c r="CE2782" s="209"/>
      <c r="CF2782" s="209"/>
      <c r="CG2782" s="209"/>
      <c r="CH2782" s="209"/>
      <c r="CI2782" s="209"/>
      <c r="CJ2782" s="209"/>
      <c r="CK2782" s="209"/>
      <c r="CL2782" s="209"/>
      <c r="CM2782" s="209"/>
      <c r="CN2782" s="209"/>
      <c r="CO2782" s="209"/>
      <c r="CP2782" s="209"/>
      <c r="CQ2782" s="209"/>
      <c r="CR2782" s="209"/>
      <c r="CS2782" s="209"/>
      <c r="CT2782" s="209"/>
      <c r="CU2782" s="209"/>
      <c r="CV2782" s="209"/>
      <c r="CW2782" s="209"/>
      <c r="CX2782" s="209"/>
      <c r="CY2782" s="209"/>
      <c r="CZ2782" s="209"/>
      <c r="DA2782" s="209"/>
      <c r="DB2782" s="209"/>
      <c r="DC2782" s="209"/>
      <c r="DD2782" s="209"/>
      <c r="DE2782" s="209"/>
      <c r="DF2782" s="209"/>
      <c r="DG2782" s="209"/>
      <c r="DH2782" s="209"/>
      <c r="DI2782" s="209"/>
      <c r="DJ2782" s="209"/>
      <c r="DK2782" s="209"/>
      <c r="DL2782" s="209"/>
      <c r="DM2782" s="209"/>
      <c r="DN2782" s="209"/>
      <c r="DO2782" s="209"/>
      <c r="DP2782" s="209"/>
      <c r="DQ2782" s="209"/>
      <c r="DR2782" s="209"/>
      <c r="DS2782" s="209"/>
      <c r="DT2782" s="209"/>
      <c r="DU2782" s="209"/>
      <c r="DV2782" s="209"/>
      <c r="DW2782" s="209"/>
      <c r="DX2782" s="209"/>
      <c r="DY2782" s="209"/>
      <c r="DZ2782" s="209"/>
      <c r="EA2782" s="209"/>
      <c r="EB2782" s="209"/>
      <c r="EC2782" s="209"/>
      <c r="ED2782" s="209"/>
      <c r="EE2782" s="209"/>
      <c r="EF2782" s="209"/>
      <c r="EG2782" s="209"/>
      <c r="EH2782" s="209"/>
      <c r="EI2782" s="209"/>
      <c r="EJ2782" s="209"/>
      <c r="EK2782" s="209"/>
      <c r="EL2782" s="209"/>
      <c r="EM2782" s="209"/>
      <c r="EN2782" s="209"/>
      <c r="EO2782" s="209"/>
      <c r="EP2782" s="209"/>
      <c r="EQ2782" s="209"/>
      <c r="ER2782" s="209"/>
      <c r="ES2782" s="209"/>
      <c r="ET2782" s="209"/>
      <c r="EU2782" s="209"/>
      <c r="EV2782" s="209"/>
      <c r="EW2782" s="209"/>
      <c r="EX2782" s="209"/>
      <c r="EY2782" s="209"/>
      <c r="EZ2782" s="209"/>
      <c r="FA2782" s="209"/>
      <c r="FB2782" s="209"/>
      <c r="FC2782" s="209"/>
      <c r="FD2782" s="209"/>
      <c r="FE2782" s="209"/>
      <c r="FF2782" s="209"/>
      <c r="FG2782" s="209"/>
      <c r="FH2782" s="209"/>
      <c r="FI2782" s="209"/>
      <c r="FJ2782" s="209"/>
      <c r="FK2782" s="209"/>
      <c r="FL2782" s="209"/>
      <c r="FM2782" s="209"/>
      <c r="FN2782" s="209"/>
      <c r="FO2782" s="209"/>
      <c r="FP2782" s="209"/>
      <c r="FQ2782" s="209"/>
      <c r="FR2782" s="209"/>
      <c r="FS2782" s="209"/>
      <c r="FT2782" s="209"/>
      <c r="FU2782" s="209"/>
      <c r="FV2782" s="209"/>
      <c r="FW2782" s="209"/>
      <c r="FX2782" s="209"/>
      <c r="FY2782" s="209"/>
      <c r="FZ2782" s="209"/>
      <c r="GA2782" s="209"/>
      <c r="GB2782" s="209"/>
      <c r="GC2782" s="209"/>
      <c r="GD2782" s="209"/>
      <c r="GE2782" s="209"/>
      <c r="GF2782" s="209"/>
      <c r="GG2782" s="209"/>
      <c r="GH2782" s="209"/>
      <c r="GI2782" s="209"/>
    </row>
    <row r="2783" spans="1:191">
      <c r="A2783" s="209"/>
      <c r="B2783" s="209"/>
      <c r="C2783" s="209"/>
      <c r="D2783" s="209"/>
      <c r="E2783" s="278"/>
      <c r="I2783" s="279"/>
      <c r="J2783" s="279"/>
      <c r="K2783" s="279"/>
      <c r="L2783" s="217"/>
      <c r="M2783" s="14"/>
      <c r="N2783" s="14"/>
      <c r="O2783" s="14"/>
      <c r="P2783" s="14"/>
      <c r="Q2783" s="14"/>
      <c r="R2783" s="168"/>
      <c r="S2783" s="14"/>
      <c r="T2783" s="14"/>
      <c r="U2783" s="14"/>
      <c r="V2783" s="43"/>
      <c r="AA2783" s="209"/>
      <c r="AB2783" s="209"/>
      <c r="AC2783" s="209"/>
      <c r="AD2783" s="209"/>
      <c r="AE2783" s="209"/>
      <c r="AF2783" s="209"/>
      <c r="AG2783" s="209"/>
      <c r="AH2783" s="209"/>
      <c r="AI2783" s="209"/>
      <c r="AJ2783" s="209"/>
      <c r="AK2783" s="209"/>
      <c r="AL2783" s="209"/>
      <c r="AM2783" s="209"/>
      <c r="AN2783" s="209"/>
      <c r="AO2783" s="209"/>
      <c r="AP2783" s="209"/>
      <c r="AQ2783" s="209"/>
      <c r="AR2783" s="209"/>
      <c r="AS2783" s="209"/>
      <c r="AT2783" s="209"/>
      <c r="AU2783" s="209"/>
      <c r="AV2783" s="209"/>
      <c r="AW2783" s="209"/>
      <c r="AX2783" s="209"/>
      <c r="AY2783" s="209"/>
      <c r="AZ2783" s="209"/>
      <c r="BA2783" s="209"/>
      <c r="BB2783" s="209"/>
      <c r="BC2783" s="209"/>
      <c r="BD2783" s="209"/>
      <c r="BE2783" s="209"/>
      <c r="BF2783" s="209"/>
      <c r="BG2783" s="209"/>
      <c r="BH2783" s="209"/>
      <c r="BI2783" s="209"/>
      <c r="BJ2783" s="209"/>
      <c r="BK2783" s="209"/>
      <c r="BL2783" s="209"/>
      <c r="BM2783" s="209"/>
      <c r="BN2783" s="209"/>
      <c r="BO2783" s="209"/>
      <c r="BP2783" s="209"/>
      <c r="BQ2783" s="209"/>
      <c r="BR2783" s="209"/>
      <c r="BS2783" s="209"/>
      <c r="BT2783" s="209"/>
      <c r="BU2783" s="209"/>
      <c r="BV2783" s="209"/>
      <c r="BW2783" s="209"/>
      <c r="BX2783" s="209"/>
      <c r="BY2783" s="209"/>
      <c r="BZ2783" s="209"/>
      <c r="CA2783" s="209"/>
      <c r="CB2783" s="209"/>
      <c r="CC2783" s="209"/>
      <c r="CD2783" s="209"/>
      <c r="CE2783" s="209"/>
      <c r="CF2783" s="209"/>
      <c r="CG2783" s="209"/>
      <c r="CH2783" s="209"/>
      <c r="CI2783" s="209"/>
      <c r="CJ2783" s="209"/>
      <c r="CK2783" s="209"/>
      <c r="CL2783" s="209"/>
      <c r="CM2783" s="209"/>
      <c r="CN2783" s="209"/>
      <c r="CO2783" s="209"/>
      <c r="CP2783" s="209"/>
      <c r="CQ2783" s="209"/>
      <c r="CR2783" s="209"/>
      <c r="CS2783" s="209"/>
      <c r="CT2783" s="209"/>
      <c r="CU2783" s="209"/>
      <c r="CV2783" s="209"/>
      <c r="CW2783" s="209"/>
      <c r="CX2783" s="209"/>
      <c r="CY2783" s="209"/>
      <c r="CZ2783" s="209"/>
      <c r="DA2783" s="209"/>
      <c r="DB2783" s="209"/>
      <c r="DC2783" s="209"/>
      <c r="DD2783" s="209"/>
      <c r="DE2783" s="209"/>
      <c r="DF2783" s="209"/>
      <c r="DG2783" s="209"/>
      <c r="DH2783" s="209"/>
      <c r="DI2783" s="209"/>
      <c r="DJ2783" s="209"/>
      <c r="DK2783" s="209"/>
      <c r="DL2783" s="209"/>
      <c r="DM2783" s="209"/>
      <c r="DN2783" s="209"/>
      <c r="DO2783" s="209"/>
      <c r="DP2783" s="209"/>
      <c r="DQ2783" s="209"/>
      <c r="DR2783" s="209"/>
      <c r="DS2783" s="209"/>
      <c r="DT2783" s="209"/>
      <c r="DU2783" s="209"/>
      <c r="DV2783" s="209"/>
      <c r="DW2783" s="209"/>
      <c r="DX2783" s="209"/>
      <c r="DY2783" s="209"/>
      <c r="DZ2783" s="209"/>
      <c r="EA2783" s="209"/>
      <c r="EB2783" s="209"/>
      <c r="EC2783" s="209"/>
      <c r="ED2783" s="209"/>
      <c r="EE2783" s="209"/>
      <c r="EF2783" s="209"/>
      <c r="EG2783" s="209"/>
      <c r="EH2783" s="209"/>
      <c r="EI2783" s="209"/>
      <c r="EJ2783" s="209"/>
      <c r="EK2783" s="209"/>
      <c r="EL2783" s="209"/>
      <c r="EM2783" s="209"/>
      <c r="EN2783" s="209"/>
      <c r="EO2783" s="209"/>
      <c r="EP2783" s="209"/>
      <c r="EQ2783" s="209"/>
      <c r="ER2783" s="209"/>
      <c r="ES2783" s="209"/>
      <c r="ET2783" s="209"/>
      <c r="EU2783" s="209"/>
      <c r="EV2783" s="209"/>
      <c r="EW2783" s="209"/>
      <c r="EX2783" s="209"/>
      <c r="EY2783" s="209"/>
      <c r="EZ2783" s="209"/>
      <c r="FA2783" s="209"/>
      <c r="FB2783" s="209"/>
      <c r="FC2783" s="209"/>
      <c r="FD2783" s="209"/>
      <c r="FE2783" s="209"/>
      <c r="FF2783" s="209"/>
      <c r="FG2783" s="209"/>
      <c r="FH2783" s="209"/>
      <c r="FI2783" s="209"/>
      <c r="FJ2783" s="209"/>
      <c r="FK2783" s="209"/>
      <c r="FL2783" s="209"/>
      <c r="FM2783" s="209"/>
      <c r="FN2783" s="209"/>
      <c r="FO2783" s="209"/>
      <c r="FP2783" s="209"/>
      <c r="FQ2783" s="209"/>
      <c r="FR2783" s="209"/>
      <c r="FS2783" s="209"/>
      <c r="FT2783" s="209"/>
      <c r="FU2783" s="209"/>
      <c r="FV2783" s="209"/>
      <c r="FW2783" s="209"/>
      <c r="FX2783" s="209"/>
      <c r="FY2783" s="209"/>
      <c r="FZ2783" s="209"/>
      <c r="GA2783" s="209"/>
      <c r="GB2783" s="209"/>
      <c r="GC2783" s="209"/>
      <c r="GD2783" s="209"/>
      <c r="GE2783" s="209"/>
      <c r="GF2783" s="209"/>
      <c r="GG2783" s="209"/>
      <c r="GH2783" s="209"/>
      <c r="GI2783" s="209"/>
    </row>
    <row r="2784" spans="1:191">
      <c r="A2784" s="209"/>
      <c r="B2784" s="209"/>
      <c r="C2784" s="209"/>
      <c r="D2784" s="209"/>
      <c r="E2784" s="278"/>
      <c r="I2784" s="279"/>
      <c r="J2784" s="279"/>
      <c r="K2784" s="279"/>
      <c r="L2784" s="217"/>
      <c r="M2784" s="14"/>
      <c r="N2784" s="14"/>
      <c r="O2784" s="14"/>
      <c r="P2784" s="14"/>
      <c r="Q2784" s="14"/>
      <c r="R2784" s="168"/>
      <c r="S2784" s="14"/>
      <c r="T2784" s="14"/>
      <c r="U2784" s="14"/>
      <c r="V2784" s="43"/>
      <c r="AA2784" s="209"/>
      <c r="AB2784" s="209"/>
      <c r="AC2784" s="209"/>
      <c r="AD2784" s="209"/>
      <c r="AE2784" s="209"/>
      <c r="AF2784" s="209"/>
      <c r="AG2784" s="209"/>
      <c r="AH2784" s="209"/>
      <c r="AI2784" s="209"/>
      <c r="AJ2784" s="209"/>
      <c r="AK2784" s="209"/>
      <c r="AL2784" s="209"/>
      <c r="AM2784" s="209"/>
      <c r="AN2784" s="209"/>
      <c r="AO2784" s="209"/>
      <c r="AP2784" s="209"/>
      <c r="AQ2784" s="209"/>
      <c r="AR2784" s="209"/>
      <c r="AS2784" s="209"/>
      <c r="AT2784" s="209"/>
      <c r="AU2784" s="209"/>
      <c r="AV2784" s="209"/>
      <c r="AW2784" s="209"/>
      <c r="AX2784" s="209"/>
      <c r="AY2784" s="209"/>
      <c r="AZ2784" s="209"/>
      <c r="BA2784" s="209"/>
      <c r="BB2784" s="209"/>
      <c r="BC2784" s="209"/>
      <c r="BD2784" s="209"/>
      <c r="BE2784" s="209"/>
      <c r="BF2784" s="209"/>
      <c r="BG2784" s="209"/>
      <c r="BH2784" s="209"/>
      <c r="BI2784" s="209"/>
      <c r="BJ2784" s="209"/>
      <c r="BK2784" s="209"/>
      <c r="BL2784" s="209"/>
      <c r="BM2784" s="209"/>
      <c r="BN2784" s="209"/>
      <c r="BO2784" s="209"/>
      <c r="BP2784" s="209"/>
      <c r="BQ2784" s="209"/>
      <c r="BR2784" s="209"/>
      <c r="BS2784" s="209"/>
      <c r="BT2784" s="209"/>
      <c r="BU2784" s="209"/>
      <c r="BV2784" s="209"/>
      <c r="BW2784" s="209"/>
      <c r="BX2784" s="209"/>
      <c r="BY2784" s="209"/>
      <c r="BZ2784" s="209"/>
      <c r="CA2784" s="209"/>
      <c r="CB2784" s="209"/>
      <c r="CC2784" s="209"/>
      <c r="CD2784" s="209"/>
      <c r="CE2784" s="209"/>
      <c r="CF2784" s="209"/>
      <c r="CG2784" s="209"/>
      <c r="CH2784" s="209"/>
      <c r="CI2784" s="209"/>
      <c r="CJ2784" s="209"/>
      <c r="CK2784" s="209"/>
      <c r="CL2784" s="209"/>
      <c r="CM2784" s="209"/>
      <c r="CN2784" s="209"/>
      <c r="CO2784" s="209"/>
      <c r="CP2784" s="209"/>
      <c r="CQ2784" s="209"/>
      <c r="CR2784" s="209"/>
      <c r="CS2784" s="209"/>
      <c r="CT2784" s="209"/>
      <c r="CU2784" s="209"/>
      <c r="CV2784" s="209"/>
      <c r="CW2784" s="209"/>
      <c r="CX2784" s="209"/>
      <c r="CY2784" s="209"/>
      <c r="CZ2784" s="209"/>
      <c r="DA2784" s="209"/>
      <c r="DB2784" s="209"/>
      <c r="DC2784" s="209"/>
      <c r="DD2784" s="209"/>
      <c r="DE2784" s="209"/>
      <c r="DF2784" s="209"/>
      <c r="DG2784" s="209"/>
      <c r="DH2784" s="209"/>
      <c r="DI2784" s="209"/>
      <c r="DJ2784" s="209"/>
      <c r="DK2784" s="209"/>
      <c r="DL2784" s="209"/>
      <c r="DM2784" s="209"/>
      <c r="DN2784" s="209"/>
      <c r="DO2784" s="209"/>
      <c r="DP2784" s="209"/>
      <c r="DQ2784" s="209"/>
      <c r="DR2784" s="209"/>
      <c r="DS2784" s="209"/>
      <c r="DT2784" s="209"/>
      <c r="DU2784" s="209"/>
      <c r="DV2784" s="209"/>
      <c r="DW2784" s="209"/>
      <c r="DX2784" s="209"/>
      <c r="DY2784" s="209"/>
      <c r="DZ2784" s="209"/>
      <c r="EA2784" s="209"/>
      <c r="EB2784" s="209"/>
      <c r="EC2784" s="209"/>
      <c r="ED2784" s="209"/>
      <c r="EE2784" s="209"/>
      <c r="EF2784" s="209"/>
      <c r="EG2784" s="209"/>
      <c r="EH2784" s="209"/>
      <c r="EI2784" s="209"/>
      <c r="EJ2784" s="209"/>
      <c r="EK2784" s="209"/>
      <c r="EL2784" s="209"/>
      <c r="EM2784" s="209"/>
      <c r="EN2784" s="209"/>
      <c r="EO2784" s="209"/>
      <c r="EP2784" s="209"/>
      <c r="EQ2784" s="209"/>
      <c r="ER2784" s="209"/>
      <c r="ES2784" s="209"/>
      <c r="ET2784" s="209"/>
      <c r="EU2784" s="209"/>
      <c r="EV2784" s="209"/>
      <c r="EW2784" s="209"/>
      <c r="EX2784" s="209"/>
      <c r="EY2784" s="209"/>
      <c r="EZ2784" s="209"/>
      <c r="FA2784" s="209"/>
      <c r="FB2784" s="209"/>
      <c r="FC2784" s="209"/>
      <c r="FD2784" s="209"/>
      <c r="FE2784" s="209"/>
      <c r="FF2784" s="209"/>
      <c r="FG2784" s="209"/>
      <c r="FH2784" s="209"/>
      <c r="FI2784" s="209"/>
      <c r="FJ2784" s="209"/>
      <c r="FK2784" s="209"/>
      <c r="FL2784" s="209"/>
      <c r="FM2784" s="209"/>
      <c r="FN2784" s="209"/>
      <c r="FO2784" s="209"/>
      <c r="FP2784" s="209"/>
      <c r="FQ2784" s="209"/>
      <c r="FR2784" s="209"/>
      <c r="FS2784" s="209"/>
      <c r="FT2784" s="209"/>
      <c r="FU2784" s="209"/>
      <c r="FV2784" s="209"/>
      <c r="FW2784" s="209"/>
      <c r="FX2784" s="209"/>
      <c r="FY2784" s="209"/>
      <c r="FZ2784" s="209"/>
      <c r="GA2784" s="209"/>
      <c r="GB2784" s="209"/>
      <c r="GC2784" s="209"/>
      <c r="GD2784" s="209"/>
      <c r="GE2784" s="209"/>
      <c r="GF2784" s="209"/>
      <c r="GG2784" s="209"/>
      <c r="GH2784" s="209"/>
      <c r="GI2784" s="209"/>
    </row>
    <row r="2785" spans="1:191">
      <c r="A2785" s="209"/>
      <c r="B2785" s="209"/>
      <c r="C2785" s="209"/>
      <c r="D2785" s="209"/>
      <c r="E2785" s="278"/>
      <c r="I2785" s="279"/>
      <c r="J2785" s="279"/>
      <c r="K2785" s="279"/>
      <c r="L2785" s="217"/>
      <c r="M2785" s="14"/>
      <c r="N2785" s="14"/>
      <c r="O2785" s="14"/>
      <c r="P2785" s="14"/>
      <c r="Q2785" s="14"/>
      <c r="R2785" s="168"/>
      <c r="S2785" s="14"/>
      <c r="T2785" s="14"/>
      <c r="U2785" s="14"/>
      <c r="V2785" s="43"/>
      <c r="AA2785" s="209"/>
      <c r="AB2785" s="209"/>
      <c r="AC2785" s="209"/>
      <c r="AD2785" s="209"/>
      <c r="AE2785" s="209"/>
      <c r="AF2785" s="209"/>
      <c r="AG2785" s="209"/>
      <c r="AH2785" s="209"/>
      <c r="AI2785" s="209"/>
      <c r="AJ2785" s="209"/>
      <c r="AK2785" s="209"/>
      <c r="AL2785" s="209"/>
      <c r="AM2785" s="209"/>
      <c r="AN2785" s="209"/>
      <c r="AO2785" s="209"/>
      <c r="AP2785" s="209"/>
      <c r="AQ2785" s="209"/>
      <c r="AR2785" s="209"/>
      <c r="AS2785" s="209"/>
      <c r="AT2785" s="209"/>
      <c r="AU2785" s="209"/>
      <c r="AV2785" s="209"/>
      <c r="AW2785" s="209"/>
      <c r="AX2785" s="209"/>
      <c r="AY2785" s="209"/>
      <c r="AZ2785" s="209"/>
      <c r="BA2785" s="209"/>
      <c r="BB2785" s="209"/>
      <c r="BC2785" s="209"/>
      <c r="BD2785" s="209"/>
      <c r="BE2785" s="209"/>
      <c r="BF2785" s="209"/>
      <c r="BG2785" s="209"/>
      <c r="BH2785" s="209"/>
      <c r="BI2785" s="209"/>
      <c r="BJ2785" s="209"/>
      <c r="BK2785" s="209"/>
      <c r="BL2785" s="209"/>
      <c r="BM2785" s="209"/>
      <c r="BN2785" s="209"/>
      <c r="BO2785" s="209"/>
      <c r="BP2785" s="209"/>
      <c r="BQ2785" s="209"/>
      <c r="BR2785" s="209"/>
      <c r="BS2785" s="209"/>
      <c r="BT2785" s="209"/>
      <c r="BU2785" s="209"/>
      <c r="BV2785" s="209"/>
      <c r="BW2785" s="209"/>
      <c r="BX2785" s="209"/>
      <c r="BY2785" s="209"/>
      <c r="BZ2785" s="209"/>
      <c r="CA2785" s="209"/>
      <c r="CB2785" s="209"/>
      <c r="CC2785" s="209"/>
      <c r="CD2785" s="209"/>
      <c r="CE2785" s="209"/>
      <c r="CF2785" s="209"/>
      <c r="CG2785" s="209"/>
      <c r="CH2785" s="209"/>
      <c r="CI2785" s="209"/>
      <c r="CJ2785" s="209"/>
      <c r="CK2785" s="209"/>
      <c r="CL2785" s="209"/>
      <c r="CM2785" s="209"/>
      <c r="CN2785" s="209"/>
      <c r="CO2785" s="209"/>
      <c r="CP2785" s="209"/>
      <c r="CQ2785" s="209"/>
      <c r="CR2785" s="209"/>
      <c r="CS2785" s="209"/>
      <c r="CT2785" s="209"/>
      <c r="CU2785" s="209"/>
      <c r="CV2785" s="209"/>
      <c r="CW2785" s="209"/>
      <c r="CX2785" s="209"/>
      <c r="CY2785" s="209"/>
      <c r="CZ2785" s="209"/>
      <c r="DA2785" s="209"/>
      <c r="DB2785" s="209"/>
      <c r="DC2785" s="209"/>
      <c r="DD2785" s="209"/>
      <c r="DE2785" s="209"/>
      <c r="DF2785" s="209"/>
      <c r="DG2785" s="209"/>
      <c r="DH2785" s="209"/>
      <c r="DI2785" s="209"/>
      <c r="DJ2785" s="209"/>
      <c r="DK2785" s="209"/>
      <c r="DL2785" s="209"/>
      <c r="DM2785" s="209"/>
      <c r="DN2785" s="209"/>
      <c r="DO2785" s="209"/>
      <c r="DP2785" s="209"/>
      <c r="DQ2785" s="209"/>
      <c r="DR2785" s="209"/>
      <c r="DS2785" s="209"/>
      <c r="DT2785" s="209"/>
      <c r="DU2785" s="209"/>
      <c r="DV2785" s="209"/>
      <c r="DW2785" s="209"/>
      <c r="DX2785" s="209"/>
      <c r="DY2785" s="209"/>
      <c r="DZ2785" s="209"/>
      <c r="EA2785" s="209"/>
      <c r="EB2785" s="209"/>
      <c r="EC2785" s="209"/>
      <c r="ED2785" s="209"/>
      <c r="EE2785" s="209"/>
      <c r="EF2785" s="209"/>
      <c r="EG2785" s="209"/>
      <c r="EH2785" s="209"/>
      <c r="EI2785" s="209"/>
      <c r="EJ2785" s="209"/>
      <c r="EK2785" s="209"/>
      <c r="EL2785" s="209"/>
      <c r="EM2785" s="209"/>
      <c r="EN2785" s="209"/>
      <c r="EO2785" s="209"/>
      <c r="EP2785" s="209"/>
      <c r="EQ2785" s="209"/>
      <c r="ER2785" s="209"/>
      <c r="ES2785" s="209"/>
      <c r="ET2785" s="209"/>
      <c r="EU2785" s="209"/>
      <c r="EV2785" s="209"/>
      <c r="EW2785" s="209"/>
      <c r="EX2785" s="209"/>
      <c r="EY2785" s="209"/>
      <c r="EZ2785" s="209"/>
      <c r="FA2785" s="209"/>
      <c r="FB2785" s="209"/>
      <c r="FC2785" s="209"/>
      <c r="FD2785" s="209"/>
      <c r="FE2785" s="209"/>
      <c r="FF2785" s="209"/>
      <c r="FG2785" s="209"/>
      <c r="FH2785" s="209"/>
      <c r="FI2785" s="209"/>
      <c r="FJ2785" s="209"/>
      <c r="FK2785" s="209"/>
      <c r="FL2785" s="209"/>
      <c r="FM2785" s="209"/>
      <c r="FN2785" s="209"/>
      <c r="FO2785" s="209"/>
      <c r="FP2785" s="209"/>
      <c r="FQ2785" s="209"/>
      <c r="FR2785" s="209"/>
      <c r="FS2785" s="209"/>
      <c r="FT2785" s="209"/>
      <c r="FU2785" s="209"/>
      <c r="FV2785" s="209"/>
      <c r="FW2785" s="209"/>
      <c r="FX2785" s="209"/>
      <c r="FY2785" s="209"/>
      <c r="FZ2785" s="209"/>
      <c r="GA2785" s="209"/>
      <c r="GB2785" s="209"/>
      <c r="GC2785" s="209"/>
      <c r="GD2785" s="209"/>
      <c r="GE2785" s="209"/>
      <c r="GF2785" s="209"/>
      <c r="GG2785" s="209"/>
      <c r="GH2785" s="209"/>
      <c r="GI2785" s="209"/>
    </row>
    <row r="2786" spans="1:191">
      <c r="A2786" s="209"/>
      <c r="B2786" s="209"/>
      <c r="C2786" s="209"/>
      <c r="D2786" s="209"/>
      <c r="E2786" s="278"/>
      <c r="I2786" s="279"/>
      <c r="J2786" s="279"/>
      <c r="K2786" s="279"/>
      <c r="L2786" s="217"/>
      <c r="M2786" s="14"/>
      <c r="N2786" s="14"/>
      <c r="O2786" s="14"/>
      <c r="P2786" s="14"/>
      <c r="Q2786" s="14"/>
      <c r="R2786" s="168"/>
      <c r="S2786" s="14"/>
      <c r="T2786" s="14"/>
      <c r="U2786" s="14"/>
      <c r="V2786" s="43"/>
      <c r="AA2786" s="209"/>
      <c r="AB2786" s="209"/>
      <c r="AC2786" s="209"/>
      <c r="AD2786" s="209"/>
      <c r="AE2786" s="209"/>
      <c r="AF2786" s="209"/>
      <c r="AG2786" s="209"/>
      <c r="AH2786" s="209"/>
      <c r="AI2786" s="209"/>
      <c r="AJ2786" s="209"/>
      <c r="AK2786" s="209"/>
      <c r="AL2786" s="209"/>
      <c r="AM2786" s="209"/>
      <c r="AN2786" s="209"/>
      <c r="AO2786" s="209"/>
      <c r="AP2786" s="209"/>
      <c r="AQ2786" s="209"/>
      <c r="AR2786" s="209"/>
      <c r="AS2786" s="209"/>
      <c r="AT2786" s="209"/>
      <c r="AU2786" s="209"/>
      <c r="AV2786" s="209"/>
      <c r="AW2786" s="209"/>
      <c r="AX2786" s="209"/>
      <c r="AY2786" s="209"/>
      <c r="AZ2786" s="209"/>
      <c r="BA2786" s="209"/>
      <c r="BB2786" s="209"/>
      <c r="BC2786" s="209"/>
      <c r="BD2786" s="209"/>
      <c r="BE2786" s="209"/>
      <c r="BF2786" s="209"/>
      <c r="BG2786" s="209"/>
      <c r="BH2786" s="209"/>
      <c r="BI2786" s="209"/>
      <c r="BJ2786" s="209"/>
      <c r="BK2786" s="209"/>
      <c r="BL2786" s="209"/>
      <c r="BM2786" s="209"/>
      <c r="BN2786" s="209"/>
      <c r="BO2786" s="209"/>
      <c r="BP2786" s="209"/>
      <c r="BQ2786" s="209"/>
      <c r="BR2786" s="209"/>
      <c r="BS2786" s="209"/>
      <c r="BT2786" s="209"/>
      <c r="BU2786" s="209"/>
      <c r="BV2786" s="209"/>
      <c r="BW2786" s="209"/>
      <c r="BX2786" s="209"/>
      <c r="BY2786" s="209"/>
      <c r="BZ2786" s="209"/>
      <c r="CA2786" s="209"/>
      <c r="CB2786" s="209"/>
      <c r="CC2786" s="209"/>
      <c r="CD2786" s="209"/>
      <c r="CE2786" s="209"/>
      <c r="CF2786" s="209"/>
      <c r="CG2786" s="209"/>
      <c r="CH2786" s="209"/>
      <c r="CI2786" s="209"/>
      <c r="CJ2786" s="209"/>
      <c r="CK2786" s="209"/>
      <c r="CL2786" s="209"/>
      <c r="CM2786" s="209"/>
      <c r="CN2786" s="209"/>
      <c r="CO2786" s="209"/>
      <c r="CP2786" s="209"/>
      <c r="CQ2786" s="209"/>
      <c r="CR2786" s="209"/>
      <c r="CS2786" s="209"/>
      <c r="CT2786" s="209"/>
      <c r="CU2786" s="209"/>
      <c r="CV2786" s="209"/>
      <c r="CW2786" s="209"/>
      <c r="CX2786" s="209"/>
      <c r="CY2786" s="209"/>
      <c r="CZ2786" s="209"/>
      <c r="DA2786" s="209"/>
      <c r="DB2786" s="209"/>
      <c r="DC2786" s="209"/>
      <c r="DD2786" s="209"/>
      <c r="DE2786" s="209"/>
      <c r="DF2786" s="209"/>
      <c r="DG2786" s="209"/>
      <c r="DH2786" s="209"/>
      <c r="DI2786" s="209"/>
      <c r="DJ2786" s="209"/>
      <c r="DK2786" s="209"/>
      <c r="DL2786" s="209"/>
      <c r="DM2786" s="209"/>
      <c r="DN2786" s="209"/>
      <c r="DO2786" s="209"/>
      <c r="DP2786" s="209"/>
      <c r="DQ2786" s="209"/>
      <c r="DR2786" s="209"/>
      <c r="DS2786" s="209"/>
      <c r="DT2786" s="209"/>
      <c r="DU2786" s="209"/>
      <c r="DV2786" s="209"/>
      <c r="DW2786" s="209"/>
      <c r="DX2786" s="209"/>
      <c r="DY2786" s="209"/>
      <c r="DZ2786" s="209"/>
      <c r="EA2786" s="209"/>
      <c r="EB2786" s="209"/>
      <c r="EC2786" s="209"/>
      <c r="ED2786" s="209"/>
      <c r="EE2786" s="209"/>
      <c r="EF2786" s="209"/>
      <c r="EG2786" s="209"/>
      <c r="EH2786" s="209"/>
      <c r="EI2786" s="209"/>
      <c r="EJ2786" s="209"/>
      <c r="EK2786" s="209"/>
      <c r="EL2786" s="209"/>
      <c r="EM2786" s="209"/>
      <c r="EN2786" s="209"/>
      <c r="EO2786" s="209"/>
      <c r="EP2786" s="209"/>
      <c r="EQ2786" s="209"/>
      <c r="ER2786" s="209"/>
      <c r="ES2786" s="209"/>
      <c r="ET2786" s="209"/>
      <c r="EU2786" s="209"/>
      <c r="EV2786" s="209"/>
      <c r="EW2786" s="209"/>
      <c r="EX2786" s="209"/>
      <c r="EY2786" s="209"/>
      <c r="EZ2786" s="209"/>
      <c r="FA2786" s="209"/>
      <c r="FB2786" s="209"/>
      <c r="FC2786" s="209"/>
      <c r="FD2786" s="209"/>
      <c r="FE2786" s="209"/>
      <c r="FF2786" s="209"/>
      <c r="FG2786" s="209"/>
      <c r="FH2786" s="209"/>
      <c r="FI2786" s="209"/>
      <c r="FJ2786" s="209"/>
      <c r="FK2786" s="209"/>
      <c r="FL2786" s="209"/>
      <c r="FM2786" s="209"/>
      <c r="FN2786" s="209"/>
      <c r="FO2786" s="209"/>
      <c r="FP2786" s="209"/>
      <c r="FQ2786" s="209"/>
      <c r="FR2786" s="209"/>
      <c r="FS2786" s="209"/>
      <c r="FT2786" s="209"/>
      <c r="FU2786" s="209"/>
      <c r="FV2786" s="209"/>
      <c r="FW2786" s="209"/>
      <c r="FX2786" s="209"/>
      <c r="FY2786" s="209"/>
      <c r="FZ2786" s="209"/>
      <c r="GA2786" s="209"/>
      <c r="GB2786" s="209"/>
      <c r="GC2786" s="209"/>
      <c r="GD2786" s="209"/>
      <c r="GE2786" s="209"/>
      <c r="GF2786" s="209"/>
      <c r="GG2786" s="209"/>
      <c r="GH2786" s="209"/>
      <c r="GI2786" s="209"/>
    </row>
    <row r="2787" spans="1:191">
      <c r="A2787" s="209"/>
      <c r="B2787" s="209"/>
      <c r="C2787" s="209"/>
      <c r="D2787" s="209"/>
      <c r="E2787" s="278"/>
      <c r="I2787" s="279"/>
      <c r="J2787" s="279"/>
      <c r="K2787" s="279"/>
      <c r="L2787" s="217"/>
      <c r="M2787" s="14"/>
      <c r="N2787" s="14"/>
      <c r="O2787" s="14"/>
      <c r="P2787" s="14"/>
      <c r="Q2787" s="14"/>
      <c r="R2787" s="168"/>
      <c r="S2787" s="14"/>
      <c r="T2787" s="14"/>
      <c r="U2787" s="14"/>
      <c r="V2787" s="43"/>
      <c r="AA2787" s="209"/>
      <c r="AB2787" s="209"/>
      <c r="AC2787" s="209"/>
      <c r="AD2787" s="209"/>
      <c r="AE2787" s="209"/>
      <c r="AF2787" s="209"/>
      <c r="AG2787" s="209"/>
      <c r="AH2787" s="209"/>
      <c r="AI2787" s="209"/>
      <c r="AJ2787" s="209"/>
      <c r="AK2787" s="209"/>
      <c r="AL2787" s="209"/>
      <c r="AM2787" s="209"/>
      <c r="AN2787" s="209"/>
      <c r="AO2787" s="209"/>
      <c r="AP2787" s="209"/>
      <c r="AQ2787" s="209"/>
      <c r="AR2787" s="209"/>
      <c r="AS2787" s="209"/>
      <c r="AT2787" s="209"/>
      <c r="AU2787" s="209"/>
      <c r="AV2787" s="209"/>
      <c r="AW2787" s="209"/>
      <c r="AX2787" s="209"/>
      <c r="AY2787" s="209"/>
      <c r="AZ2787" s="209"/>
      <c r="BA2787" s="209"/>
      <c r="BB2787" s="209"/>
      <c r="BC2787" s="209"/>
      <c r="BD2787" s="209"/>
      <c r="BE2787" s="209"/>
      <c r="BF2787" s="209"/>
      <c r="BG2787" s="209"/>
      <c r="BH2787" s="209"/>
      <c r="BI2787" s="209"/>
      <c r="BJ2787" s="209"/>
      <c r="BK2787" s="209"/>
      <c r="BL2787" s="209"/>
      <c r="BM2787" s="209"/>
      <c r="BN2787" s="209"/>
      <c r="BO2787" s="209"/>
      <c r="BP2787" s="209"/>
      <c r="BQ2787" s="209"/>
      <c r="BR2787" s="209"/>
      <c r="BS2787" s="209"/>
      <c r="BT2787" s="209"/>
      <c r="BU2787" s="209"/>
      <c r="BV2787" s="209"/>
      <c r="BW2787" s="209"/>
      <c r="BX2787" s="209"/>
      <c r="BY2787" s="209"/>
      <c r="BZ2787" s="209"/>
      <c r="CA2787" s="209"/>
      <c r="CB2787" s="209"/>
      <c r="CC2787" s="209"/>
      <c r="CD2787" s="209"/>
      <c r="CE2787" s="209"/>
      <c r="CF2787" s="209"/>
      <c r="CG2787" s="209"/>
      <c r="CH2787" s="209"/>
      <c r="CI2787" s="209"/>
      <c r="CJ2787" s="209"/>
      <c r="CK2787" s="209"/>
      <c r="CL2787" s="209"/>
      <c r="CM2787" s="209"/>
      <c r="CN2787" s="209"/>
      <c r="CO2787" s="209"/>
      <c r="CP2787" s="209"/>
      <c r="CQ2787" s="209"/>
      <c r="CR2787" s="209"/>
      <c r="CS2787" s="209"/>
      <c r="CT2787" s="209"/>
      <c r="CU2787" s="209"/>
      <c r="CV2787" s="209"/>
      <c r="CW2787" s="209"/>
      <c r="CX2787" s="209"/>
      <c r="CY2787" s="209"/>
      <c r="CZ2787" s="209"/>
      <c r="DA2787" s="209"/>
      <c r="DB2787" s="209"/>
      <c r="DC2787" s="209"/>
      <c r="DD2787" s="209"/>
      <c r="DE2787" s="209"/>
      <c r="DF2787" s="209"/>
      <c r="DG2787" s="209"/>
      <c r="DH2787" s="209"/>
      <c r="DI2787" s="209"/>
      <c r="DJ2787" s="209"/>
      <c r="DK2787" s="209"/>
      <c r="DL2787" s="209"/>
      <c r="DM2787" s="209"/>
      <c r="DN2787" s="209"/>
      <c r="DO2787" s="209"/>
      <c r="DP2787" s="209"/>
      <c r="DQ2787" s="209"/>
      <c r="DR2787" s="209"/>
      <c r="DS2787" s="209"/>
      <c r="DT2787" s="209"/>
      <c r="DU2787" s="209"/>
      <c r="DV2787" s="209"/>
      <c r="DW2787" s="209"/>
      <c r="DX2787" s="209"/>
      <c r="DY2787" s="209"/>
      <c r="DZ2787" s="209"/>
      <c r="EA2787" s="209"/>
      <c r="EB2787" s="209"/>
      <c r="EC2787" s="209"/>
      <c r="ED2787" s="209"/>
      <c r="EE2787" s="209"/>
      <c r="EF2787" s="209"/>
      <c r="EG2787" s="209"/>
      <c r="EH2787" s="209"/>
      <c r="EI2787" s="209"/>
      <c r="EJ2787" s="209"/>
      <c r="EK2787" s="209"/>
      <c r="EL2787" s="209"/>
      <c r="EM2787" s="209"/>
      <c r="EN2787" s="209"/>
      <c r="EO2787" s="209"/>
      <c r="EP2787" s="209"/>
      <c r="EQ2787" s="209"/>
      <c r="ER2787" s="209"/>
      <c r="ES2787" s="209"/>
      <c r="ET2787" s="209"/>
      <c r="EU2787" s="209"/>
      <c r="EV2787" s="209"/>
      <c r="EW2787" s="209"/>
      <c r="EX2787" s="209"/>
      <c r="EY2787" s="209"/>
      <c r="EZ2787" s="209"/>
      <c r="FA2787" s="209"/>
      <c r="FB2787" s="209"/>
      <c r="FC2787" s="209"/>
      <c r="FD2787" s="209"/>
      <c r="FE2787" s="209"/>
      <c r="FF2787" s="209"/>
      <c r="FG2787" s="209"/>
      <c r="FH2787" s="209"/>
      <c r="FI2787" s="209"/>
      <c r="FJ2787" s="209"/>
      <c r="FK2787" s="209"/>
      <c r="FL2787" s="209"/>
      <c r="FM2787" s="209"/>
      <c r="FN2787" s="209"/>
      <c r="FO2787" s="209"/>
      <c r="FP2787" s="209"/>
      <c r="FQ2787" s="209"/>
      <c r="FR2787" s="209"/>
      <c r="FS2787" s="209"/>
      <c r="FT2787" s="209"/>
      <c r="FU2787" s="209"/>
      <c r="FV2787" s="209"/>
      <c r="FW2787" s="209"/>
      <c r="FX2787" s="209"/>
      <c r="FY2787" s="209"/>
      <c r="FZ2787" s="209"/>
      <c r="GA2787" s="209"/>
      <c r="GB2787" s="209"/>
      <c r="GC2787" s="209"/>
      <c r="GD2787" s="209"/>
      <c r="GE2787" s="209"/>
      <c r="GF2787" s="209"/>
      <c r="GG2787" s="209"/>
      <c r="GH2787" s="209"/>
      <c r="GI2787" s="209"/>
    </row>
    <row r="2788" spans="1:191">
      <c r="A2788" s="209"/>
      <c r="B2788" s="209"/>
      <c r="C2788" s="209"/>
      <c r="D2788" s="209"/>
      <c r="E2788" s="278"/>
      <c r="I2788" s="279"/>
      <c r="J2788" s="279"/>
      <c r="K2788" s="279"/>
      <c r="L2788" s="217"/>
      <c r="M2788" s="14"/>
      <c r="N2788" s="14"/>
      <c r="O2788" s="14"/>
      <c r="P2788" s="14"/>
      <c r="Q2788" s="14"/>
      <c r="R2788" s="168"/>
      <c r="S2788" s="14"/>
      <c r="T2788" s="14"/>
      <c r="U2788" s="14"/>
      <c r="V2788" s="43"/>
      <c r="AA2788" s="209"/>
      <c r="AB2788" s="209"/>
      <c r="AC2788" s="209"/>
      <c r="AD2788" s="209"/>
      <c r="AE2788" s="209"/>
      <c r="AF2788" s="209"/>
      <c r="AG2788" s="209"/>
      <c r="AH2788" s="209"/>
      <c r="AI2788" s="209"/>
      <c r="AJ2788" s="209"/>
      <c r="AK2788" s="209"/>
      <c r="AL2788" s="209"/>
      <c r="AM2788" s="209"/>
      <c r="AN2788" s="209"/>
      <c r="AO2788" s="209"/>
      <c r="AP2788" s="209"/>
      <c r="AQ2788" s="209"/>
      <c r="AR2788" s="209"/>
      <c r="AS2788" s="209"/>
      <c r="AT2788" s="209"/>
      <c r="AU2788" s="209"/>
      <c r="AV2788" s="209"/>
      <c r="AW2788" s="209"/>
      <c r="AX2788" s="209"/>
      <c r="AY2788" s="209"/>
      <c r="AZ2788" s="209"/>
      <c r="BA2788" s="209"/>
      <c r="BB2788" s="209"/>
      <c r="BC2788" s="209"/>
      <c r="BD2788" s="209"/>
      <c r="BE2788" s="209"/>
      <c r="BF2788" s="209"/>
      <c r="BG2788" s="209"/>
      <c r="BH2788" s="209"/>
      <c r="BI2788" s="209"/>
      <c r="BJ2788" s="209"/>
      <c r="BK2788" s="209"/>
      <c r="BL2788" s="209"/>
      <c r="BM2788" s="209"/>
      <c r="BN2788" s="209"/>
      <c r="BO2788" s="209"/>
      <c r="BP2788" s="209"/>
      <c r="BQ2788" s="209"/>
      <c r="BR2788" s="209"/>
      <c r="BS2788" s="209"/>
      <c r="BT2788" s="209"/>
      <c r="BU2788" s="209"/>
      <c r="BV2788" s="209"/>
      <c r="BW2788" s="209"/>
      <c r="BX2788" s="209"/>
      <c r="BY2788" s="209"/>
      <c r="BZ2788" s="209"/>
      <c r="CA2788" s="209"/>
      <c r="CB2788" s="209"/>
      <c r="CC2788" s="209"/>
      <c r="CD2788" s="209"/>
      <c r="CE2788" s="209"/>
      <c r="CF2788" s="209"/>
      <c r="CG2788" s="209"/>
      <c r="CH2788" s="209"/>
      <c r="CI2788" s="209"/>
      <c r="CJ2788" s="209"/>
      <c r="CK2788" s="209"/>
      <c r="CL2788" s="209"/>
      <c r="CM2788" s="209"/>
      <c r="CN2788" s="209"/>
      <c r="CO2788" s="209"/>
      <c r="CP2788" s="209"/>
      <c r="CQ2788" s="209"/>
      <c r="CR2788" s="209"/>
      <c r="CS2788" s="209"/>
      <c r="CT2788" s="209"/>
      <c r="CU2788" s="209"/>
      <c r="CV2788" s="209"/>
      <c r="CW2788" s="209"/>
      <c r="CX2788" s="209"/>
      <c r="CY2788" s="209"/>
      <c r="CZ2788" s="209"/>
      <c r="DA2788" s="209"/>
      <c r="DB2788" s="209"/>
      <c r="DC2788" s="209"/>
      <c r="DD2788" s="209"/>
      <c r="DE2788" s="209"/>
      <c r="DF2788" s="209"/>
      <c r="DG2788" s="209"/>
      <c r="DH2788" s="209"/>
      <c r="DI2788" s="209"/>
      <c r="DJ2788" s="209"/>
      <c r="DK2788" s="209"/>
      <c r="DL2788" s="209"/>
      <c r="DM2788" s="209"/>
      <c r="DN2788" s="209"/>
      <c r="DO2788" s="209"/>
      <c r="DP2788" s="209"/>
      <c r="DQ2788" s="209"/>
      <c r="DR2788" s="209"/>
      <c r="DS2788" s="209"/>
      <c r="DT2788" s="209"/>
      <c r="DU2788" s="209"/>
      <c r="DV2788" s="209"/>
      <c r="DW2788" s="209"/>
      <c r="DX2788" s="209"/>
      <c r="DY2788" s="209"/>
      <c r="DZ2788" s="209"/>
      <c r="EA2788" s="209"/>
      <c r="EB2788" s="209"/>
      <c r="EC2788" s="209"/>
      <c r="ED2788" s="209"/>
      <c r="EE2788" s="209"/>
      <c r="EF2788" s="209"/>
      <c r="EG2788" s="209"/>
      <c r="EH2788" s="209"/>
      <c r="EI2788" s="209"/>
      <c r="EJ2788" s="209"/>
      <c r="EK2788" s="209"/>
      <c r="EL2788" s="209"/>
      <c r="EM2788" s="209"/>
      <c r="EN2788" s="209"/>
      <c r="EO2788" s="209"/>
      <c r="EP2788" s="209"/>
      <c r="EQ2788" s="209"/>
      <c r="ER2788" s="209"/>
      <c r="ES2788" s="209"/>
      <c r="ET2788" s="209"/>
      <c r="EU2788" s="209"/>
      <c r="EV2788" s="209"/>
      <c r="EW2788" s="209"/>
      <c r="EX2788" s="209"/>
      <c r="EY2788" s="209"/>
      <c r="EZ2788" s="209"/>
      <c r="FA2788" s="209"/>
      <c r="FB2788" s="209"/>
      <c r="FC2788" s="209"/>
      <c r="FD2788" s="209"/>
      <c r="FE2788" s="209"/>
      <c r="FF2788" s="209"/>
      <c r="FG2788" s="209"/>
      <c r="FH2788" s="209"/>
      <c r="FI2788" s="209"/>
      <c r="FJ2788" s="209"/>
      <c r="FK2788" s="209"/>
      <c r="FL2788" s="209"/>
      <c r="FM2788" s="209"/>
      <c r="FN2788" s="209"/>
      <c r="FO2788" s="209"/>
      <c r="FP2788" s="209"/>
      <c r="FQ2788" s="209"/>
      <c r="FR2788" s="209"/>
      <c r="FS2788" s="209"/>
      <c r="FT2788" s="209"/>
      <c r="FU2788" s="209"/>
      <c r="FV2788" s="209"/>
      <c r="FW2788" s="209"/>
      <c r="FX2788" s="209"/>
      <c r="FY2788" s="209"/>
      <c r="FZ2788" s="209"/>
      <c r="GA2788" s="209"/>
      <c r="GB2788" s="209"/>
      <c r="GC2788" s="209"/>
      <c r="GD2788" s="209"/>
      <c r="GE2788" s="209"/>
      <c r="GF2788" s="209"/>
      <c r="GG2788" s="209"/>
      <c r="GH2788" s="209"/>
      <c r="GI2788" s="209"/>
    </row>
    <row r="2789" spans="1:191">
      <c r="A2789" s="209"/>
      <c r="B2789" s="209"/>
      <c r="C2789" s="209"/>
      <c r="D2789" s="209"/>
      <c r="E2789" s="278"/>
      <c r="I2789" s="279"/>
      <c r="J2789" s="279"/>
      <c r="K2789" s="279"/>
      <c r="L2789" s="217"/>
      <c r="M2789" s="14"/>
      <c r="N2789" s="14"/>
      <c r="O2789" s="14"/>
      <c r="P2789" s="14"/>
      <c r="Q2789" s="14"/>
      <c r="R2789" s="168"/>
      <c r="S2789" s="14"/>
      <c r="T2789" s="14"/>
      <c r="U2789" s="14"/>
      <c r="V2789" s="43"/>
      <c r="AA2789" s="209"/>
      <c r="AB2789" s="209"/>
      <c r="AC2789" s="209"/>
      <c r="AD2789" s="209"/>
      <c r="AE2789" s="209"/>
      <c r="AF2789" s="209"/>
      <c r="AG2789" s="209"/>
      <c r="AH2789" s="209"/>
      <c r="AI2789" s="209"/>
      <c r="AJ2789" s="209"/>
      <c r="AK2789" s="209"/>
      <c r="AL2789" s="209"/>
      <c r="AM2789" s="209"/>
      <c r="AN2789" s="209"/>
      <c r="AO2789" s="209"/>
      <c r="AP2789" s="209"/>
      <c r="AQ2789" s="209"/>
      <c r="AR2789" s="209"/>
      <c r="AS2789" s="209"/>
      <c r="AT2789" s="209"/>
      <c r="AU2789" s="209"/>
      <c r="AV2789" s="209"/>
      <c r="AW2789" s="209"/>
      <c r="AX2789" s="209"/>
      <c r="AY2789" s="209"/>
      <c r="AZ2789" s="209"/>
      <c r="BA2789" s="209"/>
      <c r="BB2789" s="209"/>
      <c r="BC2789" s="209"/>
      <c r="BD2789" s="209"/>
      <c r="BE2789" s="209"/>
      <c r="BF2789" s="209"/>
      <c r="BG2789" s="209"/>
      <c r="BH2789" s="209"/>
      <c r="BI2789" s="209"/>
      <c r="BJ2789" s="209"/>
      <c r="BK2789" s="209"/>
      <c r="BL2789" s="209"/>
      <c r="BM2789" s="209"/>
      <c r="BN2789" s="209"/>
      <c r="BO2789" s="209"/>
      <c r="BP2789" s="209"/>
      <c r="BQ2789" s="209"/>
      <c r="BR2789" s="209"/>
      <c r="BS2789" s="209"/>
      <c r="BT2789" s="209"/>
      <c r="BU2789" s="209"/>
      <c r="BV2789" s="209"/>
      <c r="BW2789" s="209"/>
      <c r="BX2789" s="209"/>
      <c r="BY2789" s="209"/>
      <c r="BZ2789" s="209"/>
      <c r="CA2789" s="209"/>
      <c r="CB2789" s="209"/>
      <c r="CC2789" s="209"/>
      <c r="CD2789" s="209"/>
      <c r="CE2789" s="209"/>
      <c r="CF2789" s="209"/>
      <c r="CG2789" s="209"/>
      <c r="CH2789" s="209"/>
      <c r="CI2789" s="209"/>
      <c r="CJ2789" s="209"/>
      <c r="CK2789" s="209"/>
      <c r="CL2789" s="209"/>
      <c r="CM2789" s="209"/>
      <c r="CN2789" s="209"/>
      <c r="CO2789" s="209"/>
      <c r="CP2789" s="209"/>
      <c r="CQ2789" s="209"/>
      <c r="CR2789" s="209"/>
      <c r="CS2789" s="209"/>
      <c r="CT2789" s="209"/>
      <c r="CU2789" s="209"/>
      <c r="CV2789" s="209"/>
      <c r="CW2789" s="209"/>
      <c r="CX2789" s="209"/>
      <c r="CY2789" s="209"/>
      <c r="CZ2789" s="209"/>
      <c r="DA2789" s="209"/>
      <c r="DB2789" s="209"/>
      <c r="DC2789" s="209"/>
      <c r="DD2789" s="209"/>
      <c r="DE2789" s="209"/>
      <c r="DF2789" s="209"/>
      <c r="DG2789" s="209"/>
      <c r="DH2789" s="209"/>
      <c r="DI2789" s="209"/>
      <c r="DJ2789" s="209"/>
      <c r="DK2789" s="209"/>
      <c r="DL2789" s="209"/>
      <c r="DM2789" s="209"/>
      <c r="DN2789" s="209"/>
      <c r="DO2789" s="209"/>
      <c r="DP2789" s="209"/>
      <c r="DQ2789" s="209"/>
      <c r="DR2789" s="209"/>
      <c r="DS2789" s="209"/>
      <c r="DT2789" s="209"/>
      <c r="DU2789" s="209"/>
      <c r="DV2789" s="209"/>
      <c r="DW2789" s="209"/>
      <c r="DX2789" s="209"/>
      <c r="DY2789" s="209"/>
      <c r="DZ2789" s="209"/>
      <c r="EA2789" s="209"/>
      <c r="EB2789" s="209"/>
      <c r="EC2789" s="209"/>
      <c r="ED2789" s="209"/>
      <c r="EE2789" s="209"/>
      <c r="EF2789" s="209"/>
      <c r="EG2789" s="209"/>
      <c r="EH2789" s="209"/>
      <c r="EI2789" s="209"/>
      <c r="EJ2789" s="209"/>
      <c r="EK2789" s="209"/>
      <c r="EL2789" s="209"/>
      <c r="EM2789" s="209"/>
      <c r="EN2789" s="209"/>
      <c r="EO2789" s="209"/>
      <c r="EP2789" s="209"/>
      <c r="EQ2789" s="209"/>
      <c r="ER2789" s="209"/>
      <c r="ES2789" s="209"/>
      <c r="ET2789" s="209"/>
      <c r="EU2789" s="209"/>
      <c r="EV2789" s="209"/>
      <c r="EW2789" s="209"/>
      <c r="EX2789" s="209"/>
      <c r="EY2789" s="209"/>
      <c r="EZ2789" s="209"/>
      <c r="FA2789" s="209"/>
      <c r="FB2789" s="209"/>
      <c r="FC2789" s="209"/>
      <c r="FD2789" s="209"/>
      <c r="FE2789" s="209"/>
      <c r="FF2789" s="209"/>
      <c r="FG2789" s="209"/>
      <c r="FH2789" s="209"/>
      <c r="FI2789" s="209"/>
      <c r="FJ2789" s="209"/>
      <c r="FK2789" s="209"/>
      <c r="FL2789" s="209"/>
      <c r="FM2789" s="209"/>
      <c r="FN2789" s="209"/>
      <c r="FO2789" s="209"/>
      <c r="FP2789" s="209"/>
      <c r="FQ2789" s="209"/>
      <c r="FR2789" s="209"/>
      <c r="FS2789" s="209"/>
      <c r="FT2789" s="209"/>
      <c r="FU2789" s="209"/>
      <c r="FV2789" s="209"/>
      <c r="FW2789" s="209"/>
      <c r="FX2789" s="209"/>
      <c r="FY2789" s="209"/>
      <c r="FZ2789" s="209"/>
      <c r="GA2789" s="209"/>
      <c r="GB2789" s="209"/>
      <c r="GC2789" s="209"/>
      <c r="GD2789" s="209"/>
      <c r="GE2789" s="209"/>
      <c r="GF2789" s="209"/>
      <c r="GG2789" s="209"/>
      <c r="GH2789" s="209"/>
      <c r="GI2789" s="209"/>
    </row>
    <row r="2790" spans="1:191">
      <c r="A2790" s="209"/>
      <c r="B2790" s="209"/>
      <c r="C2790" s="209"/>
      <c r="D2790" s="209"/>
      <c r="E2790" s="209"/>
      <c r="F2790" s="43"/>
      <c r="G2790" s="43"/>
      <c r="H2790" s="43"/>
      <c r="I2790" s="217"/>
      <c r="J2790" s="217"/>
      <c r="K2790" s="217"/>
      <c r="L2790" s="217"/>
      <c r="M2790" s="14"/>
      <c r="N2790" s="14"/>
      <c r="O2790" s="14"/>
      <c r="P2790" s="14"/>
      <c r="Q2790" s="14"/>
      <c r="R2790" s="168"/>
      <c r="S2790" s="14"/>
      <c r="T2790" s="14"/>
      <c r="U2790" s="14"/>
      <c r="V2790" s="43"/>
      <c r="AA2790" s="209"/>
      <c r="AB2790" s="209"/>
      <c r="AC2790" s="209"/>
      <c r="AD2790" s="209"/>
      <c r="AE2790" s="209"/>
      <c r="AF2790" s="209"/>
      <c r="AG2790" s="209"/>
      <c r="AH2790" s="209"/>
      <c r="AI2790" s="209"/>
      <c r="AJ2790" s="209"/>
      <c r="AK2790" s="209"/>
      <c r="AL2790" s="209"/>
      <c r="AM2790" s="209"/>
      <c r="AN2790" s="209"/>
      <c r="AO2790" s="209"/>
      <c r="AP2790" s="209"/>
      <c r="AQ2790" s="209"/>
      <c r="AR2790" s="209"/>
      <c r="AS2790" s="209"/>
      <c r="AT2790" s="209"/>
      <c r="AU2790" s="209"/>
      <c r="AV2790" s="209"/>
      <c r="AW2790" s="209"/>
      <c r="AX2790" s="209"/>
      <c r="AY2790" s="209"/>
      <c r="AZ2790" s="209"/>
      <c r="BA2790" s="209"/>
      <c r="BB2790" s="209"/>
      <c r="BC2790" s="209"/>
      <c r="BD2790" s="209"/>
      <c r="BE2790" s="209"/>
      <c r="BF2790" s="209"/>
      <c r="BG2790" s="209"/>
      <c r="BH2790" s="209"/>
      <c r="BI2790" s="209"/>
      <c r="BJ2790" s="209"/>
      <c r="BK2790" s="209"/>
      <c r="BL2790" s="209"/>
      <c r="BM2790" s="209"/>
      <c r="BN2790" s="209"/>
      <c r="BO2790" s="209"/>
      <c r="BP2790" s="209"/>
      <c r="BQ2790" s="209"/>
      <c r="BR2790" s="209"/>
      <c r="BS2790" s="209"/>
      <c r="BT2790" s="209"/>
      <c r="BU2790" s="209"/>
      <c r="BV2790" s="209"/>
      <c r="BW2790" s="209"/>
      <c r="BX2790" s="209"/>
      <c r="BY2790" s="209"/>
      <c r="BZ2790" s="209"/>
      <c r="CA2790" s="209"/>
      <c r="CB2790" s="209"/>
      <c r="CC2790" s="209"/>
      <c r="CD2790" s="209"/>
      <c r="CE2790" s="209"/>
      <c r="CF2790" s="209"/>
      <c r="CG2790" s="209"/>
      <c r="CH2790" s="209"/>
      <c r="CI2790" s="209"/>
      <c r="CJ2790" s="209"/>
      <c r="CK2790" s="209"/>
      <c r="CL2790" s="209"/>
      <c r="CM2790" s="209"/>
      <c r="CN2790" s="209"/>
      <c r="CO2790" s="209"/>
      <c r="CP2790" s="209"/>
      <c r="CQ2790" s="209"/>
      <c r="CR2790" s="209"/>
      <c r="CS2790" s="209"/>
      <c r="CT2790" s="209"/>
      <c r="CU2790" s="209"/>
      <c r="CV2790" s="209"/>
      <c r="CW2790" s="209"/>
      <c r="CX2790" s="209"/>
      <c r="CY2790" s="209"/>
      <c r="CZ2790" s="209"/>
      <c r="DA2790" s="209"/>
      <c r="DB2790" s="209"/>
      <c r="DC2790" s="209"/>
      <c r="DD2790" s="209"/>
      <c r="DE2790" s="209"/>
      <c r="DF2790" s="209"/>
      <c r="DG2790" s="209"/>
      <c r="DH2790" s="209"/>
      <c r="DI2790" s="209"/>
      <c r="DJ2790" s="209"/>
      <c r="DK2790" s="209"/>
      <c r="DL2790" s="209"/>
      <c r="DM2790" s="209"/>
      <c r="DN2790" s="209"/>
      <c r="DO2790" s="209"/>
      <c r="DP2790" s="209"/>
      <c r="DQ2790" s="209"/>
      <c r="DR2790" s="209"/>
      <c r="DS2790" s="209"/>
      <c r="DT2790" s="209"/>
      <c r="DU2790" s="209"/>
      <c r="DV2790" s="209"/>
      <c r="DW2790" s="209"/>
      <c r="DX2790" s="209"/>
      <c r="DY2790" s="209"/>
      <c r="DZ2790" s="209"/>
      <c r="EA2790" s="209"/>
      <c r="EB2790" s="209"/>
      <c r="EC2790" s="209"/>
      <c r="ED2790" s="209"/>
      <c r="EE2790" s="209"/>
      <c r="EF2790" s="209"/>
      <c r="EG2790" s="209"/>
      <c r="EH2790" s="209"/>
      <c r="EI2790" s="209"/>
      <c r="EJ2790" s="209"/>
      <c r="EK2790" s="209"/>
      <c r="EL2790" s="209"/>
      <c r="EM2790" s="209"/>
      <c r="EN2790" s="209"/>
      <c r="EO2790" s="209"/>
      <c r="EP2790" s="209"/>
      <c r="EQ2790" s="209"/>
      <c r="ER2790" s="209"/>
      <c r="ES2790" s="209"/>
      <c r="ET2790" s="209"/>
      <c r="EU2790" s="209"/>
      <c r="EV2790" s="209"/>
      <c r="EW2790" s="209"/>
      <c r="EX2790" s="209"/>
      <c r="EY2790" s="209"/>
      <c r="EZ2790" s="209"/>
      <c r="FA2790" s="209"/>
      <c r="FB2790" s="209"/>
      <c r="FC2790" s="209"/>
      <c r="FD2790" s="209"/>
      <c r="FE2790" s="209"/>
      <c r="FF2790" s="209"/>
      <c r="FG2790" s="209"/>
      <c r="FH2790" s="209"/>
      <c r="FI2790" s="209"/>
      <c r="FJ2790" s="209"/>
      <c r="FK2790" s="209"/>
      <c r="FL2790" s="209"/>
      <c r="FM2790" s="209"/>
      <c r="FN2790" s="209"/>
      <c r="FO2790" s="209"/>
      <c r="FP2790" s="209"/>
      <c r="FQ2790" s="209"/>
      <c r="FR2790" s="209"/>
      <c r="FS2790" s="209"/>
      <c r="FT2790" s="209"/>
      <c r="FU2790" s="209"/>
      <c r="FV2790" s="209"/>
      <c r="FW2790" s="209"/>
      <c r="FX2790" s="209"/>
      <c r="FY2790" s="209"/>
      <c r="FZ2790" s="209"/>
      <c r="GA2790" s="209"/>
      <c r="GB2790" s="209"/>
      <c r="GC2790" s="209"/>
      <c r="GD2790" s="209"/>
      <c r="GE2790" s="209"/>
      <c r="GF2790" s="209"/>
      <c r="GG2790" s="209"/>
      <c r="GH2790" s="209"/>
      <c r="GI2790" s="209"/>
    </row>
    <row r="2791" spans="1:191">
      <c r="A2791" s="209"/>
      <c r="B2791" s="209"/>
      <c r="C2791" s="209"/>
      <c r="D2791" s="209"/>
      <c r="E2791" s="209"/>
      <c r="F2791" s="43"/>
      <c r="G2791" s="43"/>
      <c r="H2791" s="43"/>
      <c r="I2791" s="217"/>
      <c r="J2791" s="217"/>
      <c r="K2791" s="217"/>
      <c r="L2791" s="217"/>
      <c r="M2791" s="14"/>
      <c r="N2791" s="14"/>
      <c r="O2791" s="14"/>
      <c r="P2791" s="14"/>
      <c r="Q2791" s="14"/>
      <c r="R2791" s="168"/>
      <c r="S2791" s="14"/>
      <c r="T2791" s="14"/>
      <c r="U2791" s="14"/>
      <c r="V2791" s="43"/>
      <c r="AA2791" s="209"/>
      <c r="AB2791" s="209"/>
      <c r="AC2791" s="209"/>
      <c r="AD2791" s="209"/>
      <c r="AE2791" s="209"/>
      <c r="AF2791" s="209"/>
      <c r="AG2791" s="209"/>
      <c r="AH2791" s="209"/>
      <c r="AI2791" s="209"/>
      <c r="AJ2791" s="209"/>
      <c r="AK2791" s="209"/>
      <c r="AL2791" s="209"/>
      <c r="AM2791" s="209"/>
      <c r="AN2791" s="209"/>
      <c r="AO2791" s="209"/>
      <c r="AP2791" s="209"/>
      <c r="AQ2791" s="209"/>
      <c r="AR2791" s="209"/>
      <c r="AS2791" s="209"/>
      <c r="AT2791" s="209"/>
      <c r="AU2791" s="209"/>
      <c r="AV2791" s="209"/>
      <c r="AW2791" s="209"/>
      <c r="AX2791" s="209"/>
      <c r="AY2791" s="209"/>
      <c r="AZ2791" s="209"/>
      <c r="BA2791" s="209"/>
      <c r="BB2791" s="209"/>
      <c r="BC2791" s="209"/>
      <c r="BD2791" s="209"/>
      <c r="BE2791" s="209"/>
      <c r="BF2791" s="209"/>
      <c r="BG2791" s="209"/>
      <c r="BH2791" s="209"/>
      <c r="BI2791" s="209"/>
      <c r="BJ2791" s="209"/>
      <c r="BK2791" s="209"/>
      <c r="BL2791" s="209"/>
      <c r="BM2791" s="209"/>
      <c r="BN2791" s="209"/>
      <c r="BO2791" s="209"/>
      <c r="BP2791" s="209"/>
      <c r="BQ2791" s="209"/>
      <c r="BR2791" s="209"/>
      <c r="BS2791" s="209"/>
      <c r="BT2791" s="209"/>
      <c r="BU2791" s="209"/>
      <c r="BV2791" s="209"/>
      <c r="BW2791" s="209"/>
      <c r="BX2791" s="209"/>
      <c r="BY2791" s="209"/>
      <c r="BZ2791" s="209"/>
      <c r="CA2791" s="209"/>
      <c r="CB2791" s="209"/>
      <c r="CC2791" s="209"/>
      <c r="CD2791" s="209"/>
      <c r="CE2791" s="209"/>
      <c r="CF2791" s="209"/>
      <c r="CG2791" s="209"/>
      <c r="CH2791" s="209"/>
      <c r="CI2791" s="209"/>
      <c r="CJ2791" s="209"/>
      <c r="CK2791" s="209"/>
      <c r="CL2791" s="209"/>
      <c r="CM2791" s="209"/>
      <c r="CN2791" s="209"/>
      <c r="CO2791" s="209"/>
      <c r="CP2791" s="209"/>
      <c r="CQ2791" s="209"/>
      <c r="CR2791" s="209"/>
      <c r="CS2791" s="209"/>
      <c r="CT2791" s="209"/>
      <c r="CU2791" s="209"/>
      <c r="CV2791" s="209"/>
      <c r="CW2791" s="209"/>
      <c r="CX2791" s="209"/>
      <c r="CY2791" s="209"/>
      <c r="CZ2791" s="209"/>
      <c r="DA2791" s="209"/>
      <c r="DB2791" s="209"/>
      <c r="DC2791" s="209"/>
      <c r="DD2791" s="209"/>
      <c r="DE2791" s="209"/>
      <c r="DF2791" s="209"/>
      <c r="DG2791" s="209"/>
      <c r="DH2791" s="209"/>
      <c r="DI2791" s="209"/>
      <c r="DJ2791" s="209"/>
      <c r="DK2791" s="209"/>
      <c r="DL2791" s="209"/>
      <c r="DM2791" s="209"/>
      <c r="DN2791" s="209"/>
      <c r="DO2791" s="209"/>
      <c r="DP2791" s="209"/>
      <c r="DQ2791" s="209"/>
      <c r="DR2791" s="209"/>
      <c r="DS2791" s="209"/>
      <c r="DT2791" s="209"/>
      <c r="DU2791" s="209"/>
      <c r="DV2791" s="209"/>
      <c r="DW2791" s="209"/>
      <c r="DX2791" s="209"/>
      <c r="DY2791" s="209"/>
      <c r="DZ2791" s="209"/>
      <c r="EA2791" s="209"/>
      <c r="EB2791" s="209"/>
      <c r="EC2791" s="209"/>
      <c r="ED2791" s="209"/>
      <c r="EE2791" s="209"/>
      <c r="EF2791" s="209"/>
      <c r="EG2791" s="209"/>
      <c r="EH2791" s="209"/>
      <c r="EI2791" s="209"/>
      <c r="EJ2791" s="209"/>
      <c r="EK2791" s="209"/>
      <c r="EL2791" s="209"/>
      <c r="EM2791" s="209"/>
      <c r="EN2791" s="209"/>
      <c r="EO2791" s="209"/>
      <c r="EP2791" s="209"/>
      <c r="EQ2791" s="209"/>
      <c r="ER2791" s="209"/>
      <c r="ES2791" s="209"/>
      <c r="ET2791" s="209"/>
      <c r="EU2791" s="209"/>
      <c r="EV2791" s="209"/>
      <c r="EW2791" s="209"/>
      <c r="EX2791" s="209"/>
      <c r="EY2791" s="209"/>
      <c r="EZ2791" s="209"/>
      <c r="FA2791" s="209"/>
      <c r="FB2791" s="209"/>
      <c r="FC2791" s="209"/>
      <c r="FD2791" s="209"/>
      <c r="FE2791" s="209"/>
      <c r="FF2791" s="209"/>
      <c r="FG2791" s="209"/>
      <c r="FH2791" s="209"/>
      <c r="FI2791" s="209"/>
      <c r="FJ2791" s="209"/>
      <c r="FK2791" s="209"/>
      <c r="FL2791" s="209"/>
      <c r="FM2791" s="209"/>
      <c r="FN2791" s="209"/>
      <c r="FO2791" s="209"/>
      <c r="FP2791" s="209"/>
      <c r="FQ2791" s="209"/>
      <c r="FR2791" s="209"/>
      <c r="FS2791" s="209"/>
      <c r="FT2791" s="209"/>
      <c r="FU2791" s="209"/>
      <c r="FV2791" s="209"/>
      <c r="FW2791" s="209"/>
      <c r="FX2791" s="209"/>
      <c r="FY2791" s="209"/>
      <c r="FZ2791" s="209"/>
      <c r="GA2791" s="209"/>
      <c r="GB2791" s="209"/>
      <c r="GC2791" s="209"/>
      <c r="GD2791" s="209"/>
      <c r="GE2791" s="209"/>
      <c r="GF2791" s="209"/>
      <c r="GG2791" s="209"/>
      <c r="GH2791" s="209"/>
      <c r="GI2791" s="209"/>
    </row>
    <row r="2792" spans="1:191">
      <c r="A2792" s="209"/>
      <c r="B2792" s="209"/>
      <c r="C2792" s="209"/>
      <c r="D2792" s="209"/>
      <c r="E2792" s="209"/>
      <c r="F2792" s="43"/>
      <c r="G2792" s="43"/>
      <c r="H2792" s="43"/>
      <c r="I2792" s="217"/>
      <c r="J2792" s="217"/>
      <c r="K2792" s="217"/>
      <c r="L2792" s="217"/>
      <c r="M2792" s="14"/>
      <c r="N2792" s="14"/>
      <c r="O2792" s="14"/>
      <c r="P2792" s="14"/>
      <c r="Q2792" s="14"/>
      <c r="R2792" s="168"/>
      <c r="S2792" s="14"/>
      <c r="T2792" s="14"/>
      <c r="U2792" s="14"/>
      <c r="V2792" s="43"/>
      <c r="AA2792" s="209"/>
      <c r="AB2792" s="209"/>
      <c r="AC2792" s="209"/>
      <c r="AD2792" s="209"/>
      <c r="AE2792" s="209"/>
      <c r="AF2792" s="209"/>
      <c r="AG2792" s="209"/>
      <c r="AH2792" s="209"/>
      <c r="AI2792" s="209"/>
      <c r="AJ2792" s="209"/>
      <c r="AK2792" s="209"/>
      <c r="AL2792" s="209"/>
      <c r="AM2792" s="209"/>
      <c r="AN2792" s="209"/>
      <c r="AO2792" s="209"/>
      <c r="AP2792" s="209"/>
      <c r="AQ2792" s="209"/>
      <c r="AR2792" s="209"/>
      <c r="AS2792" s="209"/>
      <c r="AT2792" s="209"/>
      <c r="AU2792" s="209"/>
      <c r="AV2792" s="209"/>
      <c r="AW2792" s="209"/>
      <c r="AX2792" s="209"/>
      <c r="AY2792" s="209"/>
      <c r="AZ2792" s="209"/>
      <c r="BA2792" s="209"/>
      <c r="BB2792" s="209"/>
      <c r="BC2792" s="209"/>
      <c r="BD2792" s="209"/>
      <c r="BE2792" s="209"/>
      <c r="BF2792" s="209"/>
      <c r="BG2792" s="209"/>
      <c r="BH2792" s="209"/>
      <c r="BI2792" s="209"/>
      <c r="BJ2792" s="209"/>
      <c r="BK2792" s="209"/>
      <c r="BL2792" s="209"/>
      <c r="BM2792" s="209"/>
      <c r="BN2792" s="209"/>
      <c r="BO2792" s="209"/>
      <c r="BP2792" s="209"/>
      <c r="BQ2792" s="209"/>
      <c r="BR2792" s="209"/>
      <c r="BS2792" s="209"/>
      <c r="BT2792" s="209"/>
      <c r="BU2792" s="209"/>
      <c r="BV2792" s="209"/>
      <c r="BW2792" s="209"/>
      <c r="BX2792" s="209"/>
      <c r="BY2792" s="209"/>
      <c r="BZ2792" s="209"/>
      <c r="CA2792" s="209"/>
      <c r="CB2792" s="209"/>
      <c r="CC2792" s="209"/>
      <c r="CD2792" s="209"/>
      <c r="CE2792" s="209"/>
      <c r="CF2792" s="209"/>
      <c r="CG2792" s="209"/>
      <c r="CH2792" s="209"/>
      <c r="CI2792" s="209"/>
      <c r="CJ2792" s="209"/>
      <c r="CK2792" s="209"/>
      <c r="CL2792" s="209"/>
      <c r="CM2792" s="209"/>
      <c r="CN2792" s="209"/>
      <c r="CO2792" s="209"/>
      <c r="CP2792" s="209"/>
      <c r="CQ2792" s="209"/>
      <c r="CR2792" s="209"/>
      <c r="CS2792" s="209"/>
      <c r="CT2792" s="209"/>
      <c r="CU2792" s="209"/>
      <c r="CV2792" s="209"/>
      <c r="CW2792" s="209"/>
      <c r="CX2792" s="209"/>
      <c r="CY2792" s="209"/>
      <c r="CZ2792" s="209"/>
      <c r="DA2792" s="209"/>
      <c r="DB2792" s="209"/>
      <c r="DC2792" s="209"/>
      <c r="DD2792" s="209"/>
      <c r="DE2792" s="209"/>
      <c r="DF2792" s="209"/>
      <c r="DG2792" s="209"/>
      <c r="DH2792" s="209"/>
      <c r="DI2792" s="209"/>
      <c r="DJ2792" s="209"/>
      <c r="DK2792" s="209"/>
      <c r="DL2792" s="209"/>
      <c r="DM2792" s="209"/>
      <c r="DN2792" s="209"/>
      <c r="DO2792" s="209"/>
      <c r="DP2792" s="209"/>
      <c r="DQ2792" s="209"/>
      <c r="DR2792" s="209"/>
      <c r="DS2792" s="209"/>
      <c r="DT2792" s="209"/>
      <c r="DU2792" s="209"/>
      <c r="DV2792" s="209"/>
      <c r="DW2792" s="209"/>
      <c r="DX2792" s="209"/>
      <c r="DY2792" s="209"/>
      <c r="DZ2792" s="209"/>
      <c r="EA2792" s="209"/>
      <c r="EB2792" s="209"/>
      <c r="EC2792" s="209"/>
      <c r="ED2792" s="209"/>
      <c r="EE2792" s="209"/>
      <c r="EF2792" s="209"/>
      <c r="EG2792" s="209"/>
      <c r="EH2792" s="209"/>
      <c r="EI2792" s="209"/>
      <c r="EJ2792" s="209"/>
      <c r="EK2792" s="209"/>
      <c r="EL2792" s="209"/>
      <c r="EM2792" s="209"/>
      <c r="EN2792" s="209"/>
      <c r="EO2792" s="209"/>
      <c r="EP2792" s="209"/>
      <c r="EQ2792" s="209"/>
      <c r="ER2792" s="209"/>
      <c r="ES2792" s="209"/>
      <c r="ET2792" s="209"/>
      <c r="EU2792" s="209"/>
      <c r="EV2792" s="209"/>
      <c r="EW2792" s="209"/>
      <c r="EX2792" s="209"/>
      <c r="EY2792" s="209"/>
      <c r="EZ2792" s="209"/>
      <c r="FA2792" s="209"/>
      <c r="FB2792" s="209"/>
      <c r="FC2792" s="209"/>
      <c r="FD2792" s="209"/>
      <c r="FE2792" s="209"/>
      <c r="FF2792" s="209"/>
      <c r="FG2792" s="209"/>
      <c r="FH2792" s="209"/>
      <c r="FI2792" s="209"/>
      <c r="FJ2792" s="209"/>
      <c r="FK2792" s="209"/>
      <c r="FL2792" s="209"/>
      <c r="FM2792" s="209"/>
      <c r="FN2792" s="209"/>
      <c r="FO2792" s="209"/>
      <c r="FP2792" s="209"/>
      <c r="FQ2792" s="209"/>
      <c r="FR2792" s="209"/>
      <c r="FS2792" s="209"/>
      <c r="FT2792" s="209"/>
      <c r="FU2792" s="209"/>
      <c r="FV2792" s="209"/>
      <c r="FW2792" s="209"/>
      <c r="FX2792" s="209"/>
      <c r="FY2792" s="209"/>
      <c r="FZ2792" s="209"/>
      <c r="GA2792" s="209"/>
      <c r="GB2792" s="209"/>
      <c r="GC2792" s="209"/>
      <c r="GD2792" s="209"/>
      <c r="GE2792" s="209"/>
      <c r="GF2792" s="209"/>
      <c r="GG2792" s="209"/>
      <c r="GH2792" s="209"/>
      <c r="GI2792" s="209"/>
    </row>
    <row r="2793" spans="1:191">
      <c r="A2793" s="209"/>
      <c r="B2793" s="209"/>
      <c r="C2793" s="209"/>
      <c r="D2793" s="209"/>
      <c r="E2793" s="209"/>
      <c r="F2793" s="43"/>
      <c r="G2793" s="43"/>
      <c r="H2793" s="43"/>
      <c r="I2793" s="217"/>
      <c r="J2793" s="217"/>
      <c r="K2793" s="217"/>
      <c r="L2793" s="217"/>
      <c r="M2793" s="14"/>
      <c r="N2793" s="14"/>
      <c r="O2793" s="14"/>
      <c r="P2793" s="14"/>
      <c r="Q2793" s="14"/>
      <c r="R2793" s="168"/>
      <c r="S2793" s="14"/>
      <c r="T2793" s="14"/>
      <c r="U2793" s="14"/>
      <c r="V2793" s="43"/>
      <c r="AA2793" s="209"/>
      <c r="AB2793" s="209"/>
      <c r="AC2793" s="209"/>
      <c r="AD2793" s="209"/>
      <c r="AE2793" s="209"/>
      <c r="AF2793" s="209"/>
      <c r="AG2793" s="209"/>
      <c r="AH2793" s="209"/>
      <c r="AI2793" s="209"/>
      <c r="AJ2793" s="209"/>
      <c r="AK2793" s="209"/>
      <c r="AL2793" s="209"/>
      <c r="AM2793" s="209"/>
      <c r="AN2793" s="209"/>
      <c r="AO2793" s="209"/>
      <c r="AP2793" s="209"/>
      <c r="AQ2793" s="209"/>
      <c r="AR2793" s="209"/>
      <c r="AS2793" s="209"/>
      <c r="AT2793" s="209"/>
      <c r="AU2793" s="209"/>
      <c r="AV2793" s="209"/>
      <c r="AW2793" s="209"/>
      <c r="AX2793" s="209"/>
      <c r="AY2793" s="209"/>
      <c r="AZ2793" s="209"/>
      <c r="BA2793" s="209"/>
      <c r="BB2793" s="209"/>
      <c r="BC2793" s="209"/>
      <c r="BD2793" s="209"/>
      <c r="BE2793" s="209"/>
      <c r="BF2793" s="209"/>
      <c r="BG2793" s="209"/>
      <c r="BH2793" s="209"/>
      <c r="BI2793" s="209"/>
      <c r="BJ2793" s="209"/>
      <c r="BK2793" s="209"/>
      <c r="BL2793" s="209"/>
      <c r="BM2793" s="209"/>
      <c r="BN2793" s="209"/>
      <c r="BO2793" s="209"/>
      <c r="BP2793" s="209"/>
      <c r="BQ2793" s="209"/>
      <c r="BR2793" s="209"/>
      <c r="BS2793" s="209"/>
      <c r="BT2793" s="209"/>
      <c r="BU2793" s="209"/>
      <c r="BV2793" s="209"/>
      <c r="BW2793" s="209"/>
      <c r="BX2793" s="209"/>
      <c r="BY2793" s="209"/>
      <c r="BZ2793" s="209"/>
      <c r="CA2793" s="209"/>
      <c r="CB2793" s="209"/>
      <c r="CC2793" s="209"/>
      <c r="CD2793" s="209"/>
      <c r="CE2793" s="209"/>
      <c r="CF2793" s="209"/>
      <c r="CG2793" s="209"/>
      <c r="CH2793" s="209"/>
      <c r="CI2793" s="209"/>
      <c r="CJ2793" s="209"/>
      <c r="CK2793" s="209"/>
      <c r="CL2793" s="209"/>
      <c r="CM2793" s="209"/>
      <c r="CN2793" s="209"/>
      <c r="CO2793" s="209"/>
      <c r="CP2793" s="209"/>
      <c r="CQ2793" s="209"/>
      <c r="CR2793" s="209"/>
      <c r="CS2793" s="209"/>
      <c r="CT2793" s="209"/>
      <c r="CU2793" s="209"/>
      <c r="CV2793" s="209"/>
      <c r="CW2793" s="209"/>
      <c r="CX2793" s="209"/>
      <c r="CY2793" s="209"/>
      <c r="CZ2793" s="209"/>
      <c r="DA2793" s="209"/>
      <c r="DB2793" s="209"/>
      <c r="DC2793" s="209"/>
      <c r="DD2793" s="209"/>
      <c r="DE2793" s="209"/>
      <c r="DF2793" s="209"/>
      <c r="DG2793" s="209"/>
      <c r="DH2793" s="209"/>
      <c r="DI2793" s="209"/>
      <c r="DJ2793" s="209"/>
      <c r="DK2793" s="209"/>
      <c r="DL2793" s="209"/>
      <c r="DM2793" s="209"/>
      <c r="DN2793" s="209"/>
      <c r="DO2793" s="209"/>
      <c r="DP2793" s="209"/>
      <c r="DQ2793" s="209"/>
      <c r="DR2793" s="209"/>
      <c r="DS2793" s="209"/>
      <c r="DT2793" s="209"/>
      <c r="DU2793" s="209"/>
      <c r="DV2793" s="209"/>
      <c r="DW2793" s="209"/>
      <c r="DX2793" s="209"/>
      <c r="DY2793" s="209"/>
      <c r="DZ2793" s="209"/>
      <c r="EA2793" s="209"/>
      <c r="EB2793" s="209"/>
      <c r="EC2793" s="209"/>
      <c r="ED2793" s="209"/>
      <c r="EE2793" s="209"/>
      <c r="EF2793" s="209"/>
      <c r="EG2793" s="209"/>
      <c r="EH2793" s="209"/>
      <c r="EI2793" s="209"/>
      <c r="EJ2793" s="209"/>
      <c r="EK2793" s="209"/>
      <c r="EL2793" s="209"/>
      <c r="EM2793" s="209"/>
      <c r="EN2793" s="209"/>
      <c r="EO2793" s="209"/>
      <c r="EP2793" s="209"/>
      <c r="EQ2793" s="209"/>
      <c r="ER2793" s="209"/>
      <c r="ES2793" s="209"/>
      <c r="ET2793" s="209"/>
      <c r="EU2793" s="209"/>
      <c r="EV2793" s="209"/>
      <c r="EW2793" s="209"/>
      <c r="EX2793" s="209"/>
      <c r="EY2793" s="209"/>
      <c r="EZ2793" s="209"/>
      <c r="FA2793" s="209"/>
      <c r="FB2793" s="209"/>
      <c r="FC2793" s="209"/>
      <c r="FD2793" s="209"/>
      <c r="FE2793" s="209"/>
      <c r="FF2793" s="209"/>
      <c r="FG2793" s="209"/>
      <c r="FH2793" s="209"/>
      <c r="FI2793" s="209"/>
      <c r="FJ2793" s="209"/>
      <c r="FK2793" s="209"/>
      <c r="FL2793" s="209"/>
      <c r="FM2793" s="209"/>
      <c r="FN2793" s="209"/>
      <c r="FO2793" s="209"/>
      <c r="FP2793" s="209"/>
      <c r="FQ2793" s="209"/>
      <c r="FR2793" s="209"/>
      <c r="FS2793" s="209"/>
      <c r="FT2793" s="209"/>
      <c r="FU2793" s="209"/>
      <c r="FV2793" s="209"/>
      <c r="FW2793" s="209"/>
      <c r="FX2793" s="209"/>
      <c r="FY2793" s="209"/>
      <c r="FZ2793" s="209"/>
      <c r="GA2793" s="209"/>
      <c r="GB2793" s="209"/>
      <c r="GC2793" s="209"/>
      <c r="GD2793" s="209"/>
      <c r="GE2793" s="209"/>
      <c r="GF2793" s="209"/>
      <c r="GG2793" s="209"/>
      <c r="GH2793" s="209"/>
      <c r="GI2793" s="209"/>
    </row>
    <row r="2794" spans="1:191">
      <c r="A2794" s="209"/>
      <c r="B2794" s="209"/>
      <c r="C2794" s="209"/>
      <c r="D2794" s="209"/>
      <c r="E2794" s="209"/>
      <c r="F2794" s="43"/>
      <c r="G2794" s="43"/>
      <c r="H2794" s="43"/>
      <c r="I2794" s="217"/>
      <c r="J2794" s="217"/>
      <c r="K2794" s="217"/>
      <c r="L2794" s="217"/>
      <c r="M2794" s="14"/>
      <c r="N2794" s="14"/>
      <c r="O2794" s="14"/>
      <c r="P2794" s="14"/>
      <c r="Q2794" s="14"/>
      <c r="R2794" s="168"/>
      <c r="S2794" s="14"/>
      <c r="T2794" s="14"/>
      <c r="U2794" s="14"/>
      <c r="V2794" s="43"/>
      <c r="AA2794" s="209"/>
      <c r="AB2794" s="209"/>
      <c r="AC2794" s="209"/>
      <c r="AD2794" s="209"/>
      <c r="AE2794" s="209"/>
      <c r="AF2794" s="209"/>
      <c r="AG2794" s="209"/>
      <c r="AH2794" s="209"/>
      <c r="AI2794" s="209"/>
      <c r="AJ2794" s="209"/>
      <c r="AK2794" s="209"/>
      <c r="AL2794" s="209"/>
      <c r="AM2794" s="209"/>
      <c r="AN2794" s="209"/>
      <c r="AO2794" s="209"/>
      <c r="AP2794" s="209"/>
      <c r="AQ2794" s="209"/>
      <c r="AR2794" s="209"/>
      <c r="AS2794" s="209"/>
      <c r="AT2794" s="209"/>
      <c r="AU2794" s="209"/>
      <c r="AV2794" s="209"/>
      <c r="AW2794" s="209"/>
      <c r="AX2794" s="209"/>
      <c r="AY2794" s="209"/>
      <c r="AZ2794" s="209"/>
      <c r="BA2794" s="209"/>
      <c r="BB2794" s="209"/>
      <c r="BC2794" s="209"/>
      <c r="BD2794" s="209"/>
      <c r="BE2794" s="209"/>
      <c r="BF2794" s="209"/>
      <c r="BG2794" s="209"/>
      <c r="BH2794" s="209"/>
      <c r="BI2794" s="209"/>
      <c r="BJ2794" s="209"/>
      <c r="BK2794" s="209"/>
      <c r="BL2794" s="209"/>
      <c r="BM2794" s="209"/>
      <c r="BN2794" s="209"/>
      <c r="BO2794" s="209"/>
      <c r="BP2794" s="209"/>
      <c r="BQ2794" s="209"/>
      <c r="BR2794" s="209"/>
      <c r="BS2794" s="209"/>
      <c r="BT2794" s="209"/>
      <c r="BU2794" s="209"/>
      <c r="BV2794" s="209"/>
      <c r="BW2794" s="209"/>
      <c r="BX2794" s="209"/>
      <c r="BY2794" s="209"/>
      <c r="BZ2794" s="209"/>
      <c r="CA2794" s="209"/>
      <c r="CB2794" s="209"/>
      <c r="CC2794" s="209"/>
      <c r="CD2794" s="209"/>
      <c r="CE2794" s="209"/>
      <c r="CF2794" s="209"/>
      <c r="CG2794" s="209"/>
      <c r="CH2794" s="209"/>
      <c r="CI2794" s="209"/>
      <c r="CJ2794" s="209"/>
      <c r="CK2794" s="209"/>
      <c r="CL2794" s="209"/>
      <c r="CM2794" s="209"/>
      <c r="CN2794" s="209"/>
      <c r="CO2794" s="209"/>
      <c r="CP2794" s="209"/>
      <c r="CQ2794" s="209"/>
      <c r="CR2794" s="209"/>
      <c r="CS2794" s="209"/>
      <c r="CT2794" s="209"/>
      <c r="CU2794" s="209"/>
      <c r="CV2794" s="209"/>
      <c r="CW2794" s="209"/>
      <c r="CX2794" s="209"/>
      <c r="CY2794" s="209"/>
      <c r="CZ2794" s="209"/>
      <c r="DA2794" s="209"/>
      <c r="DB2794" s="209"/>
      <c r="DC2794" s="209"/>
      <c r="DD2794" s="209"/>
      <c r="DE2794" s="209"/>
      <c r="DF2794" s="209"/>
      <c r="DG2794" s="209"/>
      <c r="DH2794" s="209"/>
      <c r="DI2794" s="209"/>
      <c r="DJ2794" s="209"/>
      <c r="DK2794" s="209"/>
      <c r="DL2794" s="209"/>
      <c r="DM2794" s="209"/>
      <c r="DN2794" s="209"/>
      <c r="DO2794" s="209"/>
      <c r="DP2794" s="209"/>
      <c r="DQ2794" s="209"/>
      <c r="DR2794" s="209"/>
      <c r="DS2794" s="209"/>
      <c r="DT2794" s="209"/>
      <c r="DU2794" s="209"/>
      <c r="DV2794" s="209"/>
      <c r="DW2794" s="209"/>
      <c r="DX2794" s="209"/>
      <c r="DY2794" s="209"/>
      <c r="DZ2794" s="209"/>
      <c r="EA2794" s="209"/>
      <c r="EB2794" s="209"/>
      <c r="EC2794" s="209"/>
      <c r="ED2794" s="209"/>
      <c r="EE2794" s="209"/>
      <c r="EF2794" s="209"/>
      <c r="EG2794" s="209"/>
      <c r="EH2794" s="209"/>
      <c r="EI2794" s="209"/>
      <c r="EJ2794" s="209"/>
      <c r="EK2794" s="209"/>
      <c r="EL2794" s="209"/>
      <c r="EM2794" s="209"/>
      <c r="EN2794" s="209"/>
      <c r="EO2794" s="209"/>
      <c r="EP2794" s="209"/>
      <c r="EQ2794" s="209"/>
      <c r="ER2794" s="209"/>
      <c r="ES2794" s="209"/>
      <c r="ET2794" s="209"/>
      <c r="EU2794" s="209"/>
      <c r="EV2794" s="209"/>
      <c r="EW2794" s="209"/>
      <c r="EX2794" s="209"/>
      <c r="EY2794" s="209"/>
      <c r="EZ2794" s="209"/>
      <c r="FA2794" s="209"/>
      <c r="FB2794" s="209"/>
      <c r="FC2794" s="209"/>
      <c r="FD2794" s="209"/>
      <c r="FE2794" s="209"/>
      <c r="FF2794" s="209"/>
      <c r="FG2794" s="209"/>
      <c r="FH2794" s="209"/>
      <c r="FI2794" s="209"/>
      <c r="FJ2794" s="209"/>
      <c r="FK2794" s="209"/>
      <c r="FL2794" s="209"/>
      <c r="FM2794" s="209"/>
      <c r="FN2794" s="209"/>
      <c r="FO2794" s="209"/>
      <c r="FP2794" s="209"/>
      <c r="FQ2794" s="209"/>
      <c r="FR2794" s="209"/>
      <c r="FS2794" s="209"/>
      <c r="FT2794" s="209"/>
      <c r="FU2794" s="209"/>
      <c r="FV2794" s="209"/>
      <c r="FW2794" s="209"/>
      <c r="FX2794" s="209"/>
      <c r="FY2794" s="209"/>
      <c r="FZ2794" s="209"/>
      <c r="GA2794" s="209"/>
      <c r="GB2794" s="209"/>
      <c r="GC2794" s="209"/>
      <c r="GD2794" s="209"/>
      <c r="GE2794" s="209"/>
      <c r="GF2794" s="209"/>
      <c r="GG2794" s="209"/>
      <c r="GH2794" s="209"/>
      <c r="GI2794" s="209"/>
    </row>
    <row r="2795" spans="1:191">
      <c r="A2795" s="209"/>
      <c r="B2795" s="209"/>
      <c r="C2795" s="209"/>
      <c r="D2795" s="209"/>
      <c r="E2795" s="209"/>
      <c r="F2795" s="43"/>
      <c r="G2795" s="43"/>
      <c r="H2795" s="43"/>
      <c r="I2795" s="217"/>
      <c r="J2795" s="217"/>
      <c r="K2795" s="217"/>
      <c r="L2795" s="217"/>
      <c r="M2795" s="14"/>
      <c r="N2795" s="14"/>
      <c r="O2795" s="14"/>
      <c r="P2795" s="14"/>
      <c r="Q2795" s="14"/>
      <c r="R2795" s="168"/>
      <c r="S2795" s="14"/>
      <c r="T2795" s="14"/>
      <c r="U2795" s="14"/>
      <c r="V2795" s="43"/>
      <c r="AA2795" s="209"/>
      <c r="AB2795" s="209"/>
      <c r="AC2795" s="209"/>
      <c r="AD2795" s="209"/>
      <c r="AE2795" s="209"/>
      <c r="AF2795" s="209"/>
      <c r="AG2795" s="209"/>
      <c r="AH2795" s="209"/>
      <c r="AI2795" s="209"/>
      <c r="AJ2795" s="209"/>
      <c r="AK2795" s="209"/>
      <c r="AL2795" s="209"/>
      <c r="AM2795" s="209"/>
      <c r="AN2795" s="209"/>
      <c r="AO2795" s="209"/>
      <c r="AP2795" s="209"/>
      <c r="AQ2795" s="209"/>
      <c r="AR2795" s="209"/>
      <c r="AS2795" s="209"/>
      <c r="AT2795" s="209"/>
      <c r="AU2795" s="209"/>
      <c r="AV2795" s="209"/>
      <c r="AW2795" s="209"/>
      <c r="AX2795" s="209"/>
      <c r="AY2795" s="209"/>
      <c r="AZ2795" s="209"/>
      <c r="BA2795" s="209"/>
      <c r="BB2795" s="209"/>
      <c r="BC2795" s="209"/>
      <c r="BD2795" s="209"/>
      <c r="BE2795" s="209"/>
      <c r="BF2795" s="209"/>
      <c r="BG2795" s="209"/>
      <c r="BH2795" s="209"/>
      <c r="BI2795" s="209"/>
      <c r="BJ2795" s="209"/>
      <c r="BK2795" s="209"/>
      <c r="BL2795" s="209"/>
      <c r="BM2795" s="209"/>
      <c r="BN2795" s="209"/>
      <c r="BO2795" s="209"/>
      <c r="BP2795" s="209"/>
      <c r="BQ2795" s="209"/>
      <c r="BR2795" s="209"/>
      <c r="BS2795" s="209"/>
      <c r="BT2795" s="209"/>
      <c r="BU2795" s="209"/>
      <c r="BV2795" s="209"/>
      <c r="BW2795" s="209"/>
      <c r="BX2795" s="209"/>
      <c r="BY2795" s="209"/>
      <c r="BZ2795" s="209"/>
      <c r="CA2795" s="209"/>
      <c r="CB2795" s="209"/>
      <c r="CC2795" s="209"/>
      <c r="CD2795" s="209"/>
      <c r="CE2795" s="209"/>
      <c r="CF2795" s="209"/>
      <c r="CG2795" s="209"/>
      <c r="CH2795" s="209"/>
      <c r="CI2795" s="209"/>
      <c r="CJ2795" s="209"/>
      <c r="CK2795" s="209"/>
      <c r="CL2795" s="209"/>
      <c r="CM2795" s="209"/>
      <c r="CN2795" s="209"/>
      <c r="CO2795" s="209"/>
      <c r="CP2795" s="209"/>
      <c r="CQ2795" s="209"/>
      <c r="CR2795" s="209"/>
      <c r="CS2795" s="209"/>
      <c r="CT2795" s="209"/>
      <c r="CU2795" s="209"/>
      <c r="CV2795" s="209"/>
      <c r="CW2795" s="209"/>
      <c r="CX2795" s="209"/>
      <c r="CY2795" s="209"/>
      <c r="CZ2795" s="209"/>
      <c r="DA2795" s="209"/>
      <c r="DB2795" s="209"/>
      <c r="DC2795" s="209"/>
      <c r="DD2795" s="209"/>
      <c r="DE2795" s="209"/>
      <c r="DF2795" s="209"/>
      <c r="DG2795" s="209"/>
      <c r="DH2795" s="209"/>
      <c r="DI2795" s="209"/>
      <c r="DJ2795" s="209"/>
      <c r="DK2795" s="209"/>
      <c r="DL2795" s="209"/>
      <c r="DM2795" s="209"/>
      <c r="DN2795" s="209"/>
      <c r="DO2795" s="209"/>
      <c r="DP2795" s="209"/>
      <c r="DQ2795" s="209"/>
      <c r="DR2795" s="209"/>
      <c r="DS2795" s="209"/>
      <c r="DT2795" s="209"/>
      <c r="DU2795" s="209"/>
      <c r="DV2795" s="209"/>
      <c r="DW2795" s="209"/>
      <c r="DX2795" s="209"/>
      <c r="DY2795" s="209"/>
      <c r="DZ2795" s="209"/>
      <c r="EA2795" s="209"/>
      <c r="EB2795" s="209"/>
      <c r="EC2795" s="209"/>
      <c r="ED2795" s="209"/>
      <c r="EE2795" s="209"/>
      <c r="EF2795" s="209"/>
      <c r="EG2795" s="209"/>
      <c r="EH2795" s="209"/>
      <c r="EI2795" s="209"/>
      <c r="EJ2795" s="209"/>
      <c r="EK2795" s="209"/>
      <c r="EL2795" s="209"/>
      <c r="EM2795" s="209"/>
      <c r="EN2795" s="209"/>
      <c r="EO2795" s="209"/>
      <c r="EP2795" s="209"/>
      <c r="EQ2795" s="209"/>
      <c r="ER2795" s="209"/>
      <c r="ES2795" s="209"/>
      <c r="ET2795" s="209"/>
      <c r="EU2795" s="209"/>
      <c r="EV2795" s="209"/>
      <c r="EW2795" s="209"/>
      <c r="EX2795" s="209"/>
      <c r="EY2795" s="209"/>
      <c r="EZ2795" s="209"/>
      <c r="FA2795" s="209"/>
      <c r="FB2795" s="209"/>
      <c r="FC2795" s="209"/>
      <c r="FD2795" s="209"/>
      <c r="FE2795" s="209"/>
      <c r="FF2795" s="209"/>
      <c r="FG2795" s="209"/>
      <c r="FH2795" s="209"/>
      <c r="FI2795" s="209"/>
      <c r="FJ2795" s="209"/>
      <c r="FK2795" s="209"/>
      <c r="FL2795" s="209"/>
      <c r="FM2795" s="209"/>
      <c r="FN2795" s="209"/>
      <c r="FO2795" s="209"/>
      <c r="FP2795" s="209"/>
      <c r="FQ2795" s="209"/>
      <c r="FR2795" s="209"/>
      <c r="FS2795" s="209"/>
      <c r="FT2795" s="209"/>
      <c r="FU2795" s="209"/>
      <c r="FV2795" s="209"/>
      <c r="FW2795" s="209"/>
      <c r="FX2795" s="209"/>
      <c r="FY2795" s="209"/>
      <c r="FZ2795" s="209"/>
      <c r="GA2795" s="209"/>
      <c r="GB2795" s="209"/>
      <c r="GC2795" s="209"/>
      <c r="GD2795" s="209"/>
      <c r="GE2795" s="209"/>
      <c r="GF2795" s="209"/>
      <c r="GG2795" s="209"/>
      <c r="GH2795" s="209"/>
      <c r="GI2795" s="209"/>
    </row>
    <row r="2796" spans="1:191">
      <c r="A2796" s="209"/>
      <c r="B2796" s="209"/>
      <c r="C2796" s="209"/>
      <c r="D2796" s="209"/>
      <c r="E2796" s="209"/>
      <c r="F2796" s="43"/>
      <c r="G2796" s="43"/>
      <c r="H2796" s="43"/>
      <c r="I2796" s="217"/>
      <c r="J2796" s="217"/>
      <c r="K2796" s="217"/>
      <c r="L2796" s="217"/>
      <c r="M2796" s="14"/>
      <c r="N2796" s="14"/>
      <c r="O2796" s="14"/>
      <c r="P2796" s="14"/>
      <c r="Q2796" s="14"/>
      <c r="R2796" s="168"/>
      <c r="S2796" s="14"/>
      <c r="T2796" s="14"/>
      <c r="U2796" s="14"/>
      <c r="V2796" s="43"/>
      <c r="AA2796" s="209"/>
      <c r="AB2796" s="209"/>
      <c r="AC2796" s="209"/>
      <c r="AD2796" s="209"/>
      <c r="AE2796" s="209"/>
      <c r="AF2796" s="209"/>
      <c r="AG2796" s="209"/>
      <c r="AH2796" s="209"/>
      <c r="AI2796" s="209"/>
      <c r="AJ2796" s="209"/>
      <c r="AK2796" s="209"/>
      <c r="AL2796" s="209"/>
      <c r="AM2796" s="209"/>
      <c r="AN2796" s="209"/>
      <c r="AO2796" s="209"/>
      <c r="AP2796" s="209"/>
      <c r="AQ2796" s="209"/>
      <c r="AR2796" s="209"/>
      <c r="AS2796" s="209"/>
      <c r="AT2796" s="209"/>
      <c r="AU2796" s="209"/>
      <c r="AV2796" s="209"/>
      <c r="AW2796" s="209"/>
      <c r="AX2796" s="209"/>
      <c r="AY2796" s="209"/>
      <c r="AZ2796" s="209"/>
      <c r="BA2796" s="209"/>
      <c r="BB2796" s="209"/>
      <c r="BC2796" s="209"/>
      <c r="BD2796" s="209"/>
      <c r="BE2796" s="209"/>
      <c r="BF2796" s="209"/>
      <c r="BG2796" s="209"/>
      <c r="BH2796" s="209"/>
      <c r="BI2796" s="209"/>
      <c r="BJ2796" s="209"/>
      <c r="BK2796" s="209"/>
      <c r="BL2796" s="209"/>
      <c r="BM2796" s="209"/>
      <c r="BN2796" s="209"/>
      <c r="BO2796" s="209"/>
      <c r="BP2796" s="209"/>
      <c r="BQ2796" s="209"/>
      <c r="BR2796" s="209"/>
      <c r="BS2796" s="209"/>
      <c r="BT2796" s="209"/>
      <c r="BU2796" s="209"/>
      <c r="BV2796" s="209"/>
      <c r="BW2796" s="209"/>
      <c r="BX2796" s="209"/>
      <c r="BY2796" s="209"/>
      <c r="BZ2796" s="209"/>
      <c r="CA2796" s="209"/>
      <c r="CB2796" s="209"/>
      <c r="CC2796" s="209"/>
      <c r="CD2796" s="209"/>
      <c r="CE2796" s="209"/>
      <c r="CF2796" s="209"/>
      <c r="CG2796" s="209"/>
      <c r="CH2796" s="209"/>
      <c r="CI2796" s="209"/>
      <c r="CJ2796" s="209"/>
      <c r="CK2796" s="209"/>
      <c r="CL2796" s="209"/>
      <c r="CM2796" s="209"/>
      <c r="CN2796" s="209"/>
      <c r="CO2796" s="209"/>
      <c r="CP2796" s="209"/>
      <c r="CQ2796" s="209"/>
      <c r="CR2796" s="209"/>
      <c r="CS2796" s="209"/>
      <c r="CT2796" s="209"/>
      <c r="CU2796" s="209"/>
      <c r="CV2796" s="209"/>
      <c r="CW2796" s="209"/>
      <c r="CX2796" s="209"/>
      <c r="CY2796" s="209"/>
      <c r="CZ2796" s="209"/>
      <c r="DA2796" s="209"/>
      <c r="DB2796" s="209"/>
      <c r="DC2796" s="209"/>
      <c r="DD2796" s="209"/>
      <c r="DE2796" s="209"/>
      <c r="DF2796" s="209"/>
      <c r="DG2796" s="209"/>
      <c r="DH2796" s="209"/>
      <c r="DI2796" s="209"/>
      <c r="DJ2796" s="209"/>
      <c r="DK2796" s="209"/>
      <c r="DL2796" s="209"/>
      <c r="DM2796" s="209"/>
      <c r="DN2796" s="209"/>
      <c r="DO2796" s="209"/>
      <c r="DP2796" s="209"/>
      <c r="DQ2796" s="209"/>
      <c r="DR2796" s="209"/>
      <c r="DS2796" s="209"/>
      <c r="DT2796" s="209"/>
      <c r="DU2796" s="209"/>
      <c r="DV2796" s="209"/>
      <c r="DW2796" s="209"/>
      <c r="DX2796" s="209"/>
      <c r="DY2796" s="209"/>
      <c r="DZ2796" s="209"/>
      <c r="EA2796" s="209"/>
      <c r="EB2796" s="209"/>
      <c r="EC2796" s="209"/>
      <c r="ED2796" s="209"/>
      <c r="EE2796" s="209"/>
      <c r="EF2796" s="209"/>
      <c r="EG2796" s="209"/>
      <c r="EH2796" s="209"/>
      <c r="EI2796" s="209"/>
      <c r="EJ2796" s="209"/>
      <c r="EK2796" s="209"/>
      <c r="EL2796" s="209"/>
      <c r="EM2796" s="209"/>
      <c r="EN2796" s="209"/>
      <c r="EO2796" s="209"/>
      <c r="EP2796" s="209"/>
      <c r="EQ2796" s="209"/>
      <c r="ER2796" s="209"/>
      <c r="ES2796" s="209"/>
      <c r="ET2796" s="209"/>
      <c r="EU2796" s="209"/>
      <c r="EV2796" s="209"/>
      <c r="EW2796" s="209"/>
      <c r="EX2796" s="209"/>
      <c r="EY2796" s="209"/>
      <c r="EZ2796" s="209"/>
      <c r="FA2796" s="209"/>
      <c r="FB2796" s="209"/>
      <c r="FC2796" s="209"/>
      <c r="FD2796" s="209"/>
      <c r="FE2796" s="209"/>
      <c r="FF2796" s="209"/>
      <c r="FG2796" s="209"/>
      <c r="FH2796" s="209"/>
      <c r="FI2796" s="209"/>
      <c r="FJ2796" s="209"/>
      <c r="FK2796" s="209"/>
      <c r="FL2796" s="209"/>
      <c r="FM2796" s="209"/>
      <c r="FN2796" s="209"/>
      <c r="FO2796" s="209"/>
      <c r="FP2796" s="209"/>
      <c r="FQ2796" s="209"/>
      <c r="FR2796" s="209"/>
      <c r="FS2796" s="209"/>
      <c r="FT2796" s="209"/>
      <c r="FU2796" s="209"/>
      <c r="FV2796" s="209"/>
      <c r="FW2796" s="209"/>
      <c r="FX2796" s="209"/>
      <c r="FY2796" s="209"/>
      <c r="FZ2796" s="209"/>
      <c r="GA2796" s="209"/>
      <c r="GB2796" s="209"/>
      <c r="GC2796" s="209"/>
      <c r="GD2796" s="209"/>
      <c r="GE2796" s="209"/>
      <c r="GF2796" s="209"/>
      <c r="GG2796" s="209"/>
      <c r="GH2796" s="209"/>
      <c r="GI2796" s="209"/>
    </row>
    <row r="2797" spans="1:191">
      <c r="A2797" s="209"/>
      <c r="B2797" s="209"/>
      <c r="C2797" s="209"/>
      <c r="D2797" s="209"/>
      <c r="E2797" s="209"/>
      <c r="F2797" s="43"/>
      <c r="G2797" s="43"/>
      <c r="H2797" s="43"/>
      <c r="I2797" s="217"/>
      <c r="J2797" s="217"/>
      <c r="K2797" s="217"/>
      <c r="L2797" s="217"/>
      <c r="M2797" s="14"/>
      <c r="N2797" s="14"/>
      <c r="O2797" s="14"/>
      <c r="P2797" s="14"/>
      <c r="Q2797" s="14"/>
      <c r="R2797" s="168"/>
      <c r="S2797" s="14"/>
      <c r="T2797" s="14"/>
      <c r="U2797" s="14"/>
      <c r="V2797" s="43"/>
      <c r="AA2797" s="209"/>
      <c r="AB2797" s="209"/>
      <c r="AC2797" s="209"/>
      <c r="AD2797" s="209"/>
      <c r="AE2797" s="209"/>
      <c r="AF2797" s="209"/>
      <c r="AG2797" s="209"/>
      <c r="AH2797" s="209"/>
      <c r="AI2797" s="209"/>
      <c r="AJ2797" s="209"/>
      <c r="AK2797" s="209"/>
      <c r="AL2797" s="209"/>
      <c r="AM2797" s="209"/>
      <c r="AN2797" s="209"/>
      <c r="AO2797" s="209"/>
      <c r="AP2797" s="209"/>
      <c r="AQ2797" s="209"/>
      <c r="AR2797" s="209"/>
      <c r="AS2797" s="209"/>
      <c r="AT2797" s="209"/>
      <c r="AU2797" s="209"/>
      <c r="AV2797" s="209"/>
      <c r="AW2797" s="209"/>
      <c r="AX2797" s="209"/>
      <c r="AY2797" s="209"/>
      <c r="AZ2797" s="209"/>
      <c r="BA2797" s="209"/>
      <c r="BB2797" s="209"/>
      <c r="BC2797" s="209"/>
      <c r="BD2797" s="209"/>
      <c r="BE2797" s="209"/>
      <c r="BF2797" s="209"/>
      <c r="BG2797" s="209"/>
      <c r="BH2797" s="209"/>
      <c r="BI2797" s="209"/>
      <c r="BJ2797" s="209"/>
      <c r="BK2797" s="209"/>
      <c r="BL2797" s="209"/>
      <c r="BM2797" s="209"/>
      <c r="BN2797" s="209"/>
      <c r="BO2797" s="209"/>
      <c r="BP2797" s="209"/>
      <c r="BQ2797" s="209"/>
      <c r="BR2797" s="209"/>
      <c r="BS2797" s="209"/>
      <c r="BT2797" s="209"/>
      <c r="BU2797" s="209"/>
      <c r="BV2797" s="209"/>
      <c r="BW2797" s="209"/>
      <c r="BX2797" s="209"/>
      <c r="BY2797" s="209"/>
      <c r="BZ2797" s="209"/>
      <c r="CA2797" s="209"/>
      <c r="CB2797" s="209"/>
      <c r="CC2797" s="209"/>
      <c r="CD2797" s="209"/>
      <c r="CE2797" s="209"/>
      <c r="CF2797" s="209"/>
      <c r="CG2797" s="209"/>
      <c r="CH2797" s="209"/>
      <c r="CI2797" s="209"/>
      <c r="CJ2797" s="209"/>
      <c r="CK2797" s="209"/>
      <c r="CL2797" s="209"/>
      <c r="CM2797" s="209"/>
      <c r="CN2797" s="209"/>
      <c r="CO2797" s="209"/>
      <c r="CP2797" s="209"/>
      <c r="CQ2797" s="209"/>
      <c r="CR2797" s="209"/>
      <c r="CS2797" s="209"/>
      <c r="CT2797" s="209"/>
      <c r="CU2797" s="209"/>
      <c r="CV2797" s="209"/>
      <c r="CW2797" s="209"/>
      <c r="CX2797" s="209"/>
      <c r="CY2797" s="209"/>
      <c r="CZ2797" s="209"/>
      <c r="DA2797" s="209"/>
      <c r="DB2797" s="209"/>
      <c r="DC2797" s="209"/>
      <c r="DD2797" s="209"/>
      <c r="DE2797" s="209"/>
      <c r="DF2797" s="209"/>
      <c r="DG2797" s="209"/>
      <c r="DH2797" s="209"/>
      <c r="DI2797" s="209"/>
      <c r="DJ2797" s="209"/>
      <c r="DK2797" s="209"/>
      <c r="DL2797" s="209"/>
      <c r="DM2797" s="209"/>
      <c r="DN2797" s="209"/>
      <c r="DO2797" s="209"/>
      <c r="DP2797" s="209"/>
      <c r="DQ2797" s="209"/>
      <c r="DR2797" s="209"/>
      <c r="DS2797" s="209"/>
      <c r="DT2797" s="209"/>
      <c r="DU2797" s="209"/>
      <c r="DV2797" s="209"/>
      <c r="DW2797" s="209"/>
      <c r="DX2797" s="209"/>
      <c r="DY2797" s="209"/>
      <c r="DZ2797" s="209"/>
      <c r="EA2797" s="209"/>
      <c r="EB2797" s="209"/>
      <c r="EC2797" s="209"/>
      <c r="ED2797" s="209"/>
      <c r="EE2797" s="209"/>
      <c r="EF2797" s="209"/>
      <c r="EG2797" s="209"/>
      <c r="EH2797" s="209"/>
      <c r="EI2797" s="209"/>
      <c r="EJ2797" s="209"/>
      <c r="EK2797" s="209"/>
      <c r="EL2797" s="209"/>
      <c r="EM2797" s="209"/>
      <c r="EN2797" s="209"/>
      <c r="EO2797" s="209"/>
      <c r="EP2797" s="209"/>
      <c r="EQ2797" s="209"/>
      <c r="ER2797" s="209"/>
      <c r="ES2797" s="209"/>
      <c r="ET2797" s="209"/>
      <c r="EU2797" s="209"/>
      <c r="EV2797" s="209"/>
      <c r="EW2797" s="209"/>
      <c r="EX2797" s="209"/>
      <c r="EY2797" s="209"/>
      <c r="EZ2797" s="209"/>
      <c r="FA2797" s="209"/>
      <c r="FB2797" s="209"/>
      <c r="FC2797" s="209"/>
      <c r="FD2797" s="209"/>
      <c r="FE2797" s="209"/>
      <c r="FF2797" s="209"/>
      <c r="FG2797" s="209"/>
      <c r="FH2797" s="209"/>
      <c r="FI2797" s="209"/>
      <c r="FJ2797" s="209"/>
      <c r="FK2797" s="209"/>
      <c r="FL2797" s="209"/>
      <c r="FM2797" s="209"/>
      <c r="FN2797" s="209"/>
      <c r="FO2797" s="209"/>
      <c r="FP2797" s="209"/>
      <c r="FQ2797" s="209"/>
      <c r="FR2797" s="209"/>
      <c r="FS2797" s="209"/>
      <c r="FT2797" s="209"/>
      <c r="FU2797" s="209"/>
      <c r="FV2797" s="209"/>
      <c r="FW2797" s="209"/>
      <c r="FX2797" s="209"/>
      <c r="FY2797" s="209"/>
      <c r="FZ2797" s="209"/>
      <c r="GA2797" s="209"/>
      <c r="GB2797" s="209"/>
      <c r="GC2797" s="209"/>
      <c r="GD2797" s="209"/>
      <c r="GE2797" s="209"/>
      <c r="GF2797" s="209"/>
      <c r="GG2797" s="209"/>
      <c r="GH2797" s="209"/>
      <c r="GI2797" s="209"/>
    </row>
    <row r="2798" spans="1:191">
      <c r="A2798" s="209"/>
      <c r="B2798" s="209"/>
      <c r="C2798" s="209"/>
      <c r="D2798" s="209"/>
      <c r="E2798" s="209"/>
      <c r="F2798" s="43"/>
      <c r="G2798" s="43"/>
      <c r="H2798" s="43"/>
      <c r="I2798" s="217"/>
      <c r="J2798" s="217"/>
      <c r="K2798" s="217"/>
      <c r="L2798" s="217"/>
      <c r="M2798" s="14"/>
      <c r="N2798" s="14"/>
      <c r="O2798" s="14"/>
      <c r="P2798" s="14"/>
      <c r="Q2798" s="14"/>
      <c r="R2798" s="168"/>
      <c r="S2798" s="14"/>
      <c r="T2798" s="14"/>
      <c r="U2798" s="14"/>
      <c r="V2798" s="43"/>
      <c r="AA2798" s="209"/>
      <c r="AB2798" s="209"/>
      <c r="AC2798" s="209"/>
      <c r="AD2798" s="209"/>
      <c r="AE2798" s="209"/>
      <c r="AF2798" s="209"/>
      <c r="AG2798" s="209"/>
      <c r="AH2798" s="209"/>
      <c r="AI2798" s="209"/>
      <c r="AJ2798" s="209"/>
      <c r="AK2798" s="209"/>
      <c r="AL2798" s="209"/>
      <c r="AM2798" s="209"/>
      <c r="AN2798" s="209"/>
      <c r="AO2798" s="209"/>
      <c r="AP2798" s="209"/>
      <c r="AQ2798" s="209"/>
      <c r="AR2798" s="209"/>
      <c r="AS2798" s="209"/>
      <c r="AT2798" s="209"/>
      <c r="AU2798" s="209"/>
      <c r="AV2798" s="209"/>
      <c r="AW2798" s="209"/>
      <c r="AX2798" s="209"/>
      <c r="AY2798" s="209"/>
      <c r="AZ2798" s="209"/>
      <c r="BA2798" s="209"/>
      <c r="BB2798" s="209"/>
      <c r="BC2798" s="209"/>
      <c r="BD2798" s="209"/>
      <c r="BE2798" s="209"/>
      <c r="BF2798" s="209"/>
      <c r="BG2798" s="209"/>
      <c r="BH2798" s="209"/>
      <c r="BI2798" s="209"/>
      <c r="BJ2798" s="209"/>
      <c r="BK2798" s="209"/>
      <c r="BL2798" s="209"/>
      <c r="BM2798" s="209"/>
      <c r="BN2798" s="209"/>
      <c r="BO2798" s="209"/>
      <c r="BP2798" s="209"/>
      <c r="BQ2798" s="209"/>
      <c r="BR2798" s="209"/>
      <c r="BS2798" s="209"/>
      <c r="BT2798" s="209"/>
      <c r="BU2798" s="209"/>
      <c r="BV2798" s="209"/>
      <c r="BW2798" s="209"/>
      <c r="BX2798" s="209"/>
      <c r="BY2798" s="209"/>
      <c r="BZ2798" s="209"/>
      <c r="CA2798" s="209"/>
      <c r="CB2798" s="209"/>
      <c r="CC2798" s="209"/>
      <c r="CD2798" s="209"/>
      <c r="CE2798" s="209"/>
      <c r="CF2798" s="209"/>
      <c r="CG2798" s="209"/>
      <c r="CH2798" s="209"/>
      <c r="CI2798" s="209"/>
      <c r="CJ2798" s="209"/>
      <c r="CK2798" s="209"/>
      <c r="CL2798" s="209"/>
      <c r="CM2798" s="209"/>
      <c r="CN2798" s="209"/>
      <c r="CO2798" s="209"/>
      <c r="CP2798" s="209"/>
      <c r="CQ2798" s="209"/>
      <c r="CR2798" s="209"/>
      <c r="CS2798" s="209"/>
      <c r="CT2798" s="209"/>
      <c r="CU2798" s="209"/>
      <c r="CV2798" s="209"/>
      <c r="CW2798" s="209"/>
      <c r="CX2798" s="209"/>
      <c r="CY2798" s="209"/>
      <c r="CZ2798" s="209"/>
      <c r="DA2798" s="209"/>
      <c r="DB2798" s="209"/>
      <c r="DC2798" s="209"/>
      <c r="DD2798" s="209"/>
      <c r="DE2798" s="209"/>
      <c r="DF2798" s="209"/>
      <c r="DG2798" s="209"/>
      <c r="DH2798" s="209"/>
      <c r="DI2798" s="209"/>
      <c r="DJ2798" s="209"/>
      <c r="DK2798" s="209"/>
      <c r="DL2798" s="209"/>
      <c r="DM2798" s="209"/>
      <c r="DN2798" s="209"/>
      <c r="DO2798" s="209"/>
      <c r="DP2798" s="209"/>
      <c r="DQ2798" s="209"/>
      <c r="DR2798" s="209"/>
      <c r="DS2798" s="209"/>
      <c r="DT2798" s="209"/>
      <c r="DU2798" s="209"/>
      <c r="DV2798" s="209"/>
      <c r="DW2798" s="209"/>
      <c r="DX2798" s="209"/>
      <c r="DY2798" s="209"/>
      <c r="DZ2798" s="209"/>
      <c r="EA2798" s="209"/>
      <c r="EB2798" s="209"/>
      <c r="EC2798" s="209"/>
      <c r="ED2798" s="209"/>
      <c r="EE2798" s="209"/>
      <c r="EF2798" s="209"/>
      <c r="EG2798" s="209"/>
      <c r="EH2798" s="209"/>
      <c r="EI2798" s="209"/>
      <c r="EJ2798" s="209"/>
      <c r="EK2798" s="209"/>
      <c r="EL2798" s="209"/>
      <c r="EM2798" s="209"/>
      <c r="EN2798" s="209"/>
      <c r="EO2798" s="209"/>
      <c r="EP2798" s="209"/>
      <c r="EQ2798" s="209"/>
      <c r="ER2798" s="209"/>
      <c r="ES2798" s="209"/>
      <c r="ET2798" s="209"/>
      <c r="EU2798" s="209"/>
      <c r="EV2798" s="209"/>
      <c r="EW2798" s="209"/>
      <c r="EX2798" s="209"/>
      <c r="EY2798" s="209"/>
      <c r="EZ2798" s="209"/>
      <c r="FA2798" s="209"/>
      <c r="FB2798" s="209"/>
      <c r="FC2798" s="209"/>
      <c r="FD2798" s="209"/>
      <c r="FE2798" s="209"/>
      <c r="FF2798" s="209"/>
      <c r="FG2798" s="209"/>
      <c r="FH2798" s="209"/>
      <c r="FI2798" s="209"/>
      <c r="FJ2798" s="209"/>
      <c r="FK2798" s="209"/>
      <c r="FL2798" s="209"/>
      <c r="FM2798" s="209"/>
      <c r="FN2798" s="209"/>
      <c r="FO2798" s="209"/>
      <c r="FP2798" s="209"/>
      <c r="FQ2798" s="209"/>
      <c r="FR2798" s="209"/>
      <c r="FS2798" s="209"/>
      <c r="FT2798" s="209"/>
      <c r="FU2798" s="209"/>
      <c r="FV2798" s="209"/>
      <c r="FW2798" s="209"/>
      <c r="FX2798" s="209"/>
      <c r="FY2798" s="209"/>
      <c r="FZ2798" s="209"/>
      <c r="GA2798" s="209"/>
      <c r="GB2798" s="209"/>
      <c r="GC2798" s="209"/>
      <c r="GD2798" s="209"/>
      <c r="GE2798" s="209"/>
      <c r="GF2798" s="209"/>
      <c r="GG2798" s="209"/>
      <c r="GH2798" s="209"/>
      <c r="GI2798" s="209"/>
    </row>
    <row r="2799" spans="1:191">
      <c r="A2799" s="209"/>
      <c r="B2799" s="209"/>
      <c r="C2799" s="209"/>
      <c r="D2799" s="209"/>
      <c r="E2799" s="209"/>
      <c r="F2799" s="43"/>
      <c r="G2799" s="43"/>
      <c r="H2799" s="43"/>
      <c r="I2799" s="217"/>
      <c r="J2799" s="217"/>
      <c r="K2799" s="217"/>
      <c r="L2799" s="217"/>
      <c r="M2799" s="14"/>
      <c r="N2799" s="14"/>
      <c r="O2799" s="14"/>
      <c r="P2799" s="14"/>
      <c r="Q2799" s="14"/>
      <c r="R2799" s="168"/>
      <c r="S2799" s="14"/>
      <c r="T2799" s="14"/>
      <c r="U2799" s="14"/>
      <c r="V2799" s="43"/>
      <c r="AA2799" s="209"/>
      <c r="AB2799" s="209"/>
      <c r="AC2799" s="209"/>
      <c r="AD2799" s="209"/>
      <c r="AE2799" s="209"/>
      <c r="AF2799" s="209"/>
      <c r="AG2799" s="209"/>
      <c r="AH2799" s="209"/>
      <c r="AI2799" s="209"/>
      <c r="AJ2799" s="209"/>
      <c r="AK2799" s="209"/>
      <c r="AL2799" s="209"/>
      <c r="AM2799" s="209"/>
      <c r="AN2799" s="209"/>
      <c r="AO2799" s="209"/>
      <c r="AP2799" s="209"/>
      <c r="AQ2799" s="209"/>
      <c r="AR2799" s="209"/>
      <c r="AS2799" s="209"/>
      <c r="AT2799" s="209"/>
      <c r="AU2799" s="209"/>
      <c r="AV2799" s="209"/>
      <c r="AW2799" s="209"/>
      <c r="AX2799" s="209"/>
      <c r="AY2799" s="209"/>
      <c r="AZ2799" s="209"/>
      <c r="BA2799" s="209"/>
      <c r="BB2799" s="209"/>
      <c r="BC2799" s="209"/>
      <c r="BD2799" s="209"/>
      <c r="BE2799" s="209"/>
      <c r="BF2799" s="209"/>
      <c r="BG2799" s="209"/>
      <c r="BH2799" s="209"/>
      <c r="BI2799" s="209"/>
      <c r="BJ2799" s="209"/>
      <c r="BK2799" s="209"/>
      <c r="BL2799" s="209"/>
      <c r="BM2799" s="209"/>
      <c r="BN2799" s="209"/>
      <c r="BO2799" s="209"/>
      <c r="BP2799" s="209"/>
      <c r="BQ2799" s="209"/>
      <c r="BR2799" s="209"/>
      <c r="BS2799" s="209"/>
      <c r="BT2799" s="209"/>
      <c r="BU2799" s="209"/>
      <c r="BV2799" s="209"/>
      <c r="BW2799" s="209"/>
      <c r="BX2799" s="209"/>
      <c r="BY2799" s="209"/>
      <c r="BZ2799" s="209"/>
      <c r="CA2799" s="209"/>
      <c r="CB2799" s="209"/>
      <c r="CC2799" s="209"/>
      <c r="CD2799" s="209"/>
      <c r="CE2799" s="209"/>
      <c r="CF2799" s="209"/>
      <c r="CG2799" s="209"/>
      <c r="CH2799" s="209"/>
      <c r="CI2799" s="209"/>
      <c r="CJ2799" s="209"/>
      <c r="CK2799" s="209"/>
      <c r="CL2799" s="209"/>
      <c r="CM2799" s="209"/>
      <c r="CN2799" s="209"/>
      <c r="CO2799" s="209"/>
      <c r="CP2799" s="209"/>
      <c r="CQ2799" s="209"/>
      <c r="CR2799" s="209"/>
      <c r="CS2799" s="209"/>
      <c r="CT2799" s="209"/>
      <c r="CU2799" s="209"/>
      <c r="CV2799" s="209"/>
      <c r="CW2799" s="209"/>
      <c r="CX2799" s="209"/>
      <c r="CY2799" s="209"/>
      <c r="CZ2799" s="209"/>
      <c r="DA2799" s="209"/>
      <c r="DB2799" s="209"/>
      <c r="DC2799" s="209"/>
      <c r="DD2799" s="209"/>
      <c r="DE2799" s="209"/>
      <c r="DF2799" s="209"/>
      <c r="DG2799" s="209"/>
      <c r="DH2799" s="209"/>
      <c r="DI2799" s="209"/>
      <c r="DJ2799" s="209"/>
      <c r="DK2799" s="209"/>
      <c r="DL2799" s="209"/>
      <c r="DM2799" s="209"/>
      <c r="DN2799" s="209"/>
      <c r="DO2799" s="209"/>
      <c r="DP2799" s="209"/>
      <c r="DQ2799" s="209"/>
      <c r="DR2799" s="209"/>
      <c r="DS2799" s="209"/>
      <c r="DT2799" s="209"/>
      <c r="DU2799" s="209"/>
      <c r="DV2799" s="209"/>
      <c r="DW2799" s="209"/>
      <c r="DX2799" s="209"/>
      <c r="DY2799" s="209"/>
      <c r="DZ2799" s="209"/>
      <c r="EA2799" s="209"/>
      <c r="EB2799" s="209"/>
      <c r="EC2799" s="209"/>
      <c r="ED2799" s="209"/>
      <c r="EE2799" s="209"/>
      <c r="EF2799" s="209"/>
      <c r="EG2799" s="209"/>
      <c r="EH2799" s="209"/>
      <c r="EI2799" s="209"/>
      <c r="EJ2799" s="209"/>
      <c r="EK2799" s="209"/>
      <c r="EL2799" s="209"/>
      <c r="EM2799" s="209"/>
      <c r="EN2799" s="209"/>
      <c r="EO2799" s="209"/>
      <c r="EP2799" s="209"/>
      <c r="EQ2799" s="209"/>
      <c r="ER2799" s="209"/>
      <c r="ES2799" s="209"/>
      <c r="ET2799" s="209"/>
      <c r="EU2799" s="209"/>
      <c r="EV2799" s="209"/>
      <c r="EW2799" s="209"/>
      <c r="EX2799" s="209"/>
      <c r="EY2799" s="209"/>
      <c r="EZ2799" s="209"/>
      <c r="FA2799" s="209"/>
      <c r="FB2799" s="209"/>
      <c r="FC2799" s="209"/>
      <c r="FD2799" s="209"/>
      <c r="FE2799" s="209"/>
      <c r="FF2799" s="209"/>
      <c r="FG2799" s="209"/>
      <c r="FH2799" s="209"/>
      <c r="FI2799" s="209"/>
      <c r="FJ2799" s="209"/>
      <c r="FK2799" s="209"/>
      <c r="FL2799" s="209"/>
      <c r="FM2799" s="209"/>
      <c r="FN2799" s="209"/>
      <c r="FO2799" s="209"/>
      <c r="FP2799" s="209"/>
      <c r="FQ2799" s="209"/>
      <c r="FR2799" s="209"/>
      <c r="FS2799" s="209"/>
      <c r="FT2799" s="209"/>
      <c r="FU2799" s="209"/>
      <c r="FV2799" s="209"/>
      <c r="FW2799" s="209"/>
      <c r="FX2799" s="209"/>
      <c r="FY2799" s="209"/>
      <c r="FZ2799" s="209"/>
      <c r="GA2799" s="209"/>
      <c r="GB2799" s="209"/>
      <c r="GC2799" s="209"/>
      <c r="GD2799" s="209"/>
      <c r="GE2799" s="209"/>
      <c r="GF2799" s="209"/>
      <c r="GG2799" s="209"/>
      <c r="GH2799" s="209"/>
      <c r="GI2799" s="209"/>
    </row>
    <row r="2800" spans="1:191">
      <c r="A2800" s="209"/>
      <c r="B2800" s="209"/>
      <c r="C2800" s="209"/>
      <c r="D2800" s="209"/>
      <c r="E2800" s="209"/>
      <c r="F2800" s="43"/>
      <c r="G2800" s="43"/>
      <c r="H2800" s="43"/>
      <c r="I2800" s="217"/>
      <c r="J2800" s="217"/>
      <c r="K2800" s="217"/>
      <c r="L2800" s="217"/>
      <c r="M2800" s="14"/>
      <c r="N2800" s="14"/>
      <c r="O2800" s="14"/>
      <c r="P2800" s="14"/>
      <c r="Q2800" s="14"/>
      <c r="R2800" s="168"/>
      <c r="S2800" s="14"/>
      <c r="T2800" s="14"/>
      <c r="U2800" s="14"/>
      <c r="V2800" s="43"/>
      <c r="AA2800" s="209"/>
      <c r="AB2800" s="209"/>
      <c r="AC2800" s="209"/>
      <c r="AD2800" s="209"/>
      <c r="AE2800" s="209"/>
      <c r="AF2800" s="209"/>
      <c r="AG2800" s="209"/>
      <c r="AH2800" s="209"/>
      <c r="AI2800" s="209"/>
      <c r="AJ2800" s="209"/>
      <c r="AK2800" s="209"/>
      <c r="AL2800" s="209"/>
      <c r="AM2800" s="209"/>
      <c r="AN2800" s="209"/>
      <c r="AO2800" s="209"/>
      <c r="AP2800" s="209"/>
      <c r="AQ2800" s="209"/>
      <c r="AR2800" s="209"/>
      <c r="AS2800" s="209"/>
      <c r="AT2800" s="209"/>
      <c r="AU2800" s="209"/>
      <c r="AV2800" s="209"/>
      <c r="AW2800" s="209"/>
      <c r="AX2800" s="209"/>
      <c r="AY2800" s="209"/>
      <c r="AZ2800" s="209"/>
      <c r="BA2800" s="209"/>
      <c r="BB2800" s="209"/>
      <c r="BC2800" s="209"/>
      <c r="BD2800" s="209"/>
      <c r="BE2800" s="209"/>
      <c r="BF2800" s="209"/>
      <c r="BG2800" s="209"/>
      <c r="BH2800" s="209"/>
      <c r="BI2800" s="209"/>
      <c r="BJ2800" s="209"/>
      <c r="BK2800" s="209"/>
      <c r="BL2800" s="209"/>
      <c r="BM2800" s="209"/>
      <c r="BN2800" s="209"/>
      <c r="BO2800" s="209"/>
      <c r="BP2800" s="209"/>
      <c r="BQ2800" s="209"/>
      <c r="BR2800" s="209"/>
      <c r="BS2800" s="209"/>
      <c r="BT2800" s="209"/>
      <c r="BU2800" s="209"/>
      <c r="BV2800" s="209"/>
      <c r="BW2800" s="209"/>
      <c r="BX2800" s="209"/>
      <c r="BY2800" s="209"/>
      <c r="BZ2800" s="209"/>
      <c r="CA2800" s="209"/>
      <c r="CB2800" s="209"/>
      <c r="CC2800" s="209"/>
      <c r="CD2800" s="209"/>
      <c r="CE2800" s="209"/>
      <c r="CF2800" s="209"/>
      <c r="CG2800" s="209"/>
      <c r="CH2800" s="209"/>
      <c r="CI2800" s="209"/>
      <c r="CJ2800" s="209"/>
      <c r="CK2800" s="209"/>
      <c r="CL2800" s="209"/>
      <c r="CM2800" s="209"/>
      <c r="CN2800" s="209"/>
      <c r="CO2800" s="209"/>
      <c r="CP2800" s="209"/>
      <c r="CQ2800" s="209"/>
      <c r="CR2800" s="209"/>
      <c r="CS2800" s="209"/>
      <c r="CT2800" s="209"/>
      <c r="CU2800" s="209"/>
      <c r="CV2800" s="209"/>
      <c r="CW2800" s="209"/>
      <c r="CX2800" s="209"/>
      <c r="CY2800" s="209"/>
      <c r="CZ2800" s="209"/>
      <c r="DA2800" s="209"/>
      <c r="DB2800" s="209"/>
      <c r="DC2800" s="209"/>
      <c r="DD2800" s="209"/>
      <c r="DE2800" s="209"/>
      <c r="DF2800" s="209"/>
      <c r="DG2800" s="209"/>
      <c r="DH2800" s="209"/>
      <c r="DI2800" s="209"/>
      <c r="DJ2800" s="209"/>
      <c r="DK2800" s="209"/>
      <c r="DL2800" s="209"/>
      <c r="DM2800" s="209"/>
      <c r="DN2800" s="209"/>
      <c r="DO2800" s="209"/>
      <c r="DP2800" s="209"/>
      <c r="DQ2800" s="209"/>
      <c r="DR2800" s="209"/>
      <c r="DS2800" s="209"/>
      <c r="DT2800" s="209"/>
      <c r="DU2800" s="209"/>
      <c r="DV2800" s="209"/>
      <c r="DW2800" s="209"/>
      <c r="DX2800" s="209"/>
      <c r="DY2800" s="209"/>
      <c r="DZ2800" s="209"/>
      <c r="EA2800" s="209"/>
      <c r="EB2800" s="209"/>
      <c r="EC2800" s="209"/>
      <c r="ED2800" s="209"/>
      <c r="EE2800" s="209"/>
      <c r="EF2800" s="209"/>
      <c r="EG2800" s="209"/>
      <c r="EH2800" s="209"/>
      <c r="EI2800" s="209"/>
      <c r="EJ2800" s="209"/>
      <c r="EK2800" s="209"/>
      <c r="EL2800" s="209"/>
      <c r="EM2800" s="209"/>
      <c r="EN2800" s="209"/>
      <c r="EO2800" s="209"/>
      <c r="EP2800" s="209"/>
      <c r="EQ2800" s="209"/>
      <c r="ER2800" s="209"/>
      <c r="ES2800" s="209"/>
      <c r="ET2800" s="209"/>
      <c r="EU2800" s="209"/>
      <c r="EV2800" s="209"/>
      <c r="EW2800" s="209"/>
      <c r="EX2800" s="209"/>
      <c r="EY2800" s="209"/>
      <c r="EZ2800" s="209"/>
      <c r="FA2800" s="209"/>
      <c r="FB2800" s="209"/>
      <c r="FC2800" s="209"/>
      <c r="FD2800" s="209"/>
      <c r="FE2800" s="209"/>
      <c r="FF2800" s="209"/>
      <c r="FG2800" s="209"/>
      <c r="FH2800" s="209"/>
      <c r="FI2800" s="209"/>
      <c r="FJ2800" s="209"/>
      <c r="FK2800" s="209"/>
      <c r="FL2800" s="209"/>
      <c r="FM2800" s="209"/>
      <c r="FN2800" s="209"/>
      <c r="FO2800" s="209"/>
      <c r="FP2800" s="209"/>
      <c r="FQ2800" s="209"/>
      <c r="FR2800" s="209"/>
      <c r="FS2800" s="209"/>
      <c r="FT2800" s="209"/>
      <c r="FU2800" s="209"/>
      <c r="FV2800" s="209"/>
      <c r="FW2800" s="209"/>
      <c r="FX2800" s="209"/>
      <c r="FY2800" s="209"/>
      <c r="FZ2800" s="209"/>
      <c r="GA2800" s="209"/>
      <c r="GB2800" s="209"/>
      <c r="GC2800" s="209"/>
      <c r="GD2800" s="209"/>
      <c r="GE2800" s="209"/>
      <c r="GF2800" s="209"/>
      <c r="GG2800" s="209"/>
      <c r="GH2800" s="209"/>
      <c r="GI2800" s="209"/>
    </row>
    <row r="2801" spans="1:191">
      <c r="A2801" s="209"/>
      <c r="B2801" s="209"/>
      <c r="C2801" s="209"/>
      <c r="D2801" s="209"/>
      <c r="E2801" s="209"/>
      <c r="F2801" s="43"/>
      <c r="G2801" s="43"/>
      <c r="H2801" s="43"/>
      <c r="I2801" s="217"/>
      <c r="J2801" s="217"/>
      <c r="K2801" s="217"/>
      <c r="L2801" s="217"/>
      <c r="M2801" s="14"/>
      <c r="N2801" s="14"/>
      <c r="O2801" s="14"/>
      <c r="P2801" s="14"/>
      <c r="Q2801" s="14"/>
      <c r="R2801" s="168"/>
      <c r="S2801" s="14"/>
      <c r="T2801" s="14"/>
      <c r="U2801" s="14"/>
      <c r="V2801" s="43"/>
      <c r="AA2801" s="209"/>
      <c r="AB2801" s="209"/>
      <c r="AC2801" s="209"/>
      <c r="AD2801" s="209"/>
      <c r="AE2801" s="209"/>
      <c r="AF2801" s="209"/>
      <c r="AG2801" s="209"/>
      <c r="AH2801" s="209"/>
      <c r="AI2801" s="209"/>
      <c r="AJ2801" s="209"/>
      <c r="AK2801" s="209"/>
      <c r="AL2801" s="209"/>
      <c r="AM2801" s="209"/>
      <c r="AN2801" s="209"/>
      <c r="AO2801" s="209"/>
      <c r="AP2801" s="209"/>
      <c r="AQ2801" s="209"/>
      <c r="AR2801" s="209"/>
      <c r="AS2801" s="209"/>
      <c r="AT2801" s="209"/>
      <c r="AU2801" s="209"/>
      <c r="AV2801" s="209"/>
      <c r="AW2801" s="209"/>
      <c r="AX2801" s="209"/>
      <c r="AY2801" s="209"/>
      <c r="AZ2801" s="209"/>
      <c r="BA2801" s="209"/>
      <c r="BB2801" s="209"/>
      <c r="BC2801" s="209"/>
      <c r="BD2801" s="209"/>
      <c r="BE2801" s="209"/>
      <c r="BF2801" s="209"/>
      <c r="BG2801" s="209"/>
      <c r="BH2801" s="209"/>
      <c r="BI2801" s="209"/>
      <c r="BJ2801" s="209"/>
      <c r="BK2801" s="209"/>
      <c r="BL2801" s="209"/>
      <c r="BM2801" s="209"/>
      <c r="BN2801" s="209"/>
      <c r="BO2801" s="209"/>
      <c r="BP2801" s="209"/>
      <c r="BQ2801" s="209"/>
      <c r="BR2801" s="209"/>
      <c r="BS2801" s="209"/>
      <c r="BT2801" s="209"/>
      <c r="BU2801" s="209"/>
      <c r="BV2801" s="209"/>
      <c r="BW2801" s="209"/>
      <c r="BX2801" s="209"/>
      <c r="BY2801" s="209"/>
      <c r="BZ2801" s="209"/>
      <c r="CA2801" s="209"/>
      <c r="CB2801" s="209"/>
      <c r="CC2801" s="209"/>
      <c r="CD2801" s="209"/>
      <c r="CE2801" s="209"/>
      <c r="CF2801" s="209"/>
      <c r="CG2801" s="209"/>
      <c r="CH2801" s="209"/>
      <c r="CI2801" s="209"/>
      <c r="CJ2801" s="209"/>
      <c r="CK2801" s="209"/>
      <c r="CL2801" s="209"/>
      <c r="CM2801" s="209"/>
      <c r="CN2801" s="209"/>
      <c r="CO2801" s="209"/>
      <c r="CP2801" s="209"/>
      <c r="CQ2801" s="209"/>
      <c r="CR2801" s="209"/>
      <c r="CS2801" s="209"/>
      <c r="CT2801" s="209"/>
      <c r="CU2801" s="209"/>
      <c r="CV2801" s="209"/>
      <c r="CW2801" s="209"/>
      <c r="CX2801" s="209"/>
      <c r="CY2801" s="209"/>
      <c r="CZ2801" s="209"/>
      <c r="DA2801" s="209"/>
      <c r="DB2801" s="209"/>
      <c r="DC2801" s="209"/>
      <c r="DD2801" s="209"/>
      <c r="DE2801" s="209"/>
      <c r="DF2801" s="209"/>
      <c r="DG2801" s="209"/>
      <c r="DH2801" s="209"/>
      <c r="DI2801" s="209"/>
      <c r="DJ2801" s="209"/>
      <c r="DK2801" s="209"/>
      <c r="DL2801" s="209"/>
      <c r="DM2801" s="209"/>
      <c r="DN2801" s="209"/>
      <c r="DO2801" s="209"/>
      <c r="DP2801" s="209"/>
      <c r="DQ2801" s="209"/>
      <c r="DR2801" s="209"/>
      <c r="DS2801" s="209"/>
      <c r="DT2801" s="209"/>
      <c r="DU2801" s="209"/>
      <c r="DV2801" s="209"/>
      <c r="DW2801" s="209"/>
      <c r="DX2801" s="209"/>
      <c r="DY2801" s="209"/>
      <c r="DZ2801" s="209"/>
      <c r="EA2801" s="209"/>
      <c r="EB2801" s="209"/>
      <c r="EC2801" s="209"/>
      <c r="ED2801" s="209"/>
      <c r="EE2801" s="209"/>
      <c r="EF2801" s="209"/>
      <c r="EG2801" s="209"/>
      <c r="EH2801" s="209"/>
      <c r="EI2801" s="209"/>
      <c r="EJ2801" s="209"/>
      <c r="EK2801" s="209"/>
      <c r="EL2801" s="209"/>
      <c r="EM2801" s="209"/>
      <c r="EN2801" s="209"/>
      <c r="EO2801" s="209"/>
      <c r="EP2801" s="209"/>
      <c r="EQ2801" s="209"/>
      <c r="ER2801" s="209"/>
      <c r="ES2801" s="209"/>
      <c r="ET2801" s="209"/>
      <c r="EU2801" s="209"/>
      <c r="EV2801" s="209"/>
      <c r="EW2801" s="209"/>
      <c r="EX2801" s="209"/>
      <c r="EY2801" s="209"/>
      <c r="EZ2801" s="209"/>
      <c r="FA2801" s="209"/>
      <c r="FB2801" s="209"/>
      <c r="FC2801" s="209"/>
      <c r="FD2801" s="209"/>
      <c r="FE2801" s="209"/>
      <c r="FF2801" s="209"/>
      <c r="FG2801" s="209"/>
      <c r="FH2801" s="209"/>
      <c r="FI2801" s="209"/>
      <c r="FJ2801" s="209"/>
      <c r="FK2801" s="209"/>
      <c r="FL2801" s="209"/>
      <c r="FM2801" s="209"/>
      <c r="FN2801" s="209"/>
      <c r="FO2801" s="209"/>
      <c r="FP2801" s="209"/>
      <c r="FQ2801" s="209"/>
      <c r="FR2801" s="209"/>
      <c r="FS2801" s="209"/>
      <c r="FT2801" s="209"/>
      <c r="FU2801" s="209"/>
      <c r="FV2801" s="209"/>
      <c r="FW2801" s="209"/>
      <c r="FX2801" s="209"/>
      <c r="FY2801" s="209"/>
      <c r="FZ2801" s="209"/>
      <c r="GA2801" s="209"/>
      <c r="GB2801" s="209"/>
      <c r="GC2801" s="209"/>
      <c r="GD2801" s="209"/>
      <c r="GE2801" s="209"/>
      <c r="GF2801" s="209"/>
      <c r="GG2801" s="209"/>
      <c r="GH2801" s="209"/>
      <c r="GI2801" s="209"/>
    </row>
    <row r="2802" spans="1:191">
      <c r="A2802" s="209"/>
      <c r="B2802" s="209"/>
      <c r="C2802" s="209"/>
      <c r="D2802" s="209"/>
      <c r="E2802" s="209"/>
      <c r="F2802" s="43"/>
      <c r="G2802" s="43"/>
      <c r="H2802" s="43"/>
      <c r="I2802" s="217"/>
      <c r="J2802" s="217"/>
      <c r="K2802" s="217"/>
      <c r="L2802" s="217"/>
      <c r="M2802" s="14"/>
      <c r="N2802" s="14"/>
      <c r="O2802" s="14"/>
      <c r="P2802" s="14"/>
      <c r="Q2802" s="14"/>
      <c r="R2802" s="168"/>
      <c r="S2802" s="14"/>
      <c r="T2802" s="14"/>
      <c r="U2802" s="14"/>
      <c r="V2802" s="43"/>
      <c r="AA2802" s="209"/>
      <c r="AB2802" s="209"/>
      <c r="AC2802" s="209"/>
      <c r="AD2802" s="209"/>
      <c r="AE2802" s="209"/>
      <c r="AF2802" s="209"/>
      <c r="AG2802" s="209"/>
      <c r="AH2802" s="209"/>
      <c r="AI2802" s="209"/>
      <c r="AJ2802" s="209"/>
      <c r="AK2802" s="209"/>
      <c r="AL2802" s="209"/>
      <c r="AM2802" s="209"/>
      <c r="AN2802" s="209"/>
      <c r="AO2802" s="209"/>
      <c r="AP2802" s="209"/>
      <c r="AQ2802" s="209"/>
      <c r="AR2802" s="209"/>
      <c r="AS2802" s="209"/>
      <c r="AT2802" s="209"/>
      <c r="AU2802" s="209"/>
      <c r="AV2802" s="209"/>
      <c r="AW2802" s="209"/>
      <c r="AX2802" s="209"/>
      <c r="AY2802" s="209"/>
      <c r="AZ2802" s="209"/>
      <c r="BA2802" s="209"/>
      <c r="BB2802" s="209"/>
      <c r="BC2802" s="209"/>
      <c r="BD2802" s="209"/>
      <c r="BE2802" s="209"/>
      <c r="BF2802" s="209"/>
      <c r="BG2802" s="209"/>
      <c r="BH2802" s="209"/>
      <c r="BI2802" s="209"/>
      <c r="BJ2802" s="209"/>
      <c r="BK2802" s="209"/>
      <c r="BL2802" s="209"/>
      <c r="BM2802" s="209"/>
      <c r="BN2802" s="209"/>
      <c r="BO2802" s="209"/>
      <c r="BP2802" s="209"/>
      <c r="BQ2802" s="209"/>
      <c r="BR2802" s="209"/>
      <c r="BS2802" s="209"/>
      <c r="BT2802" s="209"/>
      <c r="BU2802" s="209"/>
      <c r="BV2802" s="209"/>
      <c r="BW2802" s="209"/>
      <c r="BX2802" s="209"/>
      <c r="BY2802" s="209"/>
      <c r="BZ2802" s="209"/>
      <c r="CA2802" s="209"/>
      <c r="CB2802" s="209"/>
      <c r="CC2802" s="209"/>
      <c r="CD2802" s="209"/>
      <c r="CE2802" s="209"/>
      <c r="CF2802" s="209"/>
      <c r="CG2802" s="209"/>
      <c r="CH2802" s="209"/>
      <c r="CI2802" s="209"/>
      <c r="CJ2802" s="209"/>
      <c r="CK2802" s="209"/>
      <c r="CL2802" s="209"/>
      <c r="CM2802" s="209"/>
      <c r="CN2802" s="209"/>
      <c r="CO2802" s="209"/>
      <c r="CP2802" s="209"/>
      <c r="CQ2802" s="209"/>
      <c r="CR2802" s="209"/>
      <c r="CS2802" s="209"/>
      <c r="CT2802" s="209"/>
      <c r="CU2802" s="209"/>
      <c r="CV2802" s="209"/>
      <c r="CW2802" s="209"/>
      <c r="CX2802" s="209"/>
      <c r="CY2802" s="209"/>
      <c r="CZ2802" s="209"/>
      <c r="DA2802" s="209"/>
      <c r="DB2802" s="209"/>
      <c r="DC2802" s="209"/>
      <c r="DD2802" s="209"/>
      <c r="DE2802" s="209"/>
      <c r="DF2802" s="209"/>
      <c r="DG2802" s="209"/>
      <c r="DH2802" s="209"/>
      <c r="DI2802" s="209"/>
      <c r="DJ2802" s="209"/>
      <c r="DK2802" s="209"/>
      <c r="DL2802" s="209"/>
      <c r="DM2802" s="209"/>
      <c r="DN2802" s="209"/>
      <c r="DO2802" s="209"/>
      <c r="DP2802" s="209"/>
      <c r="DQ2802" s="209"/>
      <c r="DR2802" s="209"/>
      <c r="DS2802" s="209"/>
      <c r="DT2802" s="209"/>
      <c r="DU2802" s="209"/>
      <c r="DV2802" s="209"/>
      <c r="DW2802" s="209"/>
      <c r="DX2802" s="209"/>
      <c r="DY2802" s="209"/>
      <c r="DZ2802" s="209"/>
      <c r="EA2802" s="209"/>
      <c r="EB2802" s="209"/>
      <c r="EC2802" s="209"/>
      <c r="ED2802" s="209"/>
      <c r="EE2802" s="209"/>
      <c r="EF2802" s="209"/>
      <c r="EG2802" s="209"/>
      <c r="EH2802" s="209"/>
      <c r="EI2802" s="209"/>
      <c r="EJ2802" s="209"/>
      <c r="EK2802" s="209"/>
      <c r="EL2802" s="209"/>
      <c r="EM2802" s="209"/>
      <c r="EN2802" s="209"/>
      <c r="EO2802" s="209"/>
      <c r="EP2802" s="209"/>
      <c r="EQ2802" s="209"/>
      <c r="ER2802" s="209"/>
      <c r="ES2802" s="209"/>
      <c r="ET2802" s="209"/>
      <c r="EU2802" s="209"/>
      <c r="EV2802" s="209"/>
      <c r="EW2802" s="209"/>
      <c r="EX2802" s="209"/>
      <c r="EY2802" s="209"/>
      <c r="EZ2802" s="209"/>
      <c r="FA2802" s="209"/>
      <c r="FB2802" s="209"/>
      <c r="FC2802" s="209"/>
      <c r="FD2802" s="209"/>
      <c r="FE2802" s="209"/>
      <c r="FF2802" s="209"/>
      <c r="FG2802" s="209"/>
      <c r="FH2802" s="209"/>
      <c r="FI2802" s="209"/>
      <c r="FJ2802" s="209"/>
      <c r="FK2802" s="209"/>
      <c r="FL2802" s="209"/>
      <c r="FM2802" s="209"/>
      <c r="FN2802" s="209"/>
      <c r="FO2802" s="209"/>
      <c r="FP2802" s="209"/>
      <c r="FQ2802" s="209"/>
      <c r="FR2802" s="209"/>
      <c r="FS2802" s="209"/>
      <c r="FT2802" s="209"/>
      <c r="FU2802" s="209"/>
      <c r="FV2802" s="209"/>
      <c r="FW2802" s="209"/>
      <c r="FX2802" s="209"/>
      <c r="FY2802" s="209"/>
      <c r="FZ2802" s="209"/>
      <c r="GA2802" s="209"/>
      <c r="GB2802" s="209"/>
      <c r="GC2802" s="209"/>
      <c r="GD2802" s="209"/>
      <c r="GE2802" s="209"/>
      <c r="GF2802" s="209"/>
      <c r="GG2802" s="209"/>
      <c r="GH2802" s="209"/>
      <c r="GI2802" s="209"/>
    </row>
    <row r="2803" spans="1:191">
      <c r="A2803" s="209"/>
      <c r="B2803" s="209"/>
      <c r="C2803" s="209"/>
      <c r="D2803" s="209"/>
      <c r="E2803" s="209"/>
      <c r="F2803" s="43"/>
      <c r="G2803" s="43"/>
      <c r="H2803" s="43"/>
      <c r="I2803" s="217"/>
      <c r="J2803" s="217"/>
      <c r="K2803" s="217"/>
      <c r="L2803" s="217"/>
      <c r="M2803" s="14"/>
      <c r="N2803" s="14"/>
      <c r="O2803" s="14"/>
      <c r="P2803" s="14"/>
      <c r="Q2803" s="14"/>
      <c r="R2803" s="168"/>
      <c r="S2803" s="14"/>
      <c r="T2803" s="14"/>
      <c r="U2803" s="14"/>
      <c r="V2803" s="43"/>
      <c r="AA2803" s="209"/>
      <c r="AB2803" s="209"/>
      <c r="AC2803" s="209"/>
      <c r="AD2803" s="209"/>
      <c r="AE2803" s="209"/>
      <c r="AF2803" s="209"/>
      <c r="AG2803" s="209"/>
      <c r="AH2803" s="209"/>
      <c r="AI2803" s="209"/>
      <c r="AJ2803" s="209"/>
      <c r="AK2803" s="209"/>
      <c r="AL2803" s="209"/>
      <c r="AM2803" s="209"/>
      <c r="AN2803" s="209"/>
      <c r="AO2803" s="209"/>
      <c r="AP2803" s="209"/>
      <c r="AQ2803" s="209"/>
      <c r="AR2803" s="209"/>
      <c r="AS2803" s="209"/>
      <c r="AT2803" s="209"/>
      <c r="AU2803" s="209"/>
      <c r="AV2803" s="209"/>
      <c r="AW2803" s="209"/>
      <c r="AX2803" s="209"/>
      <c r="AY2803" s="209"/>
      <c r="AZ2803" s="209"/>
      <c r="BA2803" s="209"/>
      <c r="BB2803" s="209"/>
      <c r="BC2803" s="209"/>
      <c r="BD2803" s="209"/>
      <c r="BE2803" s="209"/>
      <c r="BF2803" s="209"/>
      <c r="BG2803" s="209"/>
      <c r="BH2803" s="209"/>
      <c r="BI2803" s="209"/>
      <c r="BJ2803" s="209"/>
      <c r="BK2803" s="209"/>
      <c r="BL2803" s="209"/>
      <c r="BM2803" s="209"/>
      <c r="BN2803" s="209"/>
      <c r="BO2803" s="209"/>
      <c r="BP2803" s="209"/>
      <c r="BQ2803" s="209"/>
      <c r="BR2803" s="209"/>
      <c r="BS2803" s="209"/>
      <c r="BT2803" s="209"/>
      <c r="BU2803" s="209"/>
      <c r="BV2803" s="209"/>
      <c r="BW2803" s="209"/>
      <c r="BX2803" s="209"/>
      <c r="BY2803" s="209"/>
      <c r="BZ2803" s="209"/>
      <c r="CA2803" s="209"/>
      <c r="CB2803" s="209"/>
      <c r="CC2803" s="209"/>
      <c r="CD2803" s="209"/>
      <c r="CE2803" s="209"/>
      <c r="CF2803" s="209"/>
      <c r="CG2803" s="209"/>
      <c r="CH2803" s="209"/>
      <c r="CI2803" s="209"/>
      <c r="CJ2803" s="209"/>
      <c r="CK2803" s="209"/>
      <c r="CL2803" s="209"/>
      <c r="CM2803" s="209"/>
      <c r="CN2803" s="209"/>
      <c r="CO2803" s="209"/>
      <c r="CP2803" s="209"/>
      <c r="CQ2803" s="209"/>
      <c r="CR2803" s="209"/>
      <c r="CS2803" s="209"/>
      <c r="CT2803" s="209"/>
      <c r="CU2803" s="209"/>
      <c r="CV2803" s="209"/>
      <c r="CW2803" s="209"/>
      <c r="CX2803" s="209"/>
      <c r="CY2803" s="209"/>
      <c r="CZ2803" s="209"/>
      <c r="DA2803" s="209"/>
      <c r="DB2803" s="209"/>
      <c r="DC2803" s="209"/>
      <c r="DD2803" s="209"/>
      <c r="DE2803" s="209"/>
      <c r="DF2803" s="209"/>
      <c r="DG2803" s="209"/>
      <c r="DH2803" s="209"/>
      <c r="DI2803" s="209"/>
      <c r="DJ2803" s="209"/>
      <c r="DK2803" s="209"/>
      <c r="DL2803" s="209"/>
      <c r="DM2803" s="209"/>
      <c r="DN2803" s="209"/>
      <c r="DO2803" s="209"/>
      <c r="DP2803" s="209"/>
      <c r="DQ2803" s="209"/>
      <c r="DR2803" s="209"/>
      <c r="DS2803" s="209"/>
      <c r="DT2803" s="209"/>
      <c r="DU2803" s="209"/>
      <c r="DV2803" s="209"/>
      <c r="DW2803" s="209"/>
      <c r="DX2803" s="209"/>
      <c r="DY2803" s="209"/>
      <c r="DZ2803" s="209"/>
      <c r="EA2803" s="209"/>
      <c r="EB2803" s="209"/>
      <c r="EC2803" s="209"/>
      <c r="ED2803" s="209"/>
      <c r="EE2803" s="209"/>
      <c r="EF2803" s="209"/>
      <c r="EG2803" s="209"/>
      <c r="EH2803" s="209"/>
      <c r="EI2803" s="209"/>
      <c r="EJ2803" s="209"/>
      <c r="EK2803" s="209"/>
      <c r="EL2803" s="209"/>
      <c r="EM2803" s="209"/>
      <c r="EN2803" s="209"/>
      <c r="EO2803" s="209"/>
      <c r="EP2803" s="209"/>
      <c r="EQ2803" s="209"/>
      <c r="ER2803" s="209"/>
      <c r="ES2803" s="209"/>
      <c r="ET2803" s="209"/>
      <c r="EU2803" s="209"/>
      <c r="EV2803" s="209"/>
      <c r="EW2803" s="209"/>
      <c r="EX2803" s="209"/>
      <c r="EY2803" s="209"/>
      <c r="EZ2803" s="209"/>
      <c r="FA2803" s="209"/>
      <c r="FB2803" s="209"/>
      <c r="FC2803" s="209"/>
      <c r="FD2803" s="209"/>
      <c r="FE2803" s="209"/>
      <c r="FF2803" s="209"/>
      <c r="FG2803" s="209"/>
      <c r="FH2803" s="209"/>
      <c r="FI2803" s="209"/>
      <c r="FJ2803" s="209"/>
      <c r="FK2803" s="209"/>
      <c r="FL2803" s="209"/>
      <c r="FM2803" s="209"/>
      <c r="FN2803" s="209"/>
      <c r="FO2803" s="209"/>
      <c r="FP2803" s="209"/>
      <c r="FQ2803" s="209"/>
      <c r="FR2803" s="209"/>
      <c r="FS2803" s="209"/>
      <c r="FT2803" s="209"/>
      <c r="FU2803" s="209"/>
      <c r="FV2803" s="209"/>
      <c r="FW2803" s="209"/>
      <c r="FX2803" s="209"/>
      <c r="FY2803" s="209"/>
      <c r="FZ2803" s="209"/>
      <c r="GA2803" s="209"/>
      <c r="GB2803" s="209"/>
      <c r="GC2803" s="209"/>
      <c r="GD2803" s="209"/>
      <c r="GE2803" s="209"/>
      <c r="GF2803" s="209"/>
      <c r="GG2803" s="209"/>
      <c r="GH2803" s="209"/>
      <c r="GI2803" s="209"/>
    </row>
    <row r="2804" spans="1:191">
      <c r="A2804" s="209"/>
      <c r="B2804" s="209"/>
      <c r="C2804" s="209"/>
      <c r="D2804" s="209"/>
      <c r="E2804" s="209"/>
      <c r="F2804" s="43"/>
      <c r="G2804" s="43"/>
      <c r="H2804" s="43"/>
      <c r="I2804" s="217"/>
      <c r="J2804" s="217"/>
      <c r="K2804" s="217"/>
      <c r="L2804" s="217"/>
      <c r="M2804" s="14"/>
      <c r="N2804" s="14"/>
      <c r="O2804" s="14"/>
      <c r="P2804" s="14"/>
      <c r="Q2804" s="14"/>
      <c r="R2804" s="168"/>
      <c r="S2804" s="14"/>
      <c r="T2804" s="14"/>
      <c r="U2804" s="14"/>
      <c r="V2804" s="43"/>
      <c r="AA2804" s="209"/>
      <c r="AB2804" s="209"/>
      <c r="AC2804" s="209"/>
      <c r="AD2804" s="209"/>
      <c r="AE2804" s="209"/>
      <c r="AF2804" s="209"/>
      <c r="AG2804" s="209"/>
      <c r="AH2804" s="209"/>
      <c r="AI2804" s="209"/>
      <c r="AJ2804" s="209"/>
      <c r="AK2804" s="209"/>
      <c r="AL2804" s="209"/>
      <c r="AM2804" s="209"/>
      <c r="AN2804" s="209"/>
      <c r="AO2804" s="209"/>
      <c r="AP2804" s="209"/>
      <c r="AQ2804" s="209"/>
      <c r="AR2804" s="209"/>
      <c r="AS2804" s="209"/>
      <c r="AT2804" s="209"/>
      <c r="AU2804" s="209"/>
      <c r="AV2804" s="209"/>
      <c r="AW2804" s="209"/>
      <c r="AX2804" s="209"/>
      <c r="AY2804" s="209"/>
      <c r="AZ2804" s="209"/>
      <c r="BA2804" s="209"/>
      <c r="BB2804" s="209"/>
      <c r="BC2804" s="209"/>
      <c r="BD2804" s="209"/>
      <c r="BE2804" s="209"/>
      <c r="BF2804" s="209"/>
      <c r="BG2804" s="209"/>
      <c r="BH2804" s="209"/>
      <c r="BI2804" s="209"/>
      <c r="BJ2804" s="209"/>
      <c r="BK2804" s="209"/>
      <c r="BL2804" s="209"/>
      <c r="BM2804" s="209"/>
      <c r="BN2804" s="209"/>
      <c r="BO2804" s="209"/>
      <c r="BP2804" s="209"/>
      <c r="BQ2804" s="209"/>
      <c r="BR2804" s="209"/>
      <c r="BS2804" s="209"/>
      <c r="BT2804" s="209"/>
      <c r="BU2804" s="209"/>
      <c r="BV2804" s="209"/>
      <c r="BW2804" s="209"/>
      <c r="BX2804" s="209"/>
      <c r="BY2804" s="209"/>
      <c r="BZ2804" s="209"/>
      <c r="CA2804" s="209"/>
      <c r="CB2804" s="209"/>
      <c r="CC2804" s="209"/>
      <c r="CD2804" s="209"/>
      <c r="CE2804" s="209"/>
      <c r="CF2804" s="209"/>
      <c r="CG2804" s="209"/>
      <c r="CH2804" s="209"/>
      <c r="CI2804" s="209"/>
      <c r="CJ2804" s="209"/>
      <c r="CK2804" s="209"/>
      <c r="CL2804" s="209"/>
      <c r="CM2804" s="209"/>
      <c r="CN2804" s="209"/>
      <c r="CO2804" s="209"/>
      <c r="CP2804" s="209"/>
      <c r="CQ2804" s="209"/>
      <c r="CR2804" s="209"/>
      <c r="CS2804" s="209"/>
      <c r="CT2804" s="209"/>
      <c r="CU2804" s="209"/>
      <c r="CV2804" s="209"/>
      <c r="CW2804" s="209"/>
      <c r="CX2804" s="209"/>
      <c r="CY2804" s="209"/>
      <c r="CZ2804" s="209"/>
      <c r="DA2804" s="209"/>
      <c r="DB2804" s="209"/>
      <c r="DC2804" s="209"/>
      <c r="DD2804" s="209"/>
      <c r="DE2804" s="209"/>
      <c r="DF2804" s="209"/>
      <c r="DG2804" s="209"/>
      <c r="DH2804" s="209"/>
      <c r="DI2804" s="209"/>
      <c r="DJ2804" s="209"/>
      <c r="DK2804" s="209"/>
      <c r="DL2804" s="209"/>
      <c r="DM2804" s="209"/>
      <c r="DN2804" s="209"/>
      <c r="DO2804" s="209"/>
      <c r="DP2804" s="209"/>
      <c r="DQ2804" s="209"/>
      <c r="DR2804" s="209"/>
      <c r="DS2804" s="209"/>
      <c r="DT2804" s="209"/>
      <c r="DU2804" s="209"/>
      <c r="DV2804" s="209"/>
      <c r="DW2804" s="209"/>
      <c r="DX2804" s="209"/>
      <c r="DY2804" s="209"/>
      <c r="DZ2804" s="209"/>
      <c r="EA2804" s="209"/>
      <c r="EB2804" s="209"/>
      <c r="EC2804" s="209"/>
      <c r="ED2804" s="209"/>
      <c r="EE2804" s="209"/>
      <c r="EF2804" s="209"/>
      <c r="EG2804" s="209"/>
      <c r="EH2804" s="209"/>
      <c r="EI2804" s="209"/>
      <c r="EJ2804" s="209"/>
      <c r="EK2804" s="209"/>
      <c r="EL2804" s="209"/>
      <c r="EM2804" s="209"/>
      <c r="EN2804" s="209"/>
      <c r="EO2804" s="209"/>
      <c r="EP2804" s="209"/>
      <c r="EQ2804" s="209"/>
      <c r="ER2804" s="209"/>
      <c r="ES2804" s="209"/>
      <c r="ET2804" s="209"/>
      <c r="EU2804" s="209"/>
      <c r="EV2804" s="209"/>
      <c r="EW2804" s="209"/>
      <c r="EX2804" s="209"/>
      <c r="EY2804" s="209"/>
      <c r="EZ2804" s="209"/>
      <c r="FA2804" s="209"/>
      <c r="FB2804" s="209"/>
      <c r="FC2804" s="209"/>
      <c r="FD2804" s="209"/>
      <c r="FE2804" s="209"/>
      <c r="FF2804" s="209"/>
      <c r="FG2804" s="209"/>
      <c r="FH2804" s="209"/>
      <c r="FI2804" s="209"/>
      <c r="FJ2804" s="209"/>
      <c r="FK2804" s="209"/>
      <c r="FL2804" s="209"/>
      <c r="FM2804" s="209"/>
      <c r="FN2804" s="209"/>
      <c r="FO2804" s="209"/>
      <c r="FP2804" s="209"/>
      <c r="FQ2804" s="209"/>
      <c r="FR2804" s="209"/>
      <c r="FS2804" s="209"/>
      <c r="FT2804" s="209"/>
      <c r="FU2804" s="209"/>
      <c r="FV2804" s="209"/>
      <c r="FW2804" s="209"/>
      <c r="FX2804" s="209"/>
      <c r="FY2804" s="209"/>
      <c r="FZ2804" s="209"/>
      <c r="GA2804" s="209"/>
      <c r="GB2804" s="209"/>
      <c r="GC2804" s="209"/>
      <c r="GD2804" s="209"/>
      <c r="GE2804" s="209"/>
      <c r="GF2804" s="209"/>
      <c r="GG2804" s="209"/>
      <c r="GH2804" s="209"/>
      <c r="GI2804" s="209"/>
    </row>
    <row r="2805" spans="1:191">
      <c r="A2805" s="209"/>
      <c r="B2805" s="209"/>
      <c r="C2805" s="209"/>
      <c r="D2805" s="209"/>
      <c r="E2805" s="209"/>
      <c r="F2805" s="43"/>
      <c r="G2805" s="43"/>
      <c r="H2805" s="43"/>
      <c r="I2805" s="217"/>
      <c r="J2805" s="217"/>
      <c r="K2805" s="217"/>
      <c r="L2805" s="217"/>
      <c r="M2805" s="14"/>
      <c r="N2805" s="14"/>
      <c r="O2805" s="14"/>
      <c r="P2805" s="14"/>
      <c r="Q2805" s="14"/>
      <c r="R2805" s="168"/>
      <c r="S2805" s="14"/>
      <c r="T2805" s="14"/>
      <c r="U2805" s="14"/>
      <c r="V2805" s="43"/>
      <c r="AA2805" s="209"/>
      <c r="AB2805" s="209"/>
      <c r="AC2805" s="209"/>
      <c r="AD2805" s="209"/>
      <c r="AE2805" s="209"/>
      <c r="AF2805" s="209"/>
      <c r="AG2805" s="209"/>
      <c r="AH2805" s="209"/>
      <c r="AI2805" s="209"/>
      <c r="AJ2805" s="209"/>
      <c r="AK2805" s="209"/>
      <c r="AL2805" s="209"/>
      <c r="AM2805" s="209"/>
      <c r="AN2805" s="209"/>
      <c r="AO2805" s="209"/>
      <c r="AP2805" s="209"/>
      <c r="AQ2805" s="209"/>
      <c r="AR2805" s="209"/>
      <c r="AS2805" s="209"/>
      <c r="AT2805" s="209"/>
      <c r="AU2805" s="209"/>
      <c r="AV2805" s="209"/>
      <c r="AW2805" s="209"/>
      <c r="AX2805" s="209"/>
      <c r="AY2805" s="209"/>
      <c r="AZ2805" s="209"/>
      <c r="BA2805" s="209"/>
      <c r="BB2805" s="209"/>
      <c r="BC2805" s="209"/>
      <c r="BD2805" s="209"/>
      <c r="BE2805" s="209"/>
      <c r="BF2805" s="209"/>
      <c r="BG2805" s="209"/>
      <c r="BH2805" s="209"/>
      <c r="BI2805" s="209"/>
      <c r="BJ2805" s="209"/>
      <c r="BK2805" s="209"/>
      <c r="BL2805" s="209"/>
      <c r="BM2805" s="209"/>
      <c r="BN2805" s="209"/>
      <c r="BO2805" s="209"/>
      <c r="BP2805" s="209"/>
      <c r="BQ2805" s="209"/>
      <c r="BR2805" s="209"/>
      <c r="BS2805" s="209"/>
      <c r="BT2805" s="209"/>
      <c r="BU2805" s="209"/>
      <c r="BV2805" s="209"/>
      <c r="BW2805" s="209"/>
      <c r="BX2805" s="209"/>
      <c r="BY2805" s="209"/>
      <c r="BZ2805" s="209"/>
      <c r="CA2805" s="209"/>
      <c r="CB2805" s="209"/>
      <c r="CC2805" s="209"/>
      <c r="CD2805" s="209"/>
      <c r="CE2805" s="209"/>
      <c r="CF2805" s="209"/>
      <c r="CG2805" s="209"/>
      <c r="CH2805" s="209"/>
      <c r="CI2805" s="209"/>
      <c r="CJ2805" s="209"/>
      <c r="CK2805" s="209"/>
      <c r="CL2805" s="209"/>
      <c r="CM2805" s="209"/>
      <c r="CN2805" s="209"/>
      <c r="CO2805" s="209"/>
      <c r="CP2805" s="209"/>
      <c r="CQ2805" s="209"/>
      <c r="CR2805" s="209"/>
      <c r="CS2805" s="209"/>
      <c r="CT2805" s="209"/>
      <c r="CU2805" s="209"/>
      <c r="CV2805" s="209"/>
      <c r="CW2805" s="209"/>
      <c r="CX2805" s="209"/>
      <c r="CY2805" s="209"/>
      <c r="CZ2805" s="209"/>
      <c r="DA2805" s="209"/>
      <c r="DB2805" s="209"/>
      <c r="DC2805" s="209"/>
      <c r="DD2805" s="209"/>
      <c r="DE2805" s="209"/>
      <c r="DF2805" s="209"/>
      <c r="DG2805" s="209"/>
      <c r="DH2805" s="209"/>
      <c r="DI2805" s="209"/>
      <c r="DJ2805" s="209"/>
      <c r="DK2805" s="209"/>
      <c r="DL2805" s="209"/>
      <c r="DM2805" s="209"/>
      <c r="DN2805" s="209"/>
      <c r="DO2805" s="209"/>
      <c r="DP2805" s="209"/>
      <c r="DQ2805" s="209"/>
      <c r="DR2805" s="209"/>
      <c r="DS2805" s="209"/>
      <c r="DT2805" s="209"/>
      <c r="DU2805" s="209"/>
      <c r="DV2805" s="209"/>
      <c r="DW2805" s="209"/>
      <c r="DX2805" s="209"/>
      <c r="DY2805" s="209"/>
      <c r="DZ2805" s="209"/>
      <c r="EA2805" s="209"/>
      <c r="EB2805" s="209"/>
      <c r="EC2805" s="209"/>
      <c r="ED2805" s="209"/>
      <c r="EE2805" s="209"/>
      <c r="EF2805" s="209"/>
      <c r="EG2805" s="209"/>
      <c r="EH2805" s="209"/>
      <c r="EI2805" s="209"/>
      <c r="EJ2805" s="209"/>
      <c r="EK2805" s="209"/>
      <c r="EL2805" s="209"/>
      <c r="EM2805" s="209"/>
      <c r="EN2805" s="209"/>
      <c r="EO2805" s="209"/>
      <c r="EP2805" s="209"/>
      <c r="EQ2805" s="209"/>
      <c r="ER2805" s="209"/>
      <c r="ES2805" s="209"/>
      <c r="ET2805" s="209"/>
      <c r="EU2805" s="209"/>
      <c r="EV2805" s="209"/>
      <c r="EW2805" s="209"/>
      <c r="EX2805" s="209"/>
      <c r="EY2805" s="209"/>
      <c r="EZ2805" s="209"/>
      <c r="FA2805" s="209"/>
      <c r="FB2805" s="209"/>
      <c r="FC2805" s="209"/>
      <c r="FD2805" s="209"/>
      <c r="FE2805" s="209"/>
      <c r="FF2805" s="209"/>
      <c r="FG2805" s="209"/>
      <c r="FH2805" s="209"/>
      <c r="FI2805" s="209"/>
      <c r="FJ2805" s="209"/>
      <c r="FK2805" s="209"/>
      <c r="FL2805" s="209"/>
      <c r="FM2805" s="209"/>
      <c r="FN2805" s="209"/>
      <c r="FO2805" s="209"/>
      <c r="FP2805" s="209"/>
      <c r="FQ2805" s="209"/>
      <c r="FR2805" s="209"/>
      <c r="FS2805" s="209"/>
      <c r="FT2805" s="209"/>
      <c r="FU2805" s="209"/>
      <c r="FV2805" s="209"/>
      <c r="FW2805" s="209"/>
      <c r="FX2805" s="209"/>
      <c r="FY2805" s="209"/>
      <c r="FZ2805" s="209"/>
      <c r="GA2805" s="209"/>
      <c r="GB2805" s="209"/>
      <c r="GC2805" s="209"/>
      <c r="GD2805" s="209"/>
      <c r="GE2805" s="209"/>
      <c r="GF2805" s="209"/>
      <c r="GG2805" s="209"/>
      <c r="GH2805" s="209"/>
      <c r="GI2805" s="209"/>
    </row>
    <row r="2806" spans="1:191">
      <c r="A2806" s="209"/>
      <c r="B2806" s="209"/>
      <c r="C2806" s="209"/>
      <c r="D2806" s="209"/>
      <c r="E2806" s="209"/>
      <c r="F2806" s="43"/>
      <c r="G2806" s="43"/>
      <c r="H2806" s="43"/>
      <c r="I2806" s="217"/>
      <c r="J2806" s="217"/>
      <c r="K2806" s="217"/>
      <c r="L2806" s="217"/>
      <c r="M2806" s="14"/>
      <c r="N2806" s="14"/>
      <c r="O2806" s="14"/>
      <c r="P2806" s="14"/>
      <c r="Q2806" s="14"/>
      <c r="R2806" s="168"/>
      <c r="S2806" s="14"/>
      <c r="T2806" s="14"/>
      <c r="U2806" s="14"/>
      <c r="V2806" s="43"/>
      <c r="AA2806" s="209"/>
      <c r="AB2806" s="209"/>
      <c r="AC2806" s="209"/>
      <c r="AD2806" s="209"/>
      <c r="AE2806" s="209"/>
      <c r="AF2806" s="209"/>
      <c r="AG2806" s="209"/>
      <c r="AH2806" s="209"/>
      <c r="AI2806" s="209"/>
      <c r="AJ2806" s="209"/>
      <c r="AK2806" s="209"/>
      <c r="AL2806" s="209"/>
      <c r="AM2806" s="209"/>
      <c r="AN2806" s="209"/>
      <c r="AO2806" s="209"/>
      <c r="AP2806" s="209"/>
      <c r="AQ2806" s="209"/>
      <c r="AR2806" s="209"/>
      <c r="AS2806" s="209"/>
      <c r="AT2806" s="209"/>
      <c r="AU2806" s="209"/>
      <c r="AV2806" s="209"/>
      <c r="AW2806" s="209"/>
      <c r="AX2806" s="209"/>
      <c r="AY2806" s="209"/>
      <c r="AZ2806" s="209"/>
      <c r="BA2806" s="209"/>
      <c r="BB2806" s="209"/>
      <c r="BC2806" s="209"/>
      <c r="BD2806" s="209"/>
      <c r="BE2806" s="209"/>
      <c r="BF2806" s="209"/>
      <c r="BG2806" s="209"/>
      <c r="BH2806" s="209"/>
      <c r="BI2806" s="209"/>
      <c r="BJ2806" s="209"/>
      <c r="BK2806" s="209"/>
      <c r="BL2806" s="209"/>
      <c r="BM2806" s="209"/>
      <c r="BN2806" s="209"/>
      <c r="BO2806" s="209"/>
      <c r="BP2806" s="209"/>
      <c r="BQ2806" s="209"/>
      <c r="BR2806" s="209"/>
      <c r="BS2806" s="209"/>
      <c r="BT2806" s="209"/>
      <c r="BU2806" s="209"/>
      <c r="BV2806" s="209"/>
      <c r="BW2806" s="209"/>
      <c r="BX2806" s="209"/>
      <c r="BY2806" s="209"/>
      <c r="BZ2806" s="209"/>
      <c r="CA2806" s="209"/>
      <c r="CB2806" s="209"/>
      <c r="CC2806" s="209"/>
      <c r="CD2806" s="209"/>
      <c r="CE2806" s="209"/>
      <c r="CF2806" s="209"/>
      <c r="CG2806" s="209"/>
      <c r="CH2806" s="209"/>
      <c r="CI2806" s="209"/>
      <c r="CJ2806" s="209"/>
      <c r="CK2806" s="209"/>
      <c r="CL2806" s="209"/>
      <c r="CM2806" s="209"/>
      <c r="CN2806" s="209"/>
      <c r="CO2806" s="209"/>
      <c r="CP2806" s="209"/>
      <c r="CQ2806" s="209"/>
      <c r="CR2806" s="209"/>
      <c r="CS2806" s="209"/>
      <c r="CT2806" s="209"/>
      <c r="CU2806" s="209"/>
      <c r="CV2806" s="209"/>
      <c r="CW2806" s="209"/>
      <c r="CX2806" s="209"/>
      <c r="CY2806" s="209"/>
      <c r="CZ2806" s="209"/>
      <c r="DA2806" s="209"/>
      <c r="DB2806" s="209"/>
      <c r="DC2806" s="209"/>
      <c r="DD2806" s="209"/>
      <c r="DE2806" s="209"/>
      <c r="DF2806" s="209"/>
      <c r="DG2806" s="209"/>
      <c r="DH2806" s="209"/>
      <c r="DI2806" s="209"/>
      <c r="DJ2806" s="209"/>
      <c r="DK2806" s="209"/>
      <c r="DL2806" s="209"/>
      <c r="DM2806" s="209"/>
      <c r="DN2806" s="209"/>
      <c r="DO2806" s="209"/>
      <c r="DP2806" s="209"/>
      <c r="DQ2806" s="209"/>
      <c r="DR2806" s="209"/>
      <c r="DS2806" s="209"/>
      <c r="DT2806" s="209"/>
      <c r="DU2806" s="209"/>
      <c r="DV2806" s="209"/>
      <c r="DW2806" s="209"/>
      <c r="DX2806" s="209"/>
      <c r="DY2806" s="209"/>
      <c r="DZ2806" s="209"/>
      <c r="EA2806" s="209"/>
      <c r="EB2806" s="209"/>
      <c r="EC2806" s="209"/>
      <c r="ED2806" s="209"/>
      <c r="EE2806" s="209"/>
      <c r="EF2806" s="209"/>
      <c r="EG2806" s="209"/>
      <c r="EH2806" s="209"/>
      <c r="EI2806" s="209"/>
      <c r="EJ2806" s="209"/>
      <c r="EK2806" s="209"/>
      <c r="EL2806" s="209"/>
      <c r="EM2806" s="209"/>
      <c r="EN2806" s="209"/>
      <c r="EO2806" s="209"/>
      <c r="EP2806" s="209"/>
      <c r="EQ2806" s="209"/>
      <c r="ER2806" s="209"/>
      <c r="ES2806" s="209"/>
      <c r="ET2806" s="209"/>
      <c r="EU2806" s="209"/>
      <c r="EV2806" s="209"/>
      <c r="EW2806" s="209"/>
      <c r="EX2806" s="209"/>
      <c r="EY2806" s="209"/>
      <c r="EZ2806" s="209"/>
      <c r="FA2806" s="209"/>
      <c r="FB2806" s="209"/>
      <c r="FC2806" s="209"/>
      <c r="FD2806" s="209"/>
      <c r="FE2806" s="209"/>
      <c r="FF2806" s="209"/>
      <c r="FG2806" s="209"/>
      <c r="FH2806" s="209"/>
      <c r="FI2806" s="209"/>
      <c r="FJ2806" s="209"/>
      <c r="FK2806" s="209"/>
      <c r="FL2806" s="209"/>
      <c r="FM2806" s="209"/>
      <c r="FN2806" s="209"/>
      <c r="FO2806" s="209"/>
      <c r="FP2806" s="209"/>
      <c r="FQ2806" s="209"/>
      <c r="FR2806" s="209"/>
      <c r="FS2806" s="209"/>
      <c r="FT2806" s="209"/>
      <c r="FU2806" s="209"/>
      <c r="FV2806" s="209"/>
      <c r="FW2806" s="209"/>
      <c r="FX2806" s="209"/>
      <c r="FY2806" s="209"/>
      <c r="FZ2806" s="209"/>
      <c r="GA2806" s="209"/>
      <c r="GB2806" s="209"/>
      <c r="GC2806" s="209"/>
      <c r="GD2806" s="209"/>
      <c r="GE2806" s="209"/>
      <c r="GF2806" s="209"/>
      <c r="GG2806" s="209"/>
      <c r="GH2806" s="209"/>
      <c r="GI2806" s="209"/>
    </row>
    <row r="2807" spans="1:191">
      <c r="A2807" s="209"/>
      <c r="B2807" s="209"/>
      <c r="C2807" s="209"/>
      <c r="D2807" s="209"/>
      <c r="E2807" s="209"/>
      <c r="F2807" s="43"/>
      <c r="G2807" s="43"/>
      <c r="H2807" s="43"/>
      <c r="I2807" s="217"/>
      <c r="J2807" s="217"/>
      <c r="K2807" s="217"/>
      <c r="L2807" s="217"/>
      <c r="M2807" s="14"/>
      <c r="N2807" s="14"/>
      <c r="O2807" s="14"/>
      <c r="P2807" s="14"/>
      <c r="Q2807" s="14"/>
      <c r="R2807" s="168"/>
      <c r="S2807" s="14"/>
      <c r="T2807" s="14"/>
      <c r="U2807" s="14"/>
      <c r="V2807" s="43"/>
      <c r="AA2807" s="209"/>
      <c r="AB2807" s="209"/>
      <c r="AC2807" s="209"/>
      <c r="AD2807" s="209"/>
      <c r="AE2807" s="209"/>
      <c r="AF2807" s="209"/>
      <c r="AG2807" s="209"/>
      <c r="AH2807" s="209"/>
      <c r="AI2807" s="209"/>
      <c r="AJ2807" s="209"/>
      <c r="AK2807" s="209"/>
      <c r="AL2807" s="209"/>
      <c r="AM2807" s="209"/>
      <c r="AN2807" s="209"/>
      <c r="AO2807" s="209"/>
      <c r="AP2807" s="209"/>
      <c r="AQ2807" s="209"/>
      <c r="AR2807" s="209"/>
      <c r="AS2807" s="209"/>
      <c r="AT2807" s="209"/>
      <c r="AU2807" s="209"/>
      <c r="AV2807" s="209"/>
      <c r="AW2807" s="209"/>
      <c r="AX2807" s="209"/>
      <c r="AY2807" s="209"/>
      <c r="AZ2807" s="209"/>
      <c r="BA2807" s="209"/>
      <c r="BB2807" s="209"/>
      <c r="BC2807" s="209"/>
      <c r="BD2807" s="209"/>
      <c r="BE2807" s="209"/>
      <c r="BF2807" s="209"/>
      <c r="BG2807" s="209"/>
      <c r="BH2807" s="209"/>
      <c r="BI2807" s="209"/>
      <c r="BJ2807" s="209"/>
      <c r="BK2807" s="209"/>
      <c r="BL2807" s="209"/>
      <c r="BM2807" s="209"/>
      <c r="BN2807" s="209"/>
      <c r="BO2807" s="209"/>
      <c r="BP2807" s="209"/>
      <c r="BQ2807" s="209"/>
      <c r="BR2807" s="209"/>
      <c r="BS2807" s="209"/>
      <c r="BT2807" s="209"/>
      <c r="BU2807" s="209"/>
      <c r="BV2807" s="209"/>
      <c r="BW2807" s="209"/>
      <c r="BX2807" s="209"/>
      <c r="BY2807" s="209"/>
      <c r="BZ2807" s="209"/>
      <c r="CA2807" s="209"/>
      <c r="CB2807" s="209"/>
      <c r="CC2807" s="209"/>
      <c r="CD2807" s="209"/>
      <c r="CE2807" s="209"/>
      <c r="CF2807" s="209"/>
      <c r="CG2807" s="209"/>
      <c r="CH2807" s="209"/>
      <c r="CI2807" s="209"/>
      <c r="CJ2807" s="209"/>
      <c r="CK2807" s="209"/>
      <c r="CL2807" s="209"/>
      <c r="CM2807" s="209"/>
      <c r="CN2807" s="209"/>
      <c r="CO2807" s="209"/>
      <c r="CP2807" s="209"/>
      <c r="CQ2807" s="209"/>
      <c r="CR2807" s="209"/>
      <c r="CS2807" s="209"/>
      <c r="CT2807" s="209"/>
      <c r="CU2807" s="209"/>
      <c r="CV2807" s="209"/>
      <c r="CW2807" s="209"/>
      <c r="CX2807" s="209"/>
      <c r="CY2807" s="209"/>
      <c r="CZ2807" s="209"/>
      <c r="DA2807" s="209"/>
      <c r="DB2807" s="209"/>
      <c r="DC2807" s="209"/>
      <c r="DD2807" s="209"/>
      <c r="DE2807" s="209"/>
      <c r="DF2807" s="209"/>
      <c r="DG2807" s="209"/>
      <c r="DH2807" s="209"/>
      <c r="DI2807" s="209"/>
      <c r="DJ2807" s="209"/>
      <c r="DK2807" s="209"/>
      <c r="DL2807" s="209"/>
      <c r="DM2807" s="209"/>
      <c r="DN2807" s="209"/>
      <c r="DO2807" s="209"/>
      <c r="DP2807" s="209"/>
      <c r="DQ2807" s="209"/>
      <c r="DR2807" s="209"/>
      <c r="DS2807" s="209"/>
      <c r="DT2807" s="209"/>
      <c r="DU2807" s="209"/>
      <c r="DV2807" s="209"/>
      <c r="DW2807" s="209"/>
      <c r="DX2807" s="209"/>
      <c r="DY2807" s="209"/>
      <c r="DZ2807" s="209"/>
      <c r="EA2807" s="209"/>
      <c r="EB2807" s="209"/>
      <c r="EC2807" s="209"/>
      <c r="ED2807" s="209"/>
      <c r="EE2807" s="209"/>
      <c r="EF2807" s="209"/>
      <c r="EG2807" s="209"/>
      <c r="EH2807" s="209"/>
      <c r="EI2807" s="209"/>
      <c r="EJ2807" s="209"/>
      <c r="EK2807" s="209"/>
      <c r="EL2807" s="209"/>
      <c r="EM2807" s="209"/>
      <c r="EN2807" s="209"/>
      <c r="EO2807" s="209"/>
      <c r="EP2807" s="209"/>
      <c r="EQ2807" s="209"/>
      <c r="ER2807" s="209"/>
      <c r="ES2807" s="209"/>
      <c r="ET2807" s="209"/>
      <c r="EU2807" s="209"/>
      <c r="EV2807" s="209"/>
      <c r="EW2807" s="209"/>
      <c r="EX2807" s="209"/>
      <c r="EY2807" s="209"/>
      <c r="EZ2807" s="209"/>
      <c r="FA2807" s="209"/>
      <c r="FB2807" s="209"/>
      <c r="FC2807" s="209"/>
      <c r="FD2807" s="209"/>
      <c r="FE2807" s="209"/>
      <c r="FF2807" s="209"/>
      <c r="FG2807" s="209"/>
      <c r="FH2807" s="209"/>
      <c r="FI2807" s="209"/>
      <c r="FJ2807" s="209"/>
      <c r="FK2807" s="209"/>
      <c r="FL2807" s="209"/>
      <c r="FM2807" s="209"/>
      <c r="FN2807" s="209"/>
      <c r="FO2807" s="209"/>
      <c r="FP2807" s="209"/>
      <c r="FQ2807" s="209"/>
      <c r="FR2807" s="209"/>
      <c r="FS2807" s="209"/>
      <c r="FT2807" s="209"/>
      <c r="FU2807" s="209"/>
      <c r="FV2807" s="209"/>
      <c r="FW2807" s="209"/>
      <c r="FX2807" s="209"/>
      <c r="FY2807" s="209"/>
      <c r="FZ2807" s="209"/>
      <c r="GA2807" s="209"/>
      <c r="GB2807" s="209"/>
      <c r="GC2807" s="209"/>
      <c r="GD2807" s="209"/>
      <c r="GE2807" s="209"/>
      <c r="GF2807" s="209"/>
      <c r="GG2807" s="209"/>
      <c r="GH2807" s="209"/>
      <c r="GI2807" s="209"/>
    </row>
    <row r="2808" spans="1:191">
      <c r="A2808" s="209"/>
      <c r="B2808" s="209"/>
      <c r="C2808" s="209"/>
      <c r="D2808" s="209"/>
      <c r="E2808" s="209"/>
      <c r="F2808" s="43"/>
      <c r="G2808" s="43"/>
      <c r="H2808" s="43"/>
      <c r="I2808" s="217"/>
      <c r="J2808" s="217"/>
      <c r="K2808" s="217"/>
      <c r="L2808" s="217"/>
      <c r="M2808" s="14"/>
      <c r="N2808" s="14"/>
      <c r="O2808" s="14"/>
      <c r="P2808" s="14"/>
      <c r="Q2808" s="14"/>
      <c r="R2808" s="168"/>
      <c r="S2808" s="14"/>
      <c r="T2808" s="14"/>
      <c r="U2808" s="14"/>
      <c r="V2808" s="43"/>
      <c r="AA2808" s="209"/>
      <c r="AB2808" s="209"/>
      <c r="AC2808" s="209"/>
      <c r="AD2808" s="209"/>
      <c r="AE2808" s="209"/>
      <c r="AF2808" s="209"/>
      <c r="AG2808" s="209"/>
      <c r="AH2808" s="209"/>
      <c r="AI2808" s="209"/>
      <c r="AJ2808" s="209"/>
      <c r="AK2808" s="209"/>
      <c r="AL2808" s="209"/>
      <c r="AM2808" s="209"/>
      <c r="AN2808" s="209"/>
      <c r="AO2808" s="209"/>
      <c r="AP2808" s="209"/>
      <c r="AQ2808" s="209"/>
      <c r="AR2808" s="209"/>
      <c r="AS2808" s="209"/>
      <c r="AT2808" s="209"/>
      <c r="AU2808" s="209"/>
      <c r="AV2808" s="209"/>
      <c r="AW2808" s="209"/>
      <c r="AX2808" s="209"/>
      <c r="AY2808" s="209"/>
      <c r="AZ2808" s="209"/>
      <c r="BA2808" s="209"/>
      <c r="BB2808" s="209"/>
      <c r="BC2808" s="209"/>
      <c r="BD2808" s="209"/>
      <c r="BE2808" s="209"/>
      <c r="BF2808" s="209"/>
      <c r="BG2808" s="209"/>
      <c r="BH2808" s="209"/>
      <c r="BI2808" s="209"/>
      <c r="BJ2808" s="209"/>
      <c r="BK2808" s="209"/>
      <c r="BL2808" s="209"/>
      <c r="BM2808" s="209"/>
      <c r="BN2808" s="209"/>
      <c r="BO2808" s="209"/>
      <c r="BP2808" s="209"/>
      <c r="BQ2808" s="209"/>
      <c r="BR2808" s="209"/>
      <c r="BS2808" s="209"/>
      <c r="BT2808" s="209"/>
      <c r="BU2808" s="209"/>
      <c r="BV2808" s="209"/>
      <c r="BW2808" s="209"/>
      <c r="BX2808" s="209"/>
      <c r="BY2808" s="209"/>
      <c r="BZ2808" s="209"/>
      <c r="CA2808" s="209"/>
      <c r="CB2808" s="209"/>
      <c r="CC2808" s="209"/>
      <c r="CD2808" s="209"/>
      <c r="CE2808" s="209"/>
      <c r="CF2808" s="209"/>
      <c r="CG2808" s="209"/>
      <c r="CH2808" s="209"/>
      <c r="CI2808" s="209"/>
      <c r="CJ2808" s="209"/>
      <c r="CK2808" s="209"/>
      <c r="CL2808" s="209"/>
      <c r="CM2808" s="209"/>
      <c r="CN2808" s="209"/>
      <c r="CO2808" s="209"/>
      <c r="CP2808" s="209"/>
      <c r="CQ2808" s="209"/>
      <c r="CR2808" s="209"/>
      <c r="CS2808" s="209"/>
      <c r="CT2808" s="209"/>
      <c r="CU2808" s="209"/>
      <c r="CV2808" s="209"/>
      <c r="CW2808" s="209"/>
      <c r="CX2808" s="209"/>
      <c r="CY2808" s="209"/>
      <c r="CZ2808" s="209"/>
      <c r="DA2808" s="209"/>
      <c r="DB2808" s="209"/>
      <c r="DC2808" s="209"/>
      <c r="DD2808" s="209"/>
      <c r="DE2808" s="209"/>
      <c r="DF2808" s="209"/>
      <c r="DG2808" s="209"/>
      <c r="DH2808" s="209"/>
      <c r="DI2808" s="209"/>
      <c r="DJ2808" s="209"/>
      <c r="DK2808" s="209"/>
      <c r="DL2808" s="209"/>
      <c r="DM2808" s="209"/>
      <c r="DN2808" s="209"/>
      <c r="DO2808" s="209"/>
      <c r="DP2808" s="209"/>
      <c r="DQ2808" s="209"/>
      <c r="DR2808" s="209"/>
      <c r="DS2808" s="209"/>
      <c r="DT2808" s="209"/>
      <c r="DU2808" s="209"/>
      <c r="DV2808" s="209"/>
      <c r="DW2808" s="209"/>
      <c r="DX2808" s="209"/>
      <c r="DY2808" s="209"/>
      <c r="DZ2808" s="209"/>
      <c r="EA2808" s="209"/>
      <c r="EB2808" s="209"/>
      <c r="EC2808" s="209"/>
      <c r="ED2808" s="209"/>
      <c r="EE2808" s="209"/>
      <c r="EF2808" s="209"/>
      <c r="EG2808" s="209"/>
      <c r="EH2808" s="209"/>
      <c r="EI2808" s="209"/>
      <c r="EJ2808" s="209"/>
      <c r="EK2808" s="209"/>
      <c r="EL2808" s="209"/>
      <c r="EM2808" s="209"/>
      <c r="EN2808" s="209"/>
      <c r="EO2808" s="209"/>
      <c r="EP2808" s="209"/>
      <c r="EQ2808" s="209"/>
      <c r="ER2808" s="209"/>
      <c r="ES2808" s="209"/>
      <c r="ET2808" s="209"/>
      <c r="EU2808" s="209"/>
      <c r="EV2808" s="209"/>
      <c r="EW2808" s="209"/>
      <c r="EX2808" s="209"/>
      <c r="EY2808" s="209"/>
      <c r="EZ2808" s="209"/>
      <c r="FA2808" s="209"/>
      <c r="FB2808" s="209"/>
      <c r="FC2808" s="209"/>
      <c r="FD2808" s="209"/>
      <c r="FE2808" s="209"/>
      <c r="FF2808" s="209"/>
      <c r="FG2808" s="209"/>
      <c r="FH2808" s="209"/>
      <c r="FI2808" s="209"/>
      <c r="FJ2808" s="209"/>
      <c r="FK2808" s="209"/>
      <c r="FL2808" s="209"/>
      <c r="FM2808" s="209"/>
      <c r="FN2808" s="209"/>
      <c r="FO2808" s="209"/>
      <c r="FP2808" s="209"/>
      <c r="FQ2808" s="209"/>
      <c r="FR2808" s="209"/>
      <c r="FS2808" s="209"/>
      <c r="FT2808" s="209"/>
      <c r="FU2808" s="209"/>
      <c r="FV2808" s="209"/>
      <c r="FW2808" s="209"/>
      <c r="FX2808" s="209"/>
      <c r="FY2808" s="209"/>
      <c r="FZ2808" s="209"/>
      <c r="GA2808" s="209"/>
      <c r="GB2808" s="209"/>
      <c r="GC2808" s="209"/>
      <c r="GD2808" s="209"/>
      <c r="GE2808" s="209"/>
      <c r="GF2808" s="209"/>
      <c r="GG2808" s="209"/>
      <c r="GH2808" s="209"/>
      <c r="GI2808" s="209"/>
    </row>
    <row r="2809" spans="1:191">
      <c r="A2809" s="209"/>
      <c r="B2809" s="209"/>
      <c r="C2809" s="209"/>
      <c r="D2809" s="209"/>
      <c r="E2809" s="209"/>
      <c r="F2809" s="43"/>
      <c r="G2809" s="43"/>
      <c r="H2809" s="43"/>
      <c r="I2809" s="217"/>
      <c r="J2809" s="217"/>
      <c r="K2809" s="217"/>
      <c r="L2809" s="217"/>
      <c r="M2809" s="14"/>
      <c r="N2809" s="14"/>
      <c r="O2809" s="14"/>
      <c r="P2809" s="14"/>
      <c r="Q2809" s="14"/>
      <c r="R2809" s="168"/>
      <c r="S2809" s="14"/>
      <c r="T2809" s="14"/>
      <c r="U2809" s="14"/>
      <c r="V2809" s="43"/>
      <c r="AA2809" s="209"/>
      <c r="AB2809" s="209"/>
      <c r="AC2809" s="209"/>
      <c r="AD2809" s="209"/>
      <c r="AE2809" s="209"/>
      <c r="AF2809" s="209"/>
      <c r="AG2809" s="209"/>
      <c r="AH2809" s="209"/>
      <c r="AI2809" s="209"/>
      <c r="AJ2809" s="209"/>
      <c r="AK2809" s="209"/>
      <c r="AL2809" s="209"/>
      <c r="AM2809" s="209"/>
      <c r="AN2809" s="209"/>
      <c r="AO2809" s="209"/>
      <c r="AP2809" s="209"/>
      <c r="AQ2809" s="209"/>
      <c r="AR2809" s="209"/>
      <c r="AS2809" s="209"/>
      <c r="AT2809" s="209"/>
      <c r="AU2809" s="209"/>
      <c r="AV2809" s="209"/>
      <c r="AW2809" s="209"/>
      <c r="AX2809" s="209"/>
      <c r="AY2809" s="209"/>
      <c r="AZ2809" s="209"/>
      <c r="BA2809" s="209"/>
      <c r="BB2809" s="209"/>
      <c r="BC2809" s="209"/>
      <c r="BD2809" s="209"/>
      <c r="BE2809" s="209"/>
      <c r="BF2809" s="209"/>
      <c r="BG2809" s="209"/>
      <c r="BH2809" s="209"/>
      <c r="BI2809" s="209"/>
      <c r="BJ2809" s="209"/>
      <c r="BK2809" s="209"/>
      <c r="BL2809" s="209"/>
      <c r="BM2809" s="209"/>
      <c r="BN2809" s="209"/>
      <c r="BO2809" s="209"/>
      <c r="BP2809" s="209"/>
      <c r="BQ2809" s="209"/>
      <c r="BR2809" s="209"/>
      <c r="BS2809" s="209"/>
      <c r="BT2809" s="209"/>
      <c r="BU2809" s="209"/>
      <c r="BV2809" s="209"/>
      <c r="BW2809" s="209"/>
      <c r="BX2809" s="209"/>
      <c r="BY2809" s="209"/>
      <c r="BZ2809" s="209"/>
      <c r="CA2809" s="209"/>
      <c r="CB2809" s="209"/>
      <c r="CC2809" s="209"/>
      <c r="CD2809" s="209"/>
      <c r="CE2809" s="209"/>
      <c r="CF2809" s="209"/>
      <c r="CG2809" s="209"/>
      <c r="CH2809" s="209"/>
      <c r="CI2809" s="209"/>
      <c r="CJ2809" s="209"/>
      <c r="CK2809" s="209"/>
      <c r="CL2809" s="209"/>
      <c r="CM2809" s="209"/>
      <c r="CN2809" s="209"/>
      <c r="CO2809" s="209"/>
      <c r="CP2809" s="209"/>
      <c r="CQ2809" s="209"/>
      <c r="CR2809" s="209"/>
      <c r="CS2809" s="209"/>
      <c r="CT2809" s="209"/>
      <c r="CU2809" s="209"/>
      <c r="CV2809" s="209"/>
      <c r="CW2809" s="209"/>
      <c r="CX2809" s="209"/>
      <c r="CY2809" s="209"/>
      <c r="CZ2809" s="209"/>
      <c r="DA2809" s="209"/>
      <c r="DB2809" s="209"/>
      <c r="DC2809" s="209"/>
      <c r="DD2809" s="209"/>
      <c r="DE2809" s="209"/>
      <c r="DF2809" s="209"/>
      <c r="DG2809" s="209"/>
      <c r="DH2809" s="209"/>
      <c r="DI2809" s="209"/>
      <c r="DJ2809" s="209"/>
      <c r="DK2809" s="209"/>
      <c r="DL2809" s="209"/>
      <c r="DM2809" s="209"/>
      <c r="DN2809" s="209"/>
      <c r="DO2809" s="209"/>
      <c r="DP2809" s="209"/>
      <c r="DQ2809" s="209"/>
      <c r="DR2809" s="209"/>
      <c r="DS2809" s="209"/>
      <c r="DT2809" s="209"/>
      <c r="DU2809" s="209"/>
      <c r="DV2809" s="209"/>
      <c r="DW2809" s="209"/>
      <c r="DX2809" s="209"/>
      <c r="DY2809" s="209"/>
      <c r="DZ2809" s="209"/>
      <c r="EA2809" s="209"/>
      <c r="EB2809" s="209"/>
      <c r="EC2809" s="209"/>
      <c r="ED2809" s="209"/>
      <c r="EE2809" s="209"/>
      <c r="EF2809" s="209"/>
      <c r="EG2809" s="209"/>
      <c r="EH2809" s="209"/>
      <c r="EI2809" s="209"/>
      <c r="EJ2809" s="209"/>
      <c r="EK2809" s="209"/>
      <c r="EL2809" s="209"/>
      <c r="EM2809" s="209"/>
      <c r="EN2809" s="209"/>
      <c r="EO2809" s="209"/>
      <c r="EP2809" s="209"/>
      <c r="EQ2809" s="209"/>
      <c r="ER2809" s="209"/>
      <c r="ES2809" s="209"/>
      <c r="ET2809" s="209"/>
      <c r="EU2809" s="209"/>
      <c r="EV2809" s="209"/>
      <c r="EW2809" s="209"/>
      <c r="EX2809" s="209"/>
      <c r="EY2809" s="209"/>
      <c r="EZ2809" s="209"/>
      <c r="FA2809" s="209"/>
      <c r="FB2809" s="209"/>
      <c r="FC2809" s="209"/>
      <c r="FD2809" s="209"/>
      <c r="FE2809" s="209"/>
      <c r="FF2809" s="209"/>
      <c r="FG2809" s="209"/>
      <c r="FH2809" s="209"/>
      <c r="FI2809" s="209"/>
      <c r="FJ2809" s="209"/>
      <c r="FK2809" s="209"/>
      <c r="FL2809" s="209"/>
      <c r="FM2809" s="209"/>
      <c r="FN2809" s="209"/>
      <c r="FO2809" s="209"/>
      <c r="FP2809" s="209"/>
      <c r="FQ2809" s="209"/>
      <c r="FR2809" s="209"/>
      <c r="FS2809" s="209"/>
      <c r="FT2809" s="209"/>
      <c r="FU2809" s="209"/>
      <c r="FV2809" s="209"/>
      <c r="FW2809" s="209"/>
      <c r="FX2809" s="209"/>
      <c r="FY2809" s="209"/>
      <c r="FZ2809" s="209"/>
      <c r="GA2809" s="209"/>
      <c r="GB2809" s="209"/>
      <c r="GC2809" s="209"/>
      <c r="GD2809" s="209"/>
      <c r="GE2809" s="209"/>
      <c r="GF2809" s="209"/>
      <c r="GG2809" s="209"/>
      <c r="GH2809" s="209"/>
      <c r="GI2809" s="209"/>
    </row>
    <row r="2810" spans="1:191">
      <c r="A2810" s="209"/>
      <c r="B2810" s="209"/>
      <c r="C2810" s="209"/>
      <c r="D2810" s="209"/>
      <c r="E2810" s="209"/>
      <c r="F2810" s="43"/>
      <c r="G2810" s="43"/>
      <c r="H2810" s="43"/>
      <c r="I2810" s="217"/>
      <c r="J2810" s="217"/>
      <c r="K2810" s="217"/>
      <c r="L2810" s="217"/>
      <c r="M2810" s="14"/>
      <c r="N2810" s="14"/>
      <c r="O2810" s="14"/>
      <c r="P2810" s="14"/>
      <c r="Q2810" s="14"/>
      <c r="R2810" s="168"/>
      <c r="S2810" s="14"/>
      <c r="T2810" s="14"/>
      <c r="U2810" s="14"/>
      <c r="V2810" s="43"/>
      <c r="AA2810" s="209"/>
      <c r="AB2810" s="209"/>
      <c r="AC2810" s="209"/>
      <c r="AD2810" s="209"/>
      <c r="AE2810" s="209"/>
      <c r="AF2810" s="209"/>
      <c r="AG2810" s="209"/>
      <c r="AH2810" s="209"/>
      <c r="AI2810" s="209"/>
      <c r="AJ2810" s="209"/>
      <c r="AK2810" s="209"/>
      <c r="AL2810" s="209"/>
      <c r="AM2810" s="209"/>
      <c r="AN2810" s="209"/>
      <c r="AO2810" s="209"/>
      <c r="AP2810" s="209"/>
      <c r="AQ2810" s="209"/>
      <c r="AR2810" s="209"/>
      <c r="AS2810" s="209"/>
      <c r="AT2810" s="209"/>
      <c r="AU2810" s="209"/>
      <c r="AV2810" s="209"/>
      <c r="AW2810" s="209"/>
      <c r="AX2810" s="209"/>
      <c r="AY2810" s="209"/>
      <c r="AZ2810" s="209"/>
      <c r="BA2810" s="209"/>
      <c r="BB2810" s="209"/>
      <c r="BC2810" s="209"/>
      <c r="BD2810" s="209"/>
      <c r="BE2810" s="209"/>
      <c r="BF2810" s="209"/>
      <c r="BG2810" s="209"/>
      <c r="BH2810" s="209"/>
      <c r="BI2810" s="209"/>
      <c r="BJ2810" s="209"/>
      <c r="BK2810" s="209"/>
      <c r="BL2810" s="209"/>
      <c r="BM2810" s="209"/>
      <c r="BN2810" s="209"/>
      <c r="BO2810" s="209"/>
      <c r="BP2810" s="209"/>
      <c r="BQ2810" s="209"/>
      <c r="BR2810" s="209"/>
      <c r="BS2810" s="209"/>
      <c r="BT2810" s="209"/>
      <c r="BU2810" s="209"/>
      <c r="BV2810" s="209"/>
      <c r="BW2810" s="209"/>
      <c r="BX2810" s="209"/>
      <c r="BY2810" s="209"/>
      <c r="BZ2810" s="209"/>
      <c r="CA2810" s="209"/>
      <c r="CB2810" s="209"/>
      <c r="CC2810" s="209"/>
      <c r="CD2810" s="209"/>
      <c r="CE2810" s="209"/>
      <c r="CF2810" s="209"/>
      <c r="CG2810" s="209"/>
      <c r="CH2810" s="209"/>
      <c r="CI2810" s="209"/>
      <c r="CJ2810" s="209"/>
      <c r="CK2810" s="209"/>
      <c r="CL2810" s="209"/>
      <c r="CM2810" s="209"/>
      <c r="CN2810" s="209"/>
      <c r="CO2810" s="209"/>
      <c r="CP2810" s="209"/>
      <c r="CQ2810" s="209"/>
      <c r="CR2810" s="209"/>
      <c r="CS2810" s="209"/>
      <c r="CT2810" s="209"/>
      <c r="CU2810" s="209"/>
      <c r="CV2810" s="209"/>
      <c r="CW2810" s="209"/>
      <c r="CX2810" s="209"/>
      <c r="CY2810" s="209"/>
      <c r="CZ2810" s="209"/>
      <c r="DA2810" s="209"/>
      <c r="DB2810" s="209"/>
      <c r="DC2810" s="209"/>
      <c r="DD2810" s="209"/>
      <c r="DE2810" s="209"/>
      <c r="DF2810" s="209"/>
      <c r="DG2810" s="209"/>
      <c r="DH2810" s="209"/>
      <c r="DI2810" s="209"/>
      <c r="DJ2810" s="209"/>
      <c r="DK2810" s="209"/>
      <c r="DL2810" s="209"/>
      <c r="DM2810" s="209"/>
      <c r="DN2810" s="209"/>
      <c r="DO2810" s="209"/>
      <c r="DP2810" s="209"/>
      <c r="DQ2810" s="209"/>
      <c r="DR2810" s="209"/>
      <c r="DS2810" s="209"/>
      <c r="DT2810" s="209"/>
      <c r="DU2810" s="209"/>
      <c r="DV2810" s="209"/>
      <c r="DW2810" s="209"/>
      <c r="DX2810" s="209"/>
      <c r="DY2810" s="209"/>
      <c r="DZ2810" s="209"/>
      <c r="EA2810" s="209"/>
      <c r="EB2810" s="209"/>
      <c r="EC2810" s="209"/>
      <c r="ED2810" s="209"/>
      <c r="EE2810" s="209"/>
      <c r="EF2810" s="209"/>
      <c r="EG2810" s="209"/>
      <c r="EH2810" s="209"/>
      <c r="EI2810" s="209"/>
      <c r="EJ2810" s="209"/>
      <c r="EK2810" s="209"/>
      <c r="EL2810" s="209"/>
      <c r="EM2810" s="209"/>
      <c r="EN2810" s="209"/>
      <c r="EO2810" s="209"/>
      <c r="EP2810" s="209"/>
      <c r="EQ2810" s="209"/>
      <c r="ER2810" s="209"/>
      <c r="ES2810" s="209"/>
      <c r="ET2810" s="209"/>
      <c r="EU2810" s="209"/>
      <c r="EV2810" s="209"/>
      <c r="EW2810" s="209"/>
      <c r="EX2810" s="209"/>
      <c r="EY2810" s="209"/>
      <c r="EZ2810" s="209"/>
      <c r="FA2810" s="209"/>
      <c r="FB2810" s="209"/>
      <c r="FC2810" s="209"/>
      <c r="FD2810" s="209"/>
      <c r="FE2810" s="209"/>
      <c r="FF2810" s="209"/>
      <c r="FG2810" s="209"/>
      <c r="FH2810" s="209"/>
      <c r="FI2810" s="209"/>
      <c r="FJ2810" s="209"/>
      <c r="FK2810" s="209"/>
      <c r="FL2810" s="209"/>
      <c r="FM2810" s="209"/>
      <c r="FN2810" s="209"/>
      <c r="FO2810" s="209"/>
      <c r="FP2810" s="209"/>
      <c r="FQ2810" s="209"/>
      <c r="FR2810" s="209"/>
      <c r="FS2810" s="209"/>
      <c r="FT2810" s="209"/>
      <c r="FU2810" s="209"/>
      <c r="FV2810" s="209"/>
      <c r="FW2810" s="209"/>
      <c r="FX2810" s="209"/>
      <c r="FY2810" s="209"/>
      <c r="FZ2810" s="209"/>
      <c r="GA2810" s="209"/>
      <c r="GB2810" s="209"/>
      <c r="GC2810" s="209"/>
      <c r="GD2810" s="209"/>
      <c r="GE2810" s="209"/>
      <c r="GF2810" s="209"/>
      <c r="GG2810" s="209"/>
      <c r="GH2810" s="209"/>
      <c r="GI2810" s="209"/>
    </row>
  </sheetData>
  <autoFilter ref="A11:GI2695" xr:uid="{00000000-0009-0000-0000-000001000000}">
    <filterColumn colId="7">
      <customFilters>
        <customFilter operator="notEqual" val=" "/>
      </customFilters>
    </filterColumn>
  </autoFilter>
  <mergeCells count="2">
    <mergeCell ref="A8:L8"/>
    <mergeCell ref="J1:L6"/>
  </mergeCells>
  <phoneticPr fontId="0" type="noConversion"/>
  <pageMargins left="0.32" right="0.16" top="0.28999999999999998" bottom="0.03" header="0.26" footer="0.18"/>
  <pageSetup paperSize="9" scale="70" orientation="portrait" r:id="rId1"/>
  <headerFooter alignWithMargins="0">
    <oddFooter>&amp;R&amp;P</oddFooter>
  </headerFooter>
  <ignoredErrors>
    <ignoredError sqref="B1613:D1614 F240 F2656:H2656 F619 F617 F614 F2063:H2063 F2619:F2626 F1274 D2120:D2129 D2011:D2015 F882 F2066:H2073 F879 B1588:D1589 B1612:C1612 B1616:D1616 B1615:C1615 D2006:D2009 F2065:I2065 F2064:H2064 F874 F877 D2130:D2131 F2547:F2552 F2170:F2175 F194:N200 F193:H193 M193:N193 F234" numberStoredAsText="1"/>
    <ignoredError sqref="I1612:L1612 L750 I752:K752 L1922 I2680:L2680 I2538:L2539 M1477:O1477 M1557:O1557 M2667:P2667 L2537 L753 I2551:L2551 I2541:L2542 I2546:L2547 I2543 I2544 I2545 I884:O885 I892:O894 I908:L908 I896:L896 I2462:L2462 I2569:L2569 L895:O895 I2493:L2493 I2281:K2281 I1032:L1032 I1034:L1034 I1033:K1033" formula="1"/>
    <ignoredError sqref="L733 L746 L748 I1097:L1097 L871 I1254:L1254 I1271:L1271 I1326:L1326 I1328:L1329 I1333:L1333 I1337:L1337 I1348:L1348 I1350:L1351 I1371:L1371 I1266:L1266 I1386:L1386 I1437:L1437 I1445:L1448 I1743:L1743 I1753:J1753 I1962:L1962 I1960:L1960 I1953:L1953 I2133:L2133 I2178:K2178 I2191:L2191 I2331:K2331 I2668:L2671 I2676:L2676 I2691:L2691 I1783:L1783 I1802 I1819:L1820 L2637:L2638 L2655 I1958:K1958 I1964:K1964 J2073:L2073 I1127:L1127 I1161:L1161 I2200:L2200 I1509:L1510 I2120:L2120 I1515:K1515 I1988:L1988 I2017:L2017 I2030 I2048:K2048 I1790:L1791 I1804:K1804 L2014 J2072:K2072 I1390:L1391 L874 I2277:L2277 I1745:L1746 I1748:L1749 I1751:L1752 I1750:K1750 I1785:L1785 I1784:K1784 I1793:L1794 I1792:K1792 I1787:L1788 I1833:L1833 M1300:M1301 I1973:L1973 I1977:L1977 I1980:L1980 I2379:L2380 I2378:K2378 L2662 L1373 J2381:K2381 M759:O760 H759 L2645:L2646 L2648 I1624:L1624 L694:L695 L697:L699 J139:L139 I1027:L1029 I1025:K1025 I1250:L1251 I1465 J1465:K1465 L1465 I1935:L1935 L2254 J2065:K2066 L2063 I2292:J2292 I2279:L2280 I1724:L1726 I1740:L1740 I1757 I1844:L1845 J2063:K2063 J1470:K1471 I2678:L2678 I1615:K1616 L2632 L1804:L1805 I2365:K2365 L2365:L2366 I2006:L2007 M883:O883 I2361:L2361 I2004:L2004 I1300:L1300 M868 M722 J2069:L2070 I1719:L1722 I1835:L1835 I1834:K1834 I1846:K1846 I1129:L1132 I2247:L2247 M1260 L1467:L1468 M429:O429 L1031 L1473:L1474 I1937:L1938 L1941 I1943:L1943 I1945:L1945 I1955:L1956 I1966:L1966 I2122:L2122 I2124:L2124 I2126:L2126 I2128:L2128 I2130:L2130 I2135:L2136 I2137:K2137 I2193:L2194 L2282:L2283 K2292 L2634:L2635 I2693:L2694 J2068:K2068 L722 L868 L883 L2659 I2032:K2032 I1467:I1468 J1467:K1468 I2294:I2295 L617 L611 L614 I613:L613 I616:L616 I614:K614 I611:K611 I617:K617 I1473:I1474 J1473:K1474 N428:O428 I2293 I2043:L2043 J2672:L2672 I1101:M1101 L1470:L1471 L2065:L2066 L2288:L2289 L2292 I675:L675 L670 J671:L671 J670:K670 I670:I671 L692 L693 I692:K692 I695:K695 I913:L913 I917:L917 I921:L921 I927:L928 I1257:L1257 I1260:L1261 I1453:L1453 I1470:I1471 I1713:L1714 I1709:L1709 I1715:L1715 I2169:L2169 L1712 L1710 L1711 L1716 L2168 I1395:L1395 I746:K746 I748:K751 J2293:L2293 I2290:L2291 I2289:K2289 L2306 I2306:K2306 I2318:L2319 L2314 I2327:L2327 I2330:L2330 I2315:L2317 I2328:L2329 I2314:K2314 L2326 L2320 L2321 L2322 L2323 I2324 L2324 L2325 L2353 L2341 I2344:L2344 I2341:K2341 I2354:L2354 I2353:K2353 L2342 I2343 L2343 I2347:L2347 L2345 I2346:J2346 L2346 I2352:L2352 L2348 I2349 L2349 I2350 L2350 I2351 L2351 L2355 L1070 I1275:L1276 J1282:L1282 J1274:L1274 J2251:L2251 I1278:L1279 I1442:L1442 L406 I406:K406 I428:L428 I448:L448 I473:L473 I495:L495 I515:L515 I536:L536 I1239:L1239 I1432:L1432 I1295:L1295 K2030 I2656 I2659:K2659 I2170:L2170 I213:L213 L234 I234:K234 I253:L253 I270:L270 L2159:L2167 I2156:L2158 I2159:K2167 I296:I383 K2656 L296 J297:L383 J296:K296 I561:L581" unlockedFormula="1"/>
    <ignoredError sqref="L749 L751 L754 L1923 I2684:L2684 I2681:L2681 L1615 I2019:L2020 I2034:L2034 I2657:K2657 J1613:L1613 I2687:K2688 L2687:L2688 I2690:K2690 L2690 I1926:L1926 I2022:L2023 I2036:L2036 I2035:K2035 I2037:K2037 I2040:L2040 I2038:K2038 I2041:K2041 I2039:K2039 L2272:L2273 L1925 I2042:L2042 L886:O886 I886:K886 I888:O889 M887:O887 M890:O890 I897:L897 I909:L909 I901:L901 I905:L905 I624:L624 I621:L621 I618:L618 L619 I619:K619 J622:L622 L620 J623:L623 L1033" formula="1" unlockedFormula="1"/>
    <ignoredError sqref="M780:O781 M676:O676 M1161:O1161 M675:O675 M917:O917 M919:O928 N918:O918" evalError="1" unlockedFormula="1"/>
    <ignoredError sqref="M674:O674 M691:O697 M1129:O1133 M1158:O1160 M1323:O1325 M911:O913 M914:O916 M929:O930" evalError="1"/>
    <ignoredError sqref="L2656 I2068:I2070 I2066 I2063 I193:L193" numberStoredAsText="1" unlockedFormula="1"/>
    <ignoredError sqref="M908:O910 M896:O896" evalError="1" formula="1"/>
    <ignoredError sqref="M897:O907" evalError="1" formula="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BAZA</vt:lpstr>
      <vt:lpstr>BAZA!Заголовки_для_печати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Nonna</dc:creator>
  <cp:lastModifiedBy>MyCom</cp:lastModifiedBy>
  <cp:lastPrinted>2023-01-24T13:11:57Z</cp:lastPrinted>
  <dcterms:created xsi:type="dcterms:W3CDTF">2008-05-05T07:52:39Z</dcterms:created>
  <dcterms:modified xsi:type="dcterms:W3CDTF">2023-01-30T08:05:00Z</dcterms:modified>
</cp:coreProperties>
</file>